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020" tabRatio="708" firstSheet="1" activeTab="1"/>
  </bookViews>
  <sheets>
    <sheet name="Grafikon983" sheetId="989" state="hidden" r:id="rId1"/>
    <sheet name="Sažetak" sheetId="991" r:id="rId2"/>
    <sheet name="Račun prihoda i rashoda " sheetId="990" r:id="rId3"/>
    <sheet name="Rashodi i prihodi prema izvoru" sheetId="994" r:id="rId4"/>
    <sheet name="Rashodi prema funkcijskoj k " sheetId="999" r:id="rId5"/>
    <sheet name="Programska klasifikacija" sheetId="997" r:id="rId6"/>
  </sheets>
  <definedNames>
    <definedName name="_xlnm._FilterDatabase" localSheetId="5" hidden="1">'Programska klasifikacija'!$A$6:$S$458</definedName>
    <definedName name="_xlnm._FilterDatabase" localSheetId="2" hidden="1">'Račun prihoda i rashoda '!$A$67:$S$141</definedName>
    <definedName name="_xlnm.Print_Area" localSheetId="5">'Programska klasifikacija'!$A$5:$M$465</definedName>
    <definedName name="Z_26DD1F01_CF8A_43D9_9DB0_797700BC8490_.wvu.Cols" localSheetId="5" hidden="1">'Programska klasifikacija'!#REF!</definedName>
    <definedName name="Z_26DD1F01_CF8A_43D9_9DB0_797700BC8490_.wvu.FilterData" localSheetId="5" hidden="1">'Programska klasifikacija'!$C$5:$C$465</definedName>
    <definedName name="Z_26DD1F01_CF8A_43D9_9DB0_797700BC8490_.wvu.PrintArea" localSheetId="5" hidden="1">'Programska klasifikacija'!$A$5:$M$465</definedName>
    <definedName name="Z_CFC6D6B8_215D_4280_8C77_EE993EC512F9_.wvu.Cols" localSheetId="5" hidden="1">'Programska klasifikacija'!#REF!</definedName>
    <definedName name="Z_CFC6D6B8_215D_4280_8C77_EE993EC512F9_.wvu.FilterData" localSheetId="5" hidden="1">'Programska klasifikacija'!$C$5:$C$465</definedName>
    <definedName name="Z_CFC6D6B8_215D_4280_8C77_EE993EC512F9_.wvu.PrintArea" localSheetId="5" hidden="1">'Programska klasifikacija'!$A$5:$M$465</definedName>
    <definedName name="Z_CFC6D6B8_215D_4280_8C77_EE993EC512F9_.wvu.Rows" localSheetId="5" hidden="1">'Programska klasifikacija'!$15:$15,'Programska klasifikacija'!#REF!,'Programska klasifikacija'!$24:$24,'Programska klasifikacija'!$26:$26,'Programska klasifikacija'!#REF!,'Programska klasifikacija'!$30:$33,'Programska klasifikacija'!#REF!,'Programska klasifikacija'!$36:$37,'Programska klasifikacija'!#REF!,'Programska klasifikacija'!#REF!,'Programska klasifikacija'!$39:$41,'Programska klasifikacija'!$43:$67,'Programska klasifikacija'!#REF!,'Programska klasifikacija'!$160:$161,'Programska klasifikacija'!$168:$168,'Programska klasifikacija'!#REF!,'Programska klasifikacija'!#REF!,'Programska klasifikacija'!$174:$176,'Programska klasifikacija'!$191:$192,'Programska klasifikacija'!$217:$217,'Programska klasifikacija'!#REF!,'Programska klasifikacija'!#REF!,'Programska klasifikacija'!$226:$226,'Programska klasifikacija'!$228:$228,'Programska klasifikacija'!#REF!,'Programska klasifikacija'!#REF!,'Programska klasifikacija'!$236:$236,'Programska klasifikacija'!#REF!,'Programska klasifikacija'!#REF!,'Programska klasifikacija'!$257:$257,'Programska klasifikacija'!$259:$260,'Programska klasifikacija'!$263:$263,'Programska klasifikacija'!#REF!,'Programska klasifikacija'!$268:$268,'Programska klasifikacija'!#REF!,'Programska klasifikacija'!#REF!,'Programska klasifikacija'!#REF!,'Programska klasifikacija'!$282:$287,'Programska klasifikacija'!$291:$293,'Programska klasifikacija'!$239:$250,'Programska klasifikacija'!$305:$306,'Programska klasifikacija'!$309:$309,'Programska klasifikacija'!$313:$313,'Programska klasifikacija'!#REF!,'Programska klasifikacija'!#REF!,'Programska klasifikacija'!#REF!,'Programska klasifikacija'!#REF!,'Programska klasifikacija'!$323:$323,'Programska klasifikacija'!#REF!,'Programska klasifikacija'!#REF!,'Programska klasifikacija'!#REF!,'Programska klasifikacija'!$327:$336,'Programska klasifikacija'!$344:$345,'Programska klasifikacija'!#REF!,'Programska klasifikacija'!#REF!,'Programska klasifikacija'!#REF!,'Programska klasifikacija'!#REF!,'Programska klasifikacija'!$360:$360,'Programska klasifikacija'!#REF!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990" l="1"/>
  <c r="L48" i="990"/>
  <c r="L40" i="990"/>
  <c r="L27" i="990"/>
  <c r="L26" i="990"/>
  <c r="L21" i="990"/>
  <c r="L11" i="990"/>
  <c r="K26" i="990"/>
  <c r="K15" i="990"/>
  <c r="H12" i="991"/>
  <c r="G16" i="991"/>
  <c r="G12" i="991"/>
  <c r="I18" i="994"/>
  <c r="F18" i="994"/>
  <c r="G18" i="994"/>
  <c r="H18" i="994"/>
  <c r="E18" i="994"/>
  <c r="F13" i="994"/>
  <c r="G13" i="994"/>
  <c r="H13" i="994"/>
  <c r="I13" i="994"/>
  <c r="E13" i="994"/>
  <c r="H71" i="990" l="1"/>
  <c r="H86" i="990"/>
  <c r="C8" i="999" l="1"/>
  <c r="D8" i="999"/>
  <c r="E8" i="999"/>
  <c r="F8" i="999"/>
  <c r="B8" i="999"/>
  <c r="H16" i="991" l="1"/>
  <c r="G15" i="991"/>
  <c r="H15" i="991"/>
  <c r="G13" i="991"/>
  <c r="H13" i="991"/>
  <c r="C23" i="991" l="1"/>
  <c r="D23" i="991"/>
  <c r="E23" i="991"/>
  <c r="F23" i="991"/>
  <c r="B23" i="991"/>
  <c r="I46" i="990"/>
  <c r="C7" i="999" l="1"/>
  <c r="B7" i="999" l="1"/>
  <c r="H357" i="997"/>
  <c r="I357" i="997"/>
  <c r="J357" i="997"/>
  <c r="K357" i="997"/>
  <c r="G357" i="997"/>
  <c r="H457" i="997"/>
  <c r="H456" i="997" s="1"/>
  <c r="I457" i="997"/>
  <c r="I456" i="997" s="1"/>
  <c r="J457" i="997"/>
  <c r="J456" i="997" s="1"/>
  <c r="K457" i="997"/>
  <c r="G457" i="997"/>
  <c r="G456" i="997" s="1"/>
  <c r="H454" i="997"/>
  <c r="H453" i="997" s="1"/>
  <c r="I454" i="997"/>
  <c r="I453" i="997" s="1"/>
  <c r="J454" i="997"/>
  <c r="J453" i="997" s="1"/>
  <c r="K454" i="997"/>
  <c r="G454" i="997"/>
  <c r="G453" i="997" s="1"/>
  <c r="H448" i="997"/>
  <c r="I448" i="997"/>
  <c r="J448" i="997"/>
  <c r="K448" i="997"/>
  <c r="G448" i="997"/>
  <c r="H440" i="997"/>
  <c r="I440" i="997"/>
  <c r="J440" i="997"/>
  <c r="K440" i="997"/>
  <c r="G440" i="997"/>
  <c r="H436" i="997"/>
  <c r="I436" i="997"/>
  <c r="J436" i="997"/>
  <c r="K436" i="997"/>
  <c r="G436" i="997"/>
  <c r="H432" i="997"/>
  <c r="I432" i="997"/>
  <c r="J432" i="997"/>
  <c r="K432" i="997"/>
  <c r="G432" i="997"/>
  <c r="H429" i="997"/>
  <c r="I429" i="997"/>
  <c r="J429" i="997"/>
  <c r="K429" i="997"/>
  <c r="G429" i="997"/>
  <c r="H426" i="997"/>
  <c r="I426" i="997"/>
  <c r="J426" i="997"/>
  <c r="K426" i="997"/>
  <c r="G426" i="997"/>
  <c r="H420" i="997"/>
  <c r="I420" i="997"/>
  <c r="J420" i="997"/>
  <c r="K420" i="997"/>
  <c r="G420" i="997"/>
  <c r="H418" i="997"/>
  <c r="I418" i="997"/>
  <c r="J418" i="997"/>
  <c r="K418" i="997"/>
  <c r="G418" i="997"/>
  <c r="H414" i="997"/>
  <c r="I414" i="997"/>
  <c r="J414" i="997"/>
  <c r="K414" i="997"/>
  <c r="G414" i="997"/>
  <c r="H411" i="997"/>
  <c r="I411" i="997"/>
  <c r="J411" i="997"/>
  <c r="K411" i="997"/>
  <c r="G411" i="997"/>
  <c r="H409" i="997"/>
  <c r="I409" i="997"/>
  <c r="J409" i="997"/>
  <c r="K409" i="997"/>
  <c r="G409" i="997"/>
  <c r="H405" i="997"/>
  <c r="I405" i="997"/>
  <c r="J405" i="997"/>
  <c r="K405" i="997"/>
  <c r="G405" i="997"/>
  <c r="H399" i="997"/>
  <c r="H398" i="997" s="1"/>
  <c r="I399" i="997"/>
  <c r="I398" i="997" s="1"/>
  <c r="J399" i="997"/>
  <c r="J398" i="997" s="1"/>
  <c r="K399" i="997"/>
  <c r="G399" i="997"/>
  <c r="G398" i="997" s="1"/>
  <c r="H396" i="997"/>
  <c r="H395" i="997" s="1"/>
  <c r="I396" i="997"/>
  <c r="I395" i="997" s="1"/>
  <c r="J396" i="997"/>
  <c r="J395" i="997" s="1"/>
  <c r="K396" i="997"/>
  <c r="G396" i="997"/>
  <c r="G395" i="997" s="1"/>
  <c r="H387" i="997"/>
  <c r="I387" i="997"/>
  <c r="J387" i="997"/>
  <c r="K387" i="997"/>
  <c r="G387" i="997"/>
  <c r="H383" i="997"/>
  <c r="I383" i="997"/>
  <c r="J383" i="997"/>
  <c r="K383" i="997"/>
  <c r="G383" i="997"/>
  <c r="H380" i="997"/>
  <c r="I380" i="997"/>
  <c r="J380" i="997"/>
  <c r="K380" i="997"/>
  <c r="G380" i="997"/>
  <c r="H376" i="997"/>
  <c r="I376" i="997"/>
  <c r="J376" i="997"/>
  <c r="K376" i="997"/>
  <c r="G376" i="997"/>
  <c r="H374" i="997"/>
  <c r="I374" i="997"/>
  <c r="J374" i="997"/>
  <c r="K374" i="997"/>
  <c r="H370" i="997"/>
  <c r="I370" i="997"/>
  <c r="J370" i="997"/>
  <c r="K370" i="997"/>
  <c r="G374" i="997"/>
  <c r="G370" i="997"/>
  <c r="H364" i="997"/>
  <c r="I364" i="997"/>
  <c r="J364" i="997"/>
  <c r="K364" i="997"/>
  <c r="G364" i="997"/>
  <c r="H353" i="997"/>
  <c r="I353" i="997"/>
  <c r="J353" i="997"/>
  <c r="K353" i="997"/>
  <c r="G353" i="997"/>
  <c r="H350" i="997"/>
  <c r="I350" i="997"/>
  <c r="J350" i="997"/>
  <c r="K350" i="997"/>
  <c r="G350" i="997"/>
  <c r="H346" i="997"/>
  <c r="I346" i="997"/>
  <c r="J346" i="997"/>
  <c r="K346" i="997"/>
  <c r="G346" i="997"/>
  <c r="H344" i="997"/>
  <c r="I344" i="997"/>
  <c r="J344" i="997"/>
  <c r="K344" i="997"/>
  <c r="G344" i="997"/>
  <c r="H341" i="997"/>
  <c r="I341" i="997"/>
  <c r="J341" i="997"/>
  <c r="K341" i="997"/>
  <c r="G341" i="997"/>
  <c r="H319" i="997"/>
  <c r="I319" i="997"/>
  <c r="J319" i="997"/>
  <c r="K319" i="997"/>
  <c r="G319" i="997"/>
  <c r="H315" i="997"/>
  <c r="I315" i="997"/>
  <c r="J315" i="997"/>
  <c r="K315" i="997"/>
  <c r="G315" i="997"/>
  <c r="H311" i="997"/>
  <c r="I311" i="997"/>
  <c r="J311" i="997"/>
  <c r="K311" i="997"/>
  <c r="G311" i="997"/>
  <c r="H307" i="997"/>
  <c r="I307" i="997"/>
  <c r="J307" i="997"/>
  <c r="K307" i="997"/>
  <c r="G307" i="997"/>
  <c r="H305" i="997"/>
  <c r="I305" i="997"/>
  <c r="J305" i="997"/>
  <c r="K305" i="997"/>
  <c r="G305" i="997"/>
  <c r="H301" i="997"/>
  <c r="I301" i="997"/>
  <c r="J301" i="997"/>
  <c r="K301" i="997"/>
  <c r="G301" i="997"/>
  <c r="H295" i="997"/>
  <c r="H294" i="997" s="1"/>
  <c r="I295" i="997"/>
  <c r="I294" i="997" s="1"/>
  <c r="J295" i="997"/>
  <c r="J294" i="997" s="1"/>
  <c r="K295" i="997"/>
  <c r="G295" i="997"/>
  <c r="G294" i="997" s="1"/>
  <c r="H292" i="997"/>
  <c r="H291" i="997" s="1"/>
  <c r="I292" i="997"/>
  <c r="I291" i="997" s="1"/>
  <c r="J292" i="997"/>
  <c r="J291" i="997" s="1"/>
  <c r="K292" i="997"/>
  <c r="G292" i="997"/>
  <c r="G291" i="997" s="1"/>
  <c r="H286" i="997"/>
  <c r="H285" i="997" s="1"/>
  <c r="I286" i="997"/>
  <c r="I285" i="997" s="1"/>
  <c r="J286" i="997"/>
  <c r="J285" i="997" s="1"/>
  <c r="K286" i="997"/>
  <c r="G286" i="997"/>
  <c r="G285" i="997" s="1"/>
  <c r="H283" i="997"/>
  <c r="H282" i="997" s="1"/>
  <c r="I283" i="997"/>
  <c r="I282" i="997" s="1"/>
  <c r="J283" i="997"/>
  <c r="J282" i="997" s="1"/>
  <c r="K283" i="997"/>
  <c r="G283" i="997"/>
  <c r="G282" i="997" s="1"/>
  <c r="H274" i="997"/>
  <c r="I274" i="997"/>
  <c r="J274" i="997"/>
  <c r="K274" i="997"/>
  <c r="G274" i="997"/>
  <c r="H269" i="997"/>
  <c r="I269" i="997"/>
  <c r="J269" i="997"/>
  <c r="K269" i="997"/>
  <c r="G269" i="997"/>
  <c r="H265" i="997"/>
  <c r="I265" i="997"/>
  <c r="J265" i="997"/>
  <c r="K265" i="997"/>
  <c r="G265" i="997"/>
  <c r="H261" i="997"/>
  <c r="I261" i="997"/>
  <c r="J261" i="997"/>
  <c r="K261" i="997"/>
  <c r="G261" i="997"/>
  <c r="H259" i="997"/>
  <c r="I259" i="997"/>
  <c r="J259" i="997"/>
  <c r="K259" i="997"/>
  <c r="G259" i="997"/>
  <c r="H255" i="997"/>
  <c r="I255" i="997"/>
  <c r="J255" i="997"/>
  <c r="K255" i="997"/>
  <c r="G255" i="997"/>
  <c r="H233" i="997"/>
  <c r="I233" i="997"/>
  <c r="J233" i="997"/>
  <c r="K233" i="997"/>
  <c r="G233" i="997"/>
  <c r="H229" i="997"/>
  <c r="I229" i="997"/>
  <c r="J229" i="997"/>
  <c r="K229" i="997"/>
  <c r="G229" i="997"/>
  <c r="H225" i="997"/>
  <c r="I225" i="997"/>
  <c r="J225" i="997"/>
  <c r="K225" i="997"/>
  <c r="G225" i="997"/>
  <c r="H221" i="997"/>
  <c r="I221" i="997"/>
  <c r="J221" i="997"/>
  <c r="K221" i="997"/>
  <c r="G221" i="997"/>
  <c r="H219" i="997"/>
  <c r="I219" i="997"/>
  <c r="J219" i="997"/>
  <c r="K219" i="997"/>
  <c r="G219" i="997"/>
  <c r="H215" i="997"/>
  <c r="I215" i="997"/>
  <c r="J215" i="997"/>
  <c r="K215" i="997"/>
  <c r="G215" i="997"/>
  <c r="H209" i="997"/>
  <c r="I209" i="997"/>
  <c r="J209" i="997"/>
  <c r="K209" i="997"/>
  <c r="G209" i="997"/>
  <c r="H207" i="997"/>
  <c r="I207" i="997"/>
  <c r="J207" i="997"/>
  <c r="K207" i="997"/>
  <c r="G207" i="997"/>
  <c r="H204" i="997"/>
  <c r="H203" i="997" s="1"/>
  <c r="I204" i="997"/>
  <c r="I203" i="997" s="1"/>
  <c r="J204" i="997"/>
  <c r="J203" i="997" s="1"/>
  <c r="K204" i="997"/>
  <c r="G204" i="997"/>
  <c r="G203" i="997" s="1"/>
  <c r="H198" i="997"/>
  <c r="H197" i="997" s="1"/>
  <c r="I198" i="997"/>
  <c r="I197" i="997" s="1"/>
  <c r="J198" i="997"/>
  <c r="J197" i="997" s="1"/>
  <c r="K198" i="997"/>
  <c r="G198" i="997"/>
  <c r="G197" i="997" s="1"/>
  <c r="G195" i="997"/>
  <c r="H195" i="997"/>
  <c r="I195" i="997"/>
  <c r="J195" i="997"/>
  <c r="K195" i="997"/>
  <c r="H193" i="997"/>
  <c r="I193" i="997"/>
  <c r="J193" i="997"/>
  <c r="K193" i="997"/>
  <c r="G193" i="997"/>
  <c r="H187" i="997"/>
  <c r="I187" i="997"/>
  <c r="J187" i="997"/>
  <c r="K187" i="997"/>
  <c r="G187" i="997"/>
  <c r="H184" i="997"/>
  <c r="H183" i="997" s="1"/>
  <c r="I184" i="997"/>
  <c r="I183" i="997" s="1"/>
  <c r="J184" i="997"/>
  <c r="J183" i="997" s="1"/>
  <c r="K184" i="997"/>
  <c r="G184" i="997"/>
  <c r="G183" i="997" s="1"/>
  <c r="L183" i="997" s="1"/>
  <c r="H178" i="997"/>
  <c r="H177" i="997" s="1"/>
  <c r="I178" i="997"/>
  <c r="I177" i="997" s="1"/>
  <c r="J178" i="997"/>
  <c r="J177" i="997" s="1"/>
  <c r="K178" i="997"/>
  <c r="K177" i="997" s="1"/>
  <c r="G178" i="997"/>
  <c r="G177" i="997" s="1"/>
  <c r="H175" i="997"/>
  <c r="H174" i="997" s="1"/>
  <c r="I175" i="997"/>
  <c r="I174" i="997" s="1"/>
  <c r="J175" i="997"/>
  <c r="J174" i="997" s="1"/>
  <c r="K175" i="997"/>
  <c r="K174" i="997" s="1"/>
  <c r="G175" i="997"/>
  <c r="G174" i="997" s="1"/>
  <c r="H171" i="997"/>
  <c r="H170" i="997" s="1"/>
  <c r="I171" i="997"/>
  <c r="I170" i="997" s="1"/>
  <c r="J171" i="997"/>
  <c r="J170" i="997" s="1"/>
  <c r="K171" i="997"/>
  <c r="G171" i="997"/>
  <c r="G170" i="997" s="1"/>
  <c r="H162" i="997"/>
  <c r="I162" i="997"/>
  <c r="J162" i="997"/>
  <c r="K162" i="997"/>
  <c r="G162" i="997"/>
  <c r="H160" i="997"/>
  <c r="I160" i="997"/>
  <c r="J160" i="997"/>
  <c r="K160" i="997"/>
  <c r="G160" i="997"/>
  <c r="H150" i="997"/>
  <c r="I150" i="997"/>
  <c r="J150" i="997"/>
  <c r="K150" i="997"/>
  <c r="G150" i="997"/>
  <c r="H143" i="997"/>
  <c r="I143" i="997"/>
  <c r="J143" i="997"/>
  <c r="K143" i="997"/>
  <c r="G143" i="997"/>
  <c r="H139" i="997"/>
  <c r="I139" i="997"/>
  <c r="J139" i="997"/>
  <c r="K139" i="997"/>
  <c r="G139" i="997"/>
  <c r="H135" i="997"/>
  <c r="I135" i="997"/>
  <c r="J135" i="997"/>
  <c r="K135" i="997"/>
  <c r="G135" i="997"/>
  <c r="H133" i="997"/>
  <c r="I133" i="997"/>
  <c r="J133" i="997"/>
  <c r="K133" i="997"/>
  <c r="G133" i="997"/>
  <c r="H129" i="997"/>
  <c r="I129" i="997"/>
  <c r="J129" i="997"/>
  <c r="K129" i="997"/>
  <c r="G129" i="997"/>
  <c r="H112" i="997"/>
  <c r="H111" i="997" s="1"/>
  <c r="I112" i="997"/>
  <c r="I111" i="997" s="1"/>
  <c r="J112" i="997"/>
  <c r="J111" i="997" s="1"/>
  <c r="K112" i="997"/>
  <c r="G112" i="997"/>
  <c r="G111" i="997" s="1"/>
  <c r="H108" i="997"/>
  <c r="I108" i="997"/>
  <c r="J108" i="997"/>
  <c r="K108" i="997"/>
  <c r="G108" i="997"/>
  <c r="H106" i="997"/>
  <c r="I106" i="997"/>
  <c r="J106" i="997"/>
  <c r="K106" i="997"/>
  <c r="G106" i="997"/>
  <c r="H100" i="997"/>
  <c r="H99" i="997" s="1"/>
  <c r="H98" i="997" s="1"/>
  <c r="I100" i="997"/>
  <c r="I99" i="997" s="1"/>
  <c r="I98" i="997" s="1"/>
  <c r="J100" i="997"/>
  <c r="J99" i="997" s="1"/>
  <c r="J98" i="997" s="1"/>
  <c r="K100" i="997"/>
  <c r="G100" i="997"/>
  <c r="G99" i="997" s="1"/>
  <c r="G98" i="997" s="1"/>
  <c r="H95" i="997"/>
  <c r="H94" i="997" s="1"/>
  <c r="I95" i="997"/>
  <c r="I94" i="997" s="1"/>
  <c r="J95" i="997"/>
  <c r="J94" i="997" s="1"/>
  <c r="K95" i="997"/>
  <c r="G95" i="997"/>
  <c r="G94" i="997" s="1"/>
  <c r="H92" i="997"/>
  <c r="I92" i="997"/>
  <c r="J92" i="997"/>
  <c r="K92" i="997"/>
  <c r="G92" i="997"/>
  <c r="H89" i="997"/>
  <c r="I89" i="997"/>
  <c r="J89" i="997"/>
  <c r="K89" i="997"/>
  <c r="G89" i="997"/>
  <c r="H83" i="997"/>
  <c r="H82" i="997" s="1"/>
  <c r="I83" i="997"/>
  <c r="I82" i="997" s="1"/>
  <c r="J83" i="997"/>
  <c r="J82" i="997" s="1"/>
  <c r="K83" i="997"/>
  <c r="G83" i="997"/>
  <c r="G82" i="997" s="1"/>
  <c r="H80" i="997"/>
  <c r="I80" i="997"/>
  <c r="J80" i="997"/>
  <c r="K80" i="997"/>
  <c r="M80" i="997" s="1"/>
  <c r="G80" i="997"/>
  <c r="H76" i="997"/>
  <c r="I76" i="997"/>
  <c r="J76" i="997"/>
  <c r="K76" i="997"/>
  <c r="G76" i="997"/>
  <c r="H73" i="997"/>
  <c r="H72" i="997" s="1"/>
  <c r="I73" i="997"/>
  <c r="I72" i="997" s="1"/>
  <c r="J73" i="997"/>
  <c r="J72" i="997" s="1"/>
  <c r="K73" i="997"/>
  <c r="G73" i="997"/>
  <c r="G72" i="997" s="1"/>
  <c r="H67" i="997"/>
  <c r="H66" i="997" s="1"/>
  <c r="I67" i="997"/>
  <c r="I66" i="997" s="1"/>
  <c r="K67" i="997"/>
  <c r="G67" i="997"/>
  <c r="G66" i="997" s="1"/>
  <c r="H64" i="997"/>
  <c r="I64" i="997"/>
  <c r="J64" i="997"/>
  <c r="K64" i="997"/>
  <c r="G64" i="997"/>
  <c r="G63" i="997" s="1"/>
  <c r="H61" i="997"/>
  <c r="I61" i="997"/>
  <c r="J61" i="997"/>
  <c r="K61" i="997"/>
  <c r="G61" i="997"/>
  <c r="J68" i="997"/>
  <c r="J67" i="997" s="1"/>
  <c r="J66" i="997" s="1"/>
  <c r="H59" i="997"/>
  <c r="I59" i="997"/>
  <c r="J59" i="997"/>
  <c r="K59" i="997"/>
  <c r="G59" i="997"/>
  <c r="H55" i="997"/>
  <c r="H54" i="997" s="1"/>
  <c r="I55" i="997"/>
  <c r="I54" i="997" s="1"/>
  <c r="J55" i="997"/>
  <c r="J54" i="997" s="1"/>
  <c r="K55" i="997"/>
  <c r="G55" i="997"/>
  <c r="G54" i="997" s="1"/>
  <c r="H46" i="997"/>
  <c r="I46" i="997"/>
  <c r="J46" i="997"/>
  <c r="K46" i="997"/>
  <c r="G46" i="997"/>
  <c r="H44" i="997"/>
  <c r="I44" i="997"/>
  <c r="J44" i="997"/>
  <c r="K44" i="997"/>
  <c r="G44" i="997"/>
  <c r="H34" i="997"/>
  <c r="I34" i="997"/>
  <c r="J34" i="997"/>
  <c r="K34" i="997"/>
  <c r="G34" i="997"/>
  <c r="H27" i="997"/>
  <c r="I27" i="997"/>
  <c r="J27" i="997"/>
  <c r="K27" i="997"/>
  <c r="G27" i="997"/>
  <c r="H23" i="997"/>
  <c r="I23" i="997"/>
  <c r="J23" i="997"/>
  <c r="K23" i="997"/>
  <c r="G23" i="997"/>
  <c r="H19" i="997"/>
  <c r="I19" i="997"/>
  <c r="J19" i="997"/>
  <c r="K19" i="997"/>
  <c r="G19" i="997"/>
  <c r="H17" i="997"/>
  <c r="I17" i="997"/>
  <c r="J17" i="997"/>
  <c r="K17" i="997"/>
  <c r="G17" i="997"/>
  <c r="H13" i="997"/>
  <c r="I13" i="997"/>
  <c r="J13" i="997"/>
  <c r="K13" i="997"/>
  <c r="G13" i="997"/>
  <c r="F54" i="994"/>
  <c r="G54" i="994"/>
  <c r="H54" i="994"/>
  <c r="I54" i="994"/>
  <c r="E54" i="994"/>
  <c r="F70" i="994"/>
  <c r="F69" i="994" s="1"/>
  <c r="G70" i="994"/>
  <c r="G69" i="994" s="1"/>
  <c r="H70" i="994"/>
  <c r="H69" i="994" s="1"/>
  <c r="I70" i="994"/>
  <c r="I69" i="994" s="1"/>
  <c r="E70" i="994"/>
  <c r="E69" i="994" s="1"/>
  <c r="F67" i="994"/>
  <c r="G67" i="994"/>
  <c r="H67" i="994"/>
  <c r="I67" i="994"/>
  <c r="E67" i="994"/>
  <c r="F64" i="994"/>
  <c r="F63" i="994" s="1"/>
  <c r="G64" i="994"/>
  <c r="H64" i="994"/>
  <c r="I64" i="994"/>
  <c r="E64" i="994"/>
  <c r="E63" i="994" s="1"/>
  <c r="F58" i="994"/>
  <c r="F53" i="994" s="1"/>
  <c r="G58" i="994"/>
  <c r="G53" i="994" s="1"/>
  <c r="H58" i="994"/>
  <c r="H53" i="994" s="1"/>
  <c r="I58" i="994"/>
  <c r="E58" i="994"/>
  <c r="F48" i="994"/>
  <c r="G48" i="994"/>
  <c r="H48" i="994"/>
  <c r="I48" i="994"/>
  <c r="E48" i="994"/>
  <c r="F44" i="994"/>
  <c r="G44" i="994"/>
  <c r="G43" i="994" s="1"/>
  <c r="G42" i="994" s="1"/>
  <c r="H44" i="994"/>
  <c r="I44" i="994"/>
  <c r="I43" i="994" s="1"/>
  <c r="E44" i="994"/>
  <c r="F39" i="994"/>
  <c r="F38" i="994" s="1"/>
  <c r="F37" i="994" s="1"/>
  <c r="G39" i="994"/>
  <c r="G38" i="994" s="1"/>
  <c r="G37" i="994" s="1"/>
  <c r="H39" i="994"/>
  <c r="H38" i="994" s="1"/>
  <c r="H37" i="994" s="1"/>
  <c r="I39" i="994"/>
  <c r="I38" i="994" s="1"/>
  <c r="E39" i="994"/>
  <c r="E38" i="994" s="1"/>
  <c r="E37" i="994" s="1"/>
  <c r="H74" i="994"/>
  <c r="H73" i="994" s="1"/>
  <c r="G74" i="994"/>
  <c r="F74" i="994"/>
  <c r="E74" i="994"/>
  <c r="E73" i="994" s="1"/>
  <c r="I74" i="994"/>
  <c r="F17" i="994"/>
  <c r="F16" i="994" s="1"/>
  <c r="G17" i="994"/>
  <c r="G16" i="994" s="1"/>
  <c r="H17" i="994"/>
  <c r="H16" i="994" s="1"/>
  <c r="F12" i="994"/>
  <c r="F11" i="994" s="1"/>
  <c r="G12" i="994"/>
  <c r="G11" i="994" s="1"/>
  <c r="H12" i="994"/>
  <c r="H11" i="994" s="1"/>
  <c r="I12" i="994"/>
  <c r="E12" i="994"/>
  <c r="E11" i="994" s="1"/>
  <c r="F30" i="994"/>
  <c r="F29" i="994" s="1"/>
  <c r="F28" i="994" s="1"/>
  <c r="G30" i="994"/>
  <c r="G29" i="994" s="1"/>
  <c r="G28" i="994" s="1"/>
  <c r="H30" i="994"/>
  <c r="H29" i="994" s="1"/>
  <c r="H28" i="994" s="1"/>
  <c r="I30" i="994"/>
  <c r="I29" i="994" s="1"/>
  <c r="E30" i="994"/>
  <c r="E29" i="994" s="1"/>
  <c r="E28" i="994" s="1"/>
  <c r="I26" i="994"/>
  <c r="I25" i="994" s="1"/>
  <c r="H26" i="994"/>
  <c r="H25" i="994" s="1"/>
  <c r="G26" i="994"/>
  <c r="G25" i="994" s="1"/>
  <c r="F26" i="994"/>
  <c r="F25" i="994" s="1"/>
  <c r="E26" i="994"/>
  <c r="E25" i="994" s="1"/>
  <c r="F23" i="994"/>
  <c r="F22" i="994" s="1"/>
  <c r="G23" i="994"/>
  <c r="G22" i="994" s="1"/>
  <c r="G21" i="994" s="1"/>
  <c r="H23" i="994"/>
  <c r="H22" i="994" s="1"/>
  <c r="I23" i="994"/>
  <c r="I22" i="994" s="1"/>
  <c r="E23" i="994"/>
  <c r="G9" i="994"/>
  <c r="G8" i="994" s="1"/>
  <c r="G7" i="994" s="1"/>
  <c r="H9" i="994"/>
  <c r="H8" i="994" s="1"/>
  <c r="H7" i="994" s="1"/>
  <c r="E9" i="994"/>
  <c r="E8" i="994" s="1"/>
  <c r="E7" i="994" s="1"/>
  <c r="I9" i="994"/>
  <c r="I8" i="994" s="1"/>
  <c r="F9" i="994"/>
  <c r="F8" i="994" s="1"/>
  <c r="F7" i="994" s="1"/>
  <c r="M76" i="997" l="1"/>
  <c r="K8" i="994"/>
  <c r="J12" i="994"/>
  <c r="I37" i="994"/>
  <c r="K38" i="994"/>
  <c r="J38" i="994"/>
  <c r="E43" i="994"/>
  <c r="J43" i="994" s="1"/>
  <c r="K43" i="994"/>
  <c r="I73" i="994"/>
  <c r="K74" i="994"/>
  <c r="K69" i="994"/>
  <c r="J69" i="994"/>
  <c r="M46" i="997"/>
  <c r="M23" i="997"/>
  <c r="L23" i="997"/>
  <c r="M17" i="997"/>
  <c r="L17" i="997"/>
  <c r="M34" i="997"/>
  <c r="L34" i="997"/>
  <c r="K82" i="997"/>
  <c r="M82" i="997" s="1"/>
  <c r="M83" i="997"/>
  <c r="L27" i="997"/>
  <c r="M27" i="997"/>
  <c r="K54" i="997"/>
  <c r="M54" i="997" s="1"/>
  <c r="M55" i="997"/>
  <c r="L19" i="997"/>
  <c r="M19" i="997"/>
  <c r="K72" i="997"/>
  <c r="M72" i="997" s="1"/>
  <c r="M73" i="997"/>
  <c r="M89" i="997"/>
  <c r="L89" i="997"/>
  <c r="K99" i="997"/>
  <c r="M100" i="997"/>
  <c r="L129" i="997"/>
  <c r="M129" i="997"/>
  <c r="K170" i="997"/>
  <c r="L171" i="997"/>
  <c r="M171" i="997"/>
  <c r="L364" i="997"/>
  <c r="M364" i="997"/>
  <c r="L429" i="997"/>
  <c r="K66" i="997"/>
  <c r="M106" i="997"/>
  <c r="M133" i="997"/>
  <c r="L133" i="997"/>
  <c r="L150" i="997"/>
  <c r="M150" i="997"/>
  <c r="L184" i="997"/>
  <c r="K197" i="997"/>
  <c r="M198" i="997"/>
  <c r="M215" i="997"/>
  <c r="L215" i="997"/>
  <c r="L229" i="997"/>
  <c r="M229" i="997"/>
  <c r="L261" i="997"/>
  <c r="K282" i="997"/>
  <c r="L301" i="997"/>
  <c r="M301" i="997"/>
  <c r="L315" i="997"/>
  <c r="M315" i="997"/>
  <c r="M346" i="997"/>
  <c r="L346" i="997"/>
  <c r="L383" i="997"/>
  <c r="M383" i="997"/>
  <c r="L405" i="997"/>
  <c r="M405" i="997"/>
  <c r="M418" i="997"/>
  <c r="L432" i="997"/>
  <c r="K453" i="997"/>
  <c r="M311" i="997"/>
  <c r="K398" i="997"/>
  <c r="L92" i="997"/>
  <c r="M92" i="997"/>
  <c r="M108" i="997"/>
  <c r="L135" i="997"/>
  <c r="M135" i="997"/>
  <c r="L187" i="997"/>
  <c r="M187" i="997"/>
  <c r="K203" i="997"/>
  <c r="M219" i="997"/>
  <c r="M233" i="997"/>
  <c r="L233" i="997"/>
  <c r="L265" i="997"/>
  <c r="K285" i="997"/>
  <c r="L319" i="997"/>
  <c r="M319" i="997"/>
  <c r="L350" i="997"/>
  <c r="M350" i="997"/>
  <c r="L370" i="997"/>
  <c r="M370" i="997"/>
  <c r="L387" i="997"/>
  <c r="M387" i="997"/>
  <c r="L409" i="997"/>
  <c r="M409" i="997"/>
  <c r="M420" i="997"/>
  <c r="L436" i="997"/>
  <c r="K456" i="997"/>
  <c r="K452" i="997" s="1"/>
  <c r="L457" i="997"/>
  <c r="L357" i="997"/>
  <c r="M357" i="997"/>
  <c r="L143" i="997"/>
  <c r="M143" i="997"/>
  <c r="L274" i="997"/>
  <c r="K294" i="997"/>
  <c r="L295" i="997"/>
  <c r="M414" i="997"/>
  <c r="L414" i="997"/>
  <c r="L448" i="997"/>
  <c r="M13" i="997"/>
  <c r="K94" i="997"/>
  <c r="L95" i="997"/>
  <c r="M95" i="997"/>
  <c r="K111" i="997"/>
  <c r="M112" i="997"/>
  <c r="M139" i="997"/>
  <c r="L139" i="997"/>
  <c r="M162" i="997"/>
  <c r="L162" i="997"/>
  <c r="M207" i="997"/>
  <c r="M221" i="997"/>
  <c r="L221" i="997"/>
  <c r="L255" i="997"/>
  <c r="L269" i="997"/>
  <c r="K291" i="997"/>
  <c r="M307" i="997"/>
  <c r="L307" i="997"/>
  <c r="L341" i="997"/>
  <c r="M341" i="997"/>
  <c r="M353" i="997"/>
  <c r="L353" i="997"/>
  <c r="M376" i="997"/>
  <c r="L376" i="997"/>
  <c r="K395" i="997"/>
  <c r="M411" i="997"/>
  <c r="L411" i="997"/>
  <c r="L426" i="997"/>
  <c r="L440" i="997"/>
  <c r="I21" i="994"/>
  <c r="K22" i="994"/>
  <c r="K25" i="994"/>
  <c r="I11" i="994"/>
  <c r="K12" i="994"/>
  <c r="E53" i="994"/>
  <c r="I28" i="994"/>
  <c r="J29" i="994"/>
  <c r="K29" i="994"/>
  <c r="H43" i="994"/>
  <c r="I7" i="994"/>
  <c r="F21" i="994"/>
  <c r="I425" i="997"/>
  <c r="H369" i="997"/>
  <c r="J425" i="997"/>
  <c r="I264" i="997"/>
  <c r="J88" i="997"/>
  <c r="J87" i="997" s="1"/>
  <c r="H431" i="997"/>
  <c r="I431" i="997"/>
  <c r="I206" i="997"/>
  <c r="I202" i="997" s="1"/>
  <c r="I105" i="997"/>
  <c r="I104" i="997" s="1"/>
  <c r="H425" i="997"/>
  <c r="J349" i="997"/>
  <c r="J413" i="997"/>
  <c r="I186" i="997"/>
  <c r="M186" i="997" s="1"/>
  <c r="H206" i="997"/>
  <c r="H202" i="997" s="1"/>
  <c r="J206" i="997"/>
  <c r="J202" i="997" s="1"/>
  <c r="H214" i="997"/>
  <c r="H404" i="997"/>
  <c r="G349" i="997"/>
  <c r="H290" i="997"/>
  <c r="I379" i="997"/>
  <c r="J214" i="997"/>
  <c r="H254" i="997"/>
  <c r="I300" i="997"/>
  <c r="J310" i="997"/>
  <c r="I340" i="997"/>
  <c r="J379" i="997"/>
  <c r="H340" i="997"/>
  <c r="I214" i="997"/>
  <c r="H224" i="997"/>
  <c r="I413" i="997"/>
  <c r="H413" i="997"/>
  <c r="J105" i="997"/>
  <c r="J104" i="997" s="1"/>
  <c r="J340" i="997"/>
  <c r="J264" i="997"/>
  <c r="H310" i="997"/>
  <c r="I310" i="997"/>
  <c r="I349" i="997"/>
  <c r="J404" i="997"/>
  <c r="J254" i="997"/>
  <c r="H300" i="997"/>
  <c r="I369" i="997"/>
  <c r="H379" i="997"/>
  <c r="I254" i="997"/>
  <c r="H264" i="997"/>
  <c r="J290" i="997"/>
  <c r="J300" i="997"/>
  <c r="H349" i="997"/>
  <c r="H394" i="997"/>
  <c r="G206" i="997"/>
  <c r="G202" i="997" s="1"/>
  <c r="I224" i="997"/>
  <c r="J224" i="997"/>
  <c r="J369" i="997"/>
  <c r="I452" i="997"/>
  <c r="J452" i="997"/>
  <c r="H452" i="997"/>
  <c r="G452" i="997"/>
  <c r="J431" i="997"/>
  <c r="K431" i="997"/>
  <c r="G431" i="997"/>
  <c r="K425" i="997"/>
  <c r="G425" i="997"/>
  <c r="K413" i="997"/>
  <c r="G413" i="997"/>
  <c r="I404" i="997"/>
  <c r="K404" i="997"/>
  <c r="G404" i="997"/>
  <c r="J394" i="997"/>
  <c r="I394" i="997"/>
  <c r="G394" i="997"/>
  <c r="K379" i="997"/>
  <c r="G379" i="997"/>
  <c r="K369" i="997"/>
  <c r="G369" i="997"/>
  <c r="K349" i="997"/>
  <c r="K340" i="997"/>
  <c r="G340" i="997"/>
  <c r="K310" i="997"/>
  <c r="G310" i="997"/>
  <c r="G300" i="997"/>
  <c r="K300" i="997"/>
  <c r="I290" i="997"/>
  <c r="G290" i="997"/>
  <c r="K264" i="997"/>
  <c r="G264" i="997"/>
  <c r="K254" i="997"/>
  <c r="G254" i="997"/>
  <c r="K224" i="997"/>
  <c r="G224" i="997"/>
  <c r="K214" i="997"/>
  <c r="G214" i="997"/>
  <c r="K206" i="997"/>
  <c r="J186" i="997"/>
  <c r="J182" i="997" s="1"/>
  <c r="H58" i="997"/>
  <c r="I75" i="997"/>
  <c r="I71" i="997" s="1"/>
  <c r="J58" i="997"/>
  <c r="H138" i="997"/>
  <c r="I128" i="997"/>
  <c r="J128" i="997"/>
  <c r="H186" i="997"/>
  <c r="H182" i="997" s="1"/>
  <c r="H75" i="997"/>
  <c r="H71" i="997" s="1"/>
  <c r="I88" i="997"/>
  <c r="I87" i="997" s="1"/>
  <c r="G186" i="997"/>
  <c r="J138" i="997"/>
  <c r="H105" i="997"/>
  <c r="H104" i="997" s="1"/>
  <c r="G128" i="997"/>
  <c r="I138" i="997"/>
  <c r="K138" i="997"/>
  <c r="G138" i="997"/>
  <c r="H128" i="997"/>
  <c r="K128" i="997"/>
  <c r="H22" i="997"/>
  <c r="J22" i="997"/>
  <c r="I58" i="997"/>
  <c r="J75" i="997"/>
  <c r="J71" i="997" s="1"/>
  <c r="H88" i="997"/>
  <c r="H87" i="997" s="1"/>
  <c r="G58" i="997"/>
  <c r="K105" i="997"/>
  <c r="G105" i="997"/>
  <c r="G104" i="997" s="1"/>
  <c r="K88" i="997"/>
  <c r="G88" i="997"/>
  <c r="G87" i="997" s="1"/>
  <c r="K75" i="997"/>
  <c r="G75" i="997"/>
  <c r="G71" i="997" s="1"/>
  <c r="K58" i="997"/>
  <c r="I22" i="997"/>
  <c r="K22" i="997"/>
  <c r="G22" i="997"/>
  <c r="I12" i="997"/>
  <c r="J12" i="997"/>
  <c r="H12" i="997"/>
  <c r="K12" i="997"/>
  <c r="G12" i="997"/>
  <c r="L13" i="997"/>
  <c r="I53" i="994"/>
  <c r="I63" i="994"/>
  <c r="G63" i="994"/>
  <c r="F43" i="994"/>
  <c r="F42" i="994" s="1"/>
  <c r="H42" i="994"/>
  <c r="F52" i="994"/>
  <c r="H63" i="994"/>
  <c r="H52" i="994"/>
  <c r="I42" i="994"/>
  <c r="E42" i="994"/>
  <c r="H62" i="994"/>
  <c r="G62" i="994"/>
  <c r="G52" i="994"/>
  <c r="I52" i="994"/>
  <c r="E52" i="994"/>
  <c r="H21" i="994"/>
  <c r="F62" i="994"/>
  <c r="E62" i="994"/>
  <c r="G73" i="994"/>
  <c r="G77" i="994"/>
  <c r="F73" i="994"/>
  <c r="H77" i="994"/>
  <c r="G32" i="994"/>
  <c r="F32" i="994"/>
  <c r="H32" i="994"/>
  <c r="E17" i="994"/>
  <c r="E16" i="994" s="1"/>
  <c r="I17" i="994"/>
  <c r="E22" i="994"/>
  <c r="E21" i="994" s="1"/>
  <c r="F77" i="994" l="1"/>
  <c r="E77" i="994"/>
  <c r="J63" i="994"/>
  <c r="K63" i="994"/>
  <c r="I62" i="994"/>
  <c r="K53" i="994"/>
  <c r="J53" i="994"/>
  <c r="I77" i="994"/>
  <c r="D7" i="999"/>
  <c r="L138" i="997"/>
  <c r="M138" i="997"/>
  <c r="L94" i="997"/>
  <c r="M94" i="997"/>
  <c r="L379" i="997"/>
  <c r="M379" i="997"/>
  <c r="I182" i="997"/>
  <c r="K290" i="997"/>
  <c r="K394" i="997"/>
  <c r="K71" i="997"/>
  <c r="M75" i="997"/>
  <c r="L254" i="997"/>
  <c r="L452" i="997"/>
  <c r="G182" i="997"/>
  <c r="L186" i="997"/>
  <c r="L310" i="997"/>
  <c r="M310" i="997"/>
  <c r="L413" i="997"/>
  <c r="M413" i="997"/>
  <c r="L431" i="997"/>
  <c r="L12" i="997"/>
  <c r="M12" i="997"/>
  <c r="K202" i="997"/>
  <c r="M206" i="997"/>
  <c r="L224" i="997"/>
  <c r="M224" i="997"/>
  <c r="L264" i="997"/>
  <c r="L300" i="997"/>
  <c r="M300" i="997"/>
  <c r="L404" i="997"/>
  <c r="M404" i="997"/>
  <c r="M111" i="997"/>
  <c r="L170" i="997"/>
  <c r="M170" i="997"/>
  <c r="L214" i="997"/>
  <c r="M214" i="997"/>
  <c r="L349" i="997"/>
  <c r="M349" i="997"/>
  <c r="L456" i="997"/>
  <c r="M197" i="997"/>
  <c r="K104" i="997"/>
  <c r="M105" i="997"/>
  <c r="K127" i="997"/>
  <c r="L128" i="997"/>
  <c r="M128" i="997"/>
  <c r="I253" i="997"/>
  <c r="L294" i="997"/>
  <c r="L22" i="997"/>
  <c r="M22" i="997"/>
  <c r="M340" i="997"/>
  <c r="L340" i="997"/>
  <c r="L425" i="997"/>
  <c r="K98" i="997"/>
  <c r="M99" i="997"/>
  <c r="K87" i="997"/>
  <c r="L88" i="997"/>
  <c r="M88" i="997"/>
  <c r="J17" i="994"/>
  <c r="K17" i="994"/>
  <c r="J22" i="994"/>
  <c r="H368" i="997"/>
  <c r="H424" i="997"/>
  <c r="H8" i="997" s="1"/>
  <c r="I213" i="997"/>
  <c r="I424" i="997"/>
  <c r="I8" i="997" s="1"/>
  <c r="I368" i="997"/>
  <c r="K424" i="997"/>
  <c r="K8" i="997" s="1"/>
  <c r="G424" i="997"/>
  <c r="G339" i="997"/>
  <c r="G8" i="997" s="1"/>
  <c r="J424" i="997"/>
  <c r="J8" i="997" s="1"/>
  <c r="H253" i="997"/>
  <c r="H299" i="997"/>
  <c r="I339" i="997"/>
  <c r="H213" i="997"/>
  <c r="J339" i="997"/>
  <c r="I299" i="997"/>
  <c r="J403" i="997"/>
  <c r="K339" i="997"/>
  <c r="I403" i="997"/>
  <c r="J253" i="997"/>
  <c r="H403" i="997"/>
  <c r="J368" i="997"/>
  <c r="J299" i="997"/>
  <c r="J213" i="997"/>
  <c r="I11" i="997"/>
  <c r="K299" i="997"/>
  <c r="H339" i="997"/>
  <c r="I127" i="997"/>
  <c r="K253" i="997"/>
  <c r="H11" i="997"/>
  <c r="G127" i="997"/>
  <c r="J127" i="997"/>
  <c r="K403" i="997"/>
  <c r="G403" i="997"/>
  <c r="K368" i="997"/>
  <c r="G368" i="997"/>
  <c r="G299" i="997"/>
  <c r="G253" i="997"/>
  <c r="K213" i="997"/>
  <c r="G213" i="997"/>
  <c r="H127" i="997"/>
  <c r="J11" i="997"/>
  <c r="K11" i="997"/>
  <c r="G11" i="997"/>
  <c r="I32" i="994"/>
  <c r="I16" i="994"/>
  <c r="E32" i="994"/>
  <c r="H8" i="999" l="1"/>
  <c r="F7" i="999"/>
  <c r="G8" i="999"/>
  <c r="L290" i="997"/>
  <c r="M182" i="997"/>
  <c r="M71" i="997"/>
  <c r="M403" i="997"/>
  <c r="L403" i="997"/>
  <c r="L253" i="997"/>
  <c r="M104" i="997"/>
  <c r="M202" i="997"/>
  <c r="L182" i="997"/>
  <c r="M98" i="997"/>
  <c r="L127" i="997"/>
  <c r="M127" i="997"/>
  <c r="L11" i="997"/>
  <c r="M11" i="997"/>
  <c r="L213" i="997"/>
  <c r="M213" i="997"/>
  <c r="L424" i="997"/>
  <c r="M299" i="997"/>
  <c r="L299" i="997"/>
  <c r="L339" i="997"/>
  <c r="M339" i="997"/>
  <c r="L87" i="997"/>
  <c r="M87" i="997"/>
  <c r="E7" i="999" l="1"/>
  <c r="I16" i="990" l="1"/>
  <c r="I15" i="990" s="1"/>
  <c r="I47" i="990"/>
  <c r="J139" i="990"/>
  <c r="I139" i="990"/>
  <c r="I138" i="990" s="1"/>
  <c r="H139" i="990"/>
  <c r="H138" i="990" s="1"/>
  <c r="G139" i="990"/>
  <c r="G138" i="990" s="1"/>
  <c r="F139" i="990"/>
  <c r="F138" i="990" s="1"/>
  <c r="J136" i="990"/>
  <c r="I136" i="990"/>
  <c r="H136" i="990"/>
  <c r="G136" i="990"/>
  <c r="F136" i="990"/>
  <c r="J134" i="990"/>
  <c r="H134" i="990"/>
  <c r="I134" i="990" s="1"/>
  <c r="G134" i="990"/>
  <c r="F134" i="990"/>
  <c r="I133" i="990"/>
  <c r="I132" i="990"/>
  <c r="J128" i="990"/>
  <c r="I128" i="990"/>
  <c r="H128" i="990"/>
  <c r="G128" i="990"/>
  <c r="F128" i="990"/>
  <c r="J125" i="990"/>
  <c r="I125" i="990"/>
  <c r="I124" i="990" s="1"/>
  <c r="H125" i="990"/>
  <c r="H124" i="990" s="1"/>
  <c r="G125" i="990"/>
  <c r="G124" i="990" s="1"/>
  <c r="F125" i="990"/>
  <c r="F124" i="990" s="1"/>
  <c r="J121" i="990"/>
  <c r="H121" i="990"/>
  <c r="H120" i="990" s="1"/>
  <c r="I120" i="990" s="1"/>
  <c r="G121" i="990"/>
  <c r="G120" i="990" s="1"/>
  <c r="F121" i="990"/>
  <c r="F120" i="990" s="1"/>
  <c r="J120" i="990"/>
  <c r="J118" i="990"/>
  <c r="I118" i="990"/>
  <c r="H118" i="990"/>
  <c r="G118" i="990"/>
  <c r="F118" i="990"/>
  <c r="J116" i="990"/>
  <c r="I116" i="990"/>
  <c r="H116" i="990"/>
  <c r="G116" i="990"/>
  <c r="F116" i="990"/>
  <c r="J112" i="990"/>
  <c r="I112" i="990"/>
  <c r="I111" i="990" s="1"/>
  <c r="H112" i="990"/>
  <c r="H111" i="990" s="1"/>
  <c r="G112" i="990"/>
  <c r="G111" i="990" s="1"/>
  <c r="F112" i="990"/>
  <c r="F111" i="990" s="1"/>
  <c r="J103" i="990"/>
  <c r="I103" i="990"/>
  <c r="H103" i="990"/>
  <c r="G103" i="990"/>
  <c r="F103" i="990"/>
  <c r="J101" i="990"/>
  <c r="H101" i="990"/>
  <c r="I101" i="990" s="1"/>
  <c r="G101" i="990"/>
  <c r="F101" i="990"/>
  <c r="J91" i="990"/>
  <c r="I91" i="990"/>
  <c r="H91" i="990"/>
  <c r="G91" i="990"/>
  <c r="F91" i="990"/>
  <c r="J84" i="990"/>
  <c r="I84" i="990"/>
  <c r="H84" i="990"/>
  <c r="G84" i="990"/>
  <c r="F84" i="990"/>
  <c r="J80" i="990"/>
  <c r="I80" i="990"/>
  <c r="H80" i="990"/>
  <c r="G80" i="990"/>
  <c r="F80" i="990"/>
  <c r="J76" i="990"/>
  <c r="I76" i="990"/>
  <c r="H76" i="990"/>
  <c r="G76" i="990"/>
  <c r="F76" i="990"/>
  <c r="J74" i="990"/>
  <c r="I74" i="990"/>
  <c r="H74" i="990"/>
  <c r="G74" i="990"/>
  <c r="F74" i="990"/>
  <c r="J70" i="990"/>
  <c r="L70" i="990" s="1"/>
  <c r="I70" i="990"/>
  <c r="H70" i="990"/>
  <c r="G70" i="990"/>
  <c r="F70" i="990"/>
  <c r="J16" i="990"/>
  <c r="L74" i="990" l="1"/>
  <c r="K80" i="990"/>
  <c r="L80" i="990"/>
  <c r="J111" i="990"/>
  <c r="K112" i="990"/>
  <c r="L112" i="990"/>
  <c r="L128" i="990"/>
  <c r="K128" i="990"/>
  <c r="J138" i="990"/>
  <c r="K74" i="990"/>
  <c r="K91" i="990"/>
  <c r="L91" i="990"/>
  <c r="J124" i="990"/>
  <c r="K125" i="990"/>
  <c r="L125" i="990"/>
  <c r="K70" i="990"/>
  <c r="K84" i="990"/>
  <c r="L84" i="990"/>
  <c r="K76" i="990"/>
  <c r="L76" i="990"/>
  <c r="L103" i="990"/>
  <c r="K103" i="990"/>
  <c r="H127" i="990"/>
  <c r="J115" i="990"/>
  <c r="G115" i="990"/>
  <c r="F127" i="990"/>
  <c r="F123" i="990" s="1"/>
  <c r="J127" i="990"/>
  <c r="H69" i="990"/>
  <c r="J69" i="990"/>
  <c r="J123" i="990"/>
  <c r="H79" i="990"/>
  <c r="F115" i="990"/>
  <c r="G79" i="990"/>
  <c r="I115" i="990"/>
  <c r="H115" i="990"/>
  <c r="F79" i="990"/>
  <c r="I69" i="990"/>
  <c r="I127" i="990"/>
  <c r="I123" i="990" s="1"/>
  <c r="H123" i="990"/>
  <c r="I79" i="990"/>
  <c r="G127" i="990"/>
  <c r="G123" i="990" s="1"/>
  <c r="J79" i="990"/>
  <c r="F69" i="990"/>
  <c r="G69" i="990"/>
  <c r="I121" i="990"/>
  <c r="L127" i="990" l="1"/>
  <c r="K127" i="990"/>
  <c r="K124" i="990"/>
  <c r="L124" i="990"/>
  <c r="K79" i="990"/>
  <c r="L79" i="990"/>
  <c r="L111" i="990"/>
  <c r="K111" i="990"/>
  <c r="L69" i="990"/>
  <c r="I68" i="990"/>
  <c r="G68" i="990"/>
  <c r="G141" i="990" s="1"/>
  <c r="F68" i="990"/>
  <c r="F141" i="990" s="1"/>
  <c r="K69" i="990"/>
  <c r="J68" i="990"/>
  <c r="J141" i="990" s="1"/>
  <c r="H68" i="990"/>
  <c r="H141" i="990" s="1"/>
  <c r="L123" i="990"/>
  <c r="K123" i="990"/>
  <c r="I141" i="990"/>
  <c r="K68" i="990" l="1"/>
  <c r="L68" i="990"/>
  <c r="J27" i="990" l="1"/>
  <c r="J15" i="990"/>
  <c r="F57" i="990" l="1"/>
  <c r="F56" i="990" s="1"/>
  <c r="F55" i="990" s="1"/>
  <c r="F15" i="990"/>
  <c r="F18" i="990"/>
  <c r="F27" i="990"/>
  <c r="F26" i="990" s="1"/>
  <c r="F36" i="990"/>
  <c r="F35" i="990" s="1"/>
  <c r="F40" i="990"/>
  <c r="F39" i="990" s="1"/>
  <c r="F48" i="990"/>
  <c r="F44" i="990" s="1"/>
  <c r="F12" i="990" l="1"/>
  <c r="G59" i="990"/>
  <c r="G57" i="990"/>
  <c r="G52" i="990"/>
  <c r="G51" i="990" s="1"/>
  <c r="G48" i="990"/>
  <c r="G45" i="990"/>
  <c r="G40" i="990"/>
  <c r="G39" i="990" s="1"/>
  <c r="G36" i="990"/>
  <c r="G35" i="990" s="1"/>
  <c r="G31" i="990"/>
  <c r="G27" i="990"/>
  <c r="G26" i="990" s="1"/>
  <c r="G23" i="990"/>
  <c r="G21" i="990"/>
  <c r="G18" i="990"/>
  <c r="G15" i="990"/>
  <c r="G13" i="990"/>
  <c r="F11" i="990" l="1"/>
  <c r="F62" i="990" s="1"/>
  <c r="G44" i="990"/>
  <c r="G56" i="990"/>
  <c r="G55" i="990" s="1"/>
  <c r="G12" i="990"/>
  <c r="G11" i="990" l="1"/>
  <c r="G62" i="990" s="1"/>
  <c r="C11" i="991" l="1"/>
  <c r="C14" i="991"/>
  <c r="C17" i="991" l="1"/>
  <c r="I58" i="990" l="1"/>
  <c r="I49" i="990"/>
  <c r="I41" i="990"/>
  <c r="I28" i="990"/>
  <c r="I22" i="990"/>
  <c r="H15" i="990"/>
  <c r="L15" i="990" s="1"/>
  <c r="B11" i="991" l="1"/>
  <c r="B14" i="991" l="1"/>
  <c r="B17" i="991" s="1"/>
  <c r="J23" i="990" l="1"/>
  <c r="J21" i="990"/>
  <c r="H21" i="990"/>
  <c r="H23" i="990"/>
  <c r="I24" i="990"/>
  <c r="I23" i="990" s="1"/>
  <c r="I21" i="990" l="1"/>
  <c r="I20" i="990" l="1"/>
  <c r="I19" i="990"/>
  <c r="I18" i="990" l="1"/>
  <c r="J36" i="990" l="1"/>
  <c r="J57" i="990"/>
  <c r="K57" i="990" s="1"/>
  <c r="I57" i="990"/>
  <c r="J59" i="990"/>
  <c r="J48" i="990"/>
  <c r="J45" i="990"/>
  <c r="J40" i="990"/>
  <c r="J13" i="990"/>
  <c r="J35" i="990" l="1"/>
  <c r="K36" i="990"/>
  <c r="K27" i="990"/>
  <c r="J39" i="990"/>
  <c r="K40" i="990"/>
  <c r="K48" i="990"/>
  <c r="J56" i="990"/>
  <c r="J44" i="990"/>
  <c r="K44" i="990" l="1"/>
  <c r="K39" i="990"/>
  <c r="J55" i="990"/>
  <c r="K56" i="990"/>
  <c r="K55" i="990" l="1"/>
  <c r="I14" i="990"/>
  <c r="I13" i="990" s="1"/>
  <c r="I12" i="990" s="1"/>
  <c r="H13" i="990"/>
  <c r="I60" i="990" l="1"/>
  <c r="I59" i="990" s="1"/>
  <c r="I56" i="990" s="1"/>
  <c r="I55" i="990" s="1"/>
  <c r="H59" i="990"/>
  <c r="H57" i="990"/>
  <c r="I53" i="990"/>
  <c r="J52" i="990"/>
  <c r="J51" i="990" s="1"/>
  <c r="H52" i="990"/>
  <c r="I52" i="990" s="1"/>
  <c r="I50" i="990"/>
  <c r="I48" i="990"/>
  <c r="H48" i="990"/>
  <c r="H45" i="990"/>
  <c r="I40" i="990"/>
  <c r="H40" i="990"/>
  <c r="I37" i="990"/>
  <c r="I36" i="990" s="1"/>
  <c r="I35" i="990" s="1"/>
  <c r="H36" i="990"/>
  <c r="H35" i="990" s="1"/>
  <c r="I33" i="990"/>
  <c r="I32" i="990"/>
  <c r="J31" i="990"/>
  <c r="J26" i="990" s="1"/>
  <c r="H31" i="990"/>
  <c r="I31" i="990" s="1"/>
  <c r="I29" i="990"/>
  <c r="H27" i="990"/>
  <c r="H26" i="990" s="1"/>
  <c r="J18" i="990"/>
  <c r="K18" i="990" s="1"/>
  <c r="H18" i="990"/>
  <c r="H12" i="990" s="1"/>
  <c r="H44" i="990" l="1"/>
  <c r="I39" i="990"/>
  <c r="J12" i="990"/>
  <c r="F14" i="991"/>
  <c r="I26" i="990"/>
  <c r="H51" i="990"/>
  <c r="I51" i="990" s="1"/>
  <c r="I45" i="990"/>
  <c r="I44" i="990" s="1"/>
  <c r="I27" i="990"/>
  <c r="H39" i="990"/>
  <c r="H56" i="990"/>
  <c r="L56" i="990" s="1"/>
  <c r="G14" i="991" l="1"/>
  <c r="L44" i="990"/>
  <c r="L39" i="990"/>
  <c r="K12" i="990"/>
  <c r="L12" i="990"/>
  <c r="J11" i="990"/>
  <c r="J62" i="990" s="1"/>
  <c r="I11" i="990"/>
  <c r="H11" i="990"/>
  <c r="F11" i="991"/>
  <c r="H55" i="990"/>
  <c r="L55" i="990" s="1"/>
  <c r="G11" i="991" l="1"/>
  <c r="K11" i="990"/>
  <c r="F17" i="991"/>
  <c r="H62" i="990"/>
  <c r="F27" i="991" l="1"/>
  <c r="I62" i="990"/>
  <c r="E11" i="991"/>
  <c r="D11" i="991"/>
  <c r="H11" i="991" s="1"/>
  <c r="D14" i="991" l="1"/>
  <c r="H14" i="991" s="1"/>
  <c r="D17" i="991" l="1"/>
  <c r="E14" i="991"/>
  <c r="E17" i="991" s="1"/>
</calcChain>
</file>

<file path=xl/comments1.xml><?xml version="1.0" encoding="utf-8"?>
<comments xmlns="http://schemas.openxmlformats.org/spreadsheetml/2006/main">
  <authors>
    <author>Danijela Čošić</author>
  </authors>
  <commentList>
    <comment ref="E32" authorId="0">
      <text>
        <r>
          <rPr>
            <b/>
            <sz val="8"/>
            <color indexed="81"/>
            <rFont val="Tahoma"/>
            <family val="2"/>
            <charset val="238"/>
          </rPr>
          <t>Danijela Čošić:</t>
        </r>
        <r>
          <rPr>
            <sz val="8"/>
            <color indexed="81"/>
            <rFont val="Tahoma"/>
            <family val="2"/>
            <charset val="238"/>
          </rPr>
          <t xml:space="preserve">
bio konto 6423 ostali prih od nefin imov 49252 kn</t>
        </r>
      </text>
    </comment>
  </commentList>
</comments>
</file>

<file path=xl/sharedStrings.xml><?xml version="1.0" encoding="utf-8"?>
<sst xmlns="http://schemas.openxmlformats.org/spreadsheetml/2006/main" count="1036" uniqueCount="260">
  <si>
    <t>PRIHODI POSLOVANJA</t>
  </si>
  <si>
    <t>PRIHODI OD PRODAJE NEFINANCIJSKE IMOVINE</t>
  </si>
  <si>
    <t>RASHODI ZA NABAVU NEFINANCIJSKE IMOVINE</t>
  </si>
  <si>
    <t>RAZLIKA - VIŠAK / MANJAK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</si>
  <si>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</si>
  <si>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</si>
  <si>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</si>
  <si>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</si>
  <si>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</si>
  <si>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</si>
  <si>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</si>
  <si>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</si>
  <si>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</si>
  <si>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</si>
  <si>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</si>
  <si>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</si>
  <si>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</si>
  <si>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</si>
  <si>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</si>
  <si>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</si>
  <si>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</si>
  <si>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</si>
  <si>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</si>
  <si>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</si>
  <si>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</si>
  <si>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</si>
  <si>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</si>
  <si>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</si>
  <si>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</si>
  <si>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</si>
  <si>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</si>
  <si>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</si>
  <si>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</si>
  <si>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</si>
  <si>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</si>
  <si>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</si>
  <si>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</si>
  <si>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</si>
  <si>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</si>
  <si>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</si>
  <si>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</si>
  <si>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</si>
  <si>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</si>
  <si>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</si>
  <si>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</si>
  <si>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</si>
  <si>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</si>
  <si>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</si>
  <si>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</si>
  <si>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</si>
  <si>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</si>
  <si>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</si>
  <si>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</si>
  <si>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</si>
  <si>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</si>
  <si>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</si>
  <si>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</si>
  <si>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</si>
  <si>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</si>
  <si>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</si>
  <si>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</si>
  <si>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</si>
  <si>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</si>
  <si>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</si>
  <si>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</si>
  <si>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</si>
  <si>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</si>
  <si>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</si>
  <si>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Razred</t>
  </si>
  <si>
    <t>Skupina</t>
  </si>
  <si>
    <t>Odjeljak</t>
  </si>
  <si>
    <t>Izvor financiranja</t>
  </si>
  <si>
    <t>Rashodi i izdaci</t>
  </si>
  <si>
    <t>A 100122 REDOVNA DJELATNOST ZAVODA ZA JAVNO ZDRAVSTVO</t>
  </si>
  <si>
    <t>IZVOR PRIHODI ZA POSEBNE NAMJENE (HZZO)</t>
  </si>
  <si>
    <t>Rashodi poslovanja</t>
  </si>
  <si>
    <t>Doprinosi na plaće</t>
  </si>
  <si>
    <t>Uredski materijal i ostali materijalni rashodi</t>
  </si>
  <si>
    <t>Materijal i dijelovi za tekuće i investicijsko održavanje</t>
  </si>
  <si>
    <t>Sitni inventar i autogume</t>
  </si>
  <si>
    <t>Usluge telefona, pošte i prijevoza</t>
  </si>
  <si>
    <t>Intelektualne i osobne usluge</t>
  </si>
  <si>
    <t>Ostale računalne usluge</t>
  </si>
  <si>
    <t>Ostale nespomenute usluge</t>
  </si>
  <si>
    <t>Naknade za rad predstavničkih i izvršnih tijela, povjerenstava i slično</t>
  </si>
  <si>
    <t>Troškovi sudskih postupaka</t>
  </si>
  <si>
    <t>Nagrade građanima i kućanstvima</t>
  </si>
  <si>
    <t>IZVOR POMOĆI</t>
  </si>
  <si>
    <t>IZVOR VLASTITI PRIHODI</t>
  </si>
  <si>
    <t>Ostale naknade građanima i kućanstvima</t>
  </si>
  <si>
    <t>K 100079 OPREMANJE ZAVODA ZA JAVNO ZDRAVSTVO</t>
  </si>
  <si>
    <t>Rashodi za nabavu nefinancijske imovine</t>
  </si>
  <si>
    <t>Nematerijalna imovina</t>
  </si>
  <si>
    <t>Instrumenti, uređaji i strojevi</t>
  </si>
  <si>
    <t>Oprema za ostale namjene</t>
  </si>
  <si>
    <t xml:space="preserve">Prijevozna sredstva </t>
  </si>
  <si>
    <t>IZVOR PRIHODI OD PRODAJE NEFINANCIJSKE IMOVINE</t>
  </si>
  <si>
    <t>T 100035  Prevencija rizika određenih čimbenika okoliša</t>
  </si>
  <si>
    <t>T 100056 Zajedno protiv ovisnosti</t>
  </si>
  <si>
    <t>Usluge telefona, prijevoza i pošte</t>
  </si>
  <si>
    <t>Komunale usluge</t>
  </si>
  <si>
    <t xml:space="preserve">Tekuće donacije </t>
  </si>
  <si>
    <t>K 100084 Nabava opreme za projekt Zajedno protiv ovisnosti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</si>
  <si>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</si>
  <si>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</si>
  <si>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</si>
  <si>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</si>
  <si>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</si>
  <si>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>Izradila:</t>
  </si>
  <si>
    <t xml:space="preserve">Intelektualne i osobne usluge </t>
  </si>
  <si>
    <t>IZVOR OPĆI PRIHODI I PRIMICI</t>
  </si>
  <si>
    <t xml:space="preserve">Podskupina 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</si>
  <si>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</si>
  <si>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</si>
  <si>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</si>
  <si>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</si>
  <si>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</si>
  <si>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</si>
  <si>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</si>
  <si>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</si>
  <si>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</si>
  <si>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</si>
  <si>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nefinancijske imovine</t>
  </si>
  <si>
    <t>Prihodi od zakupa i iznajmljivanja imovine</t>
  </si>
  <si>
    <t>Ostali prihodi od nefinancijske imovine</t>
  </si>
  <si>
    <t>PRIHODI ZA POSEBNE NAMJENE</t>
  </si>
  <si>
    <t>PRIHODI OD UPRAVNIH I ADMINISTRATIVNIH PRISTOJBI, PRISTOJBI PO POSEBNIM PROPISIMA I NAKNADA</t>
  </si>
  <si>
    <t>Ostali nespomenuti prihodi</t>
  </si>
  <si>
    <t>VLASTITI PRIHODI</t>
  </si>
  <si>
    <t xml:space="preserve">Prihodi od prodaje proizvoda i robe te pruženih usluga </t>
  </si>
  <si>
    <t>Prihodi od prodaje proizvoda i roba te pruženih usluga</t>
  </si>
  <si>
    <t>OPĆI PRIHODI I PRIMICI</t>
  </si>
  <si>
    <t>PRIHODI IZ NADLEŽNOG PRORAČUNA I OD HZZO-a TEMELJEM UGOVORNIH OBVEZA</t>
  </si>
  <si>
    <t>Prihodi iz nadležnog proračuna za finanaciranje rashoda poslovanja</t>
  </si>
  <si>
    <t>Prihodi iz nadležnog proračuna za financiranje rashoda poslovanja- Lokalni proračun</t>
  </si>
  <si>
    <t>Prihodi iz nadležnog proračuna za financiranje rashoda poslovanja- Ministarstvo zdravlja</t>
  </si>
  <si>
    <t>Prihodi od HZZO-a na temelju ugovornih obveza</t>
  </si>
  <si>
    <t>KAZNE, UPRAVNE MJERE I OSTALI PRIHODI</t>
  </si>
  <si>
    <t>Ostali prihodi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</si>
  <si>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</si>
  <si>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</si>
  <si>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</si>
  <si>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</si>
  <si>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</si>
  <si>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</si>
  <si>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</si>
  <si>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</si>
  <si>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>UKUPNI PRIHODI</t>
  </si>
  <si>
    <t>UKUPNI RASHODI</t>
  </si>
  <si>
    <t>Tekuće pomoći proračunu iz drugih proračuna</t>
  </si>
  <si>
    <t>Pomoći proračunu iz drugih proračuna</t>
  </si>
  <si>
    <t>Oprema za održavanje i zaštitu</t>
  </si>
  <si>
    <t>K 100057 Nabava opreme za Savjetovalište za prevenciju prekomjerne tjelesne težine i debljine</t>
  </si>
  <si>
    <t>Prihodi po posebnim propisima</t>
  </si>
  <si>
    <t>PRIHODI OD PRODAJE PROIZVODA I ROBE TE PRUŽENIH USLUGA I PRIHODI OD DONACIJA</t>
  </si>
  <si>
    <t>spec. epidemiolog</t>
  </si>
  <si>
    <t>dr. sc. Draženka Vadla, dr. med.</t>
  </si>
  <si>
    <t>5.5.</t>
  </si>
  <si>
    <t>3.1.</t>
  </si>
  <si>
    <t>1.1.</t>
  </si>
  <si>
    <t>4.6.</t>
  </si>
  <si>
    <t>7.2.</t>
  </si>
  <si>
    <t>Tekuće pomoći od izvanproračunskih korisnika  (HZMO, HZZ, HZZO)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</si>
  <si>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</si>
  <si>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</si>
  <si>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</si>
  <si>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Tekući prijenosi između proračunskih korisnika istog proračuna - ZHM</t>
  </si>
  <si>
    <t>Tekuće pomoći proračunskim korisnicima drugih proračuna</t>
  </si>
  <si>
    <t>Pomoći proračunskim korisnicima drugih proračuna</t>
  </si>
  <si>
    <t>T 100113 Specijalizacija liječnika</t>
  </si>
  <si>
    <t>5.8.</t>
  </si>
  <si>
    <t>Tekuće pomoći iz državnog proračuna temeljem prijenosa EU sredstava (specijalizacija)</t>
  </si>
  <si>
    <t xml:space="preserve">Tekući rijenosi između proračunskih korisnika istog proračuna temeljem prijenosa EU sredstava </t>
  </si>
  <si>
    <t xml:space="preserve">IZVOR POMOĆI </t>
  </si>
  <si>
    <t>Pomoći iz državnog proračuna temeljem prijenosa EU sredstava</t>
  </si>
  <si>
    <r>
      <t xml:space="preserve">INDEKS </t>
    </r>
    <r>
      <rPr>
        <sz val="8"/>
        <rFont val="Arial"/>
        <family val="2"/>
        <charset val="238"/>
      </rPr>
      <t>OSTVARENJE / PLAN</t>
    </r>
  </si>
  <si>
    <r>
      <t xml:space="preserve">INDEKS </t>
    </r>
    <r>
      <rPr>
        <sz val="8"/>
        <rFont val="Arial"/>
        <family val="2"/>
        <charset val="238"/>
      </rPr>
      <t>TEKUĆA / PRETHODNA GODINA</t>
    </r>
  </si>
  <si>
    <t>Rashodi za dodatna ulaganja na nefinancijskoj imovini</t>
  </si>
  <si>
    <t>Dodatna ulaganja na postrojenjima i opremi</t>
  </si>
  <si>
    <t>5.5</t>
  </si>
  <si>
    <t>POMOĆI - HZZO (Covid dodatak i Privremeni dodatak)</t>
  </si>
  <si>
    <t>OSTVARENJE      I - VI 2024.              / eura</t>
  </si>
  <si>
    <t>PLAN ZA             I - VI 2024.           / eura</t>
  </si>
  <si>
    <t>OSTVARENJE    I  - VI 2023.            / eura</t>
  </si>
  <si>
    <t>Kapitalne pomoći od izvanproračunskih korisnika  (HZMO, HZZ, HZZO)</t>
  </si>
  <si>
    <t>PLAN I - VI 2024.                  / eura</t>
  </si>
  <si>
    <t>OSTVARENJE I - VI 2023. /eura</t>
  </si>
  <si>
    <t>OSTVARENJE I - VI 2024. / eura</t>
  </si>
  <si>
    <t>PLAN I - VI 2024.    / eura</t>
  </si>
  <si>
    <t>OSTVARENJE        I - VI 2023. / eura</t>
  </si>
  <si>
    <t>OSTVARENJE              I - VI 2024.             / eura</t>
  </si>
  <si>
    <t>426</t>
  </si>
  <si>
    <t>4262</t>
  </si>
  <si>
    <t>45</t>
  </si>
  <si>
    <t>452</t>
  </si>
  <si>
    <t>4521</t>
  </si>
  <si>
    <t>PLAN                  I-VI 2024.              / eura</t>
  </si>
  <si>
    <t>OSTVARENJE   I-VI 2023.             / eura</t>
  </si>
  <si>
    <t>IZVORNI PLAN ZA 2024. / eura</t>
  </si>
  <si>
    <t>TEKUĆI PLAN ZA 2024. / eura</t>
  </si>
  <si>
    <t>IZVORNI PLAN ZA 2024</t>
  </si>
  <si>
    <t>TEKUĆI PLAN ZA 2024</t>
  </si>
  <si>
    <t>Prihod od dividendi na dionice</t>
  </si>
  <si>
    <t>OSTVARENJE   I-VI 2024.              / eura</t>
  </si>
  <si>
    <t>IZVJEŠTAJ O IZVRŠENJU FINANCIJSKOG PLANA ZAVODA ZA JAVNO ZDRAVSTVO KOPRIVNIČKO-KRIŽEVAČKE ŽUPANIJE ZA I - VI 2024</t>
  </si>
  <si>
    <t>I. OPĆI DIO</t>
  </si>
  <si>
    <t xml:space="preserve"> RAČUN PRIHODA I RASHODA </t>
  </si>
  <si>
    <t xml:space="preserve">IZVJEŠTAJ O PRIHODIMA I RASHODIMA PREMA EKONOMSKOJ KLASIFIKACIJI </t>
  </si>
  <si>
    <t>Oznaka izvora financiranja</t>
  </si>
  <si>
    <t>1.1</t>
  </si>
  <si>
    <t>1 OPĆI PRIHODI POSLOVANJA</t>
  </si>
  <si>
    <t>3 VLASTITI PRIHODI</t>
  </si>
  <si>
    <t>5.8</t>
  </si>
  <si>
    <t>4.6</t>
  </si>
  <si>
    <t>IZVJEŠTAJ O PRIHODIMA I RASHODIMA PREMA IZVORIMA FINANCIRANJA</t>
  </si>
  <si>
    <t>Izvor finan.</t>
  </si>
  <si>
    <t>4 PRIHODI OD POSEBNE NAMJENE</t>
  </si>
  <si>
    <t>5 POMOĆI</t>
  </si>
  <si>
    <r>
      <t xml:space="preserve">INDEKS </t>
    </r>
    <r>
      <rPr>
        <sz val="9"/>
        <rFont val="Arial"/>
        <family val="2"/>
        <charset val="238"/>
      </rPr>
      <t>OSTVARENJE / PLAN</t>
    </r>
  </si>
  <si>
    <r>
      <t xml:space="preserve">INDEKS </t>
    </r>
    <r>
      <rPr>
        <sz val="9"/>
        <rFont val="Arial"/>
        <family val="2"/>
        <charset val="238"/>
      </rPr>
      <t>TEKUĆA / PRETHODNA GODINA</t>
    </r>
  </si>
  <si>
    <t>II. POSEBNI DIO</t>
  </si>
  <si>
    <t>IZVJEŠTAJ PO PROGRAMSKOJ KLASIFIKACIJI</t>
  </si>
  <si>
    <t xml:space="preserve"> A.RAČUN PRIHODA I RASHODA</t>
  </si>
  <si>
    <t>C.VIŠAK PRIHODA I PRIMITAKA</t>
  </si>
  <si>
    <t>OSTVARENJE I-VI 2023. / eura</t>
  </si>
  <si>
    <t>PRIHODI OD POREZA ZA REDOVNU DJELATNOST</t>
  </si>
  <si>
    <t>VLASTITI PRIHODI - PRORAČUNSKI KORISNICI</t>
  </si>
  <si>
    <t>PRIHODI PO POSEBNIM PROPISIMA</t>
  </si>
  <si>
    <t>POMOĆI OD SUBJEKATA UNUTAR OPĆEG PRORAČUNA</t>
  </si>
  <si>
    <t>POMOĆI TEMELJEM PRIJENOSA EU SREDSTAVA</t>
  </si>
  <si>
    <t>7 PRIHODI OD PRODAJE IMOVINE I NAKNADE S NASLOVA OSIGURANJA</t>
  </si>
  <si>
    <t>A 100178 PRIPRAVNICI - HZZ-A</t>
  </si>
  <si>
    <t>A 100178 PRIPRAVNICI - HZZ-A (preneseni višak)</t>
  </si>
  <si>
    <t>T 100070 Savjetovalište za prevenciju prekomjerne tjelesne težine i debljine</t>
  </si>
  <si>
    <t>T 10007 Monitoring</t>
  </si>
  <si>
    <t>TT 107008 Trening životnih vještina za prevenciju ovisnosti o alkoholu, kockanju i novim tehnologijama kod djece i mladih</t>
  </si>
  <si>
    <t>TT10008 Nabava opreme za projekt Trening životnih vještina za prevenciju ovisnosti o alkoholu, kockanju i novim tehnologijama kod djece i mladih</t>
  </si>
  <si>
    <t>OSTVARENJE      I - VI 2024. / eura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</si>
  <si>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</si>
  <si>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</si>
  <si>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</si>
  <si>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</si>
  <si>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</si>
  <si>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</si>
  <si>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B.RAČUN FINANCIRANJA</t>
  </si>
  <si>
    <t>IZVJEŠTAJ O RASHODIMA PREMA FUNKCIJSKOJ KLASIFIKACIJI</t>
  </si>
  <si>
    <t>07 ZDRAVSTVO</t>
  </si>
  <si>
    <t>SAŽETAK  RAČUNA PRIHODA I RASHODA I RAČUNA FINANCIRANJA</t>
  </si>
  <si>
    <t>RAZRED I NAZIV</t>
  </si>
  <si>
    <t>NAZIV</t>
  </si>
  <si>
    <t>U Koprivnici 19.07.2024.</t>
  </si>
  <si>
    <t>NETO FINANCIRANJE</t>
  </si>
  <si>
    <t>92 UKUPAN DONOS VIŠKA/MANJKA IZ PRETHODNIH GODINA</t>
  </si>
  <si>
    <t>92 VIŠAK/MANJAK IZ PRETHODNIH GODINA KOJI ĆE SE RASPOREDITI/POKRITI</t>
  </si>
  <si>
    <t>VIŠAK/MANJAK + NETO FINANCIRANJE + PRENESENI REZULTAT</t>
  </si>
  <si>
    <t>076 POSLOVI I USLUGE ZDRAVSTVAKOJI NISU DRUGDJE SVRSTANI</t>
  </si>
  <si>
    <t>3</t>
  </si>
  <si>
    <t>PROGRAM 1066</t>
  </si>
  <si>
    <t>REDOVNA DJELATNOST ZAVODA ZA JAVNO ZDRAVSTVO</t>
  </si>
  <si>
    <t>UKUPNO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</si>
</sst>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6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rgb="FF00B050"/>
      <name val="MS Sans Serif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.5"/>
      <name val="Arial"/>
      <family val="2"/>
      <charset val="238"/>
    </font>
    <font>
      <i/>
      <sz val="11.5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7030A0"/>
      <name val="Arial"/>
      <family val="2"/>
      <charset val="238"/>
    </font>
    <font>
      <sz val="11"/>
      <color rgb="FF7030A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20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1" fillId="15" borderId="0" applyNumberFormat="0" applyBorder="0" applyAlignment="0" applyProtection="0"/>
    <xf numFmtId="0" fontId="12" fillId="23" borderId="7" applyNumberFormat="0" applyAlignment="0" applyProtection="0"/>
    <xf numFmtId="0" fontId="13" fillId="24" borderId="8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7" applyNumberFormat="0" applyAlignment="0" applyProtection="0"/>
    <xf numFmtId="0" fontId="6" fillId="0" borderId="13" applyNumberFormat="0" applyFill="0" applyAlignment="0" applyProtection="0"/>
    <xf numFmtId="0" fontId="20" fillId="16" borderId="0" applyNumberFormat="0" applyBorder="0" applyAlignment="0" applyProtection="0"/>
    <xf numFmtId="0" fontId="8" fillId="0" borderId="0"/>
    <xf numFmtId="0" fontId="7" fillId="11" borderId="6" applyNumberFormat="0" applyFont="0" applyAlignment="0" applyProtection="0"/>
    <xf numFmtId="0" fontId="21" fillId="23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</cellStyleXfs>
  <cellXfs count="251">
    <xf numFmtId="0" fontId="0" fillId="0" borderId="0" xfId="0"/>
    <xf numFmtId="0" fontId="24" fillId="0" borderId="0" xfId="1" applyFont="1"/>
    <xf numFmtId="0" fontId="26" fillId="0" borderId="1" xfId="0" quotePrefix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right"/>
    </xf>
    <xf numFmtId="0" fontId="4" fillId="2" borderId="1" xfId="2" applyFill="1" applyBorder="1" applyAlignment="1">
      <alignment horizontal="right"/>
    </xf>
    <xf numFmtId="0" fontId="30" fillId="0" borderId="0" xfId="0" applyFont="1"/>
    <xf numFmtId="0" fontId="27" fillId="0" borderId="1" xfId="0" quotePrefix="1" applyFont="1" applyBorder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left" wrapText="1"/>
    </xf>
    <xf numFmtId="0" fontId="5" fillId="2" borderId="2" xfId="1" applyFont="1" applyFill="1" applyBorder="1" applyAlignment="1">
      <alignment horizontal="left" wrapText="1"/>
    </xf>
    <xf numFmtId="0" fontId="5" fillId="2" borderId="2" xfId="1" quotePrefix="1" applyFont="1" applyFill="1" applyBorder="1" applyAlignment="1">
      <alignment horizontal="left"/>
    </xf>
    <xf numFmtId="0" fontId="5" fillId="2" borderId="2" xfId="1" quotePrefix="1" applyFont="1" applyFill="1" applyBorder="1" applyAlignment="1">
      <alignment horizontal="left" wrapText="1"/>
    </xf>
    <xf numFmtId="0" fontId="5" fillId="0" borderId="0" xfId="1" quotePrefix="1" applyFont="1" applyAlignment="1">
      <alignment horizontal="left" wrapText="1"/>
    </xf>
    <xf numFmtId="4" fontId="0" fillId="0" borderId="0" xfId="0" applyNumberFormat="1"/>
    <xf numFmtId="0" fontId="31" fillId="0" borderId="0" xfId="0" applyFont="1"/>
    <xf numFmtId="4" fontId="31" fillId="0" borderId="0" xfId="0" applyNumberFormat="1" applyFont="1"/>
    <xf numFmtId="3" fontId="32" fillId="0" borderId="0" xfId="1" applyNumberFormat="1" applyFont="1"/>
    <xf numFmtId="4" fontId="30" fillId="0" borderId="0" xfId="0" applyNumberFormat="1" applyFont="1"/>
    <xf numFmtId="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0" fillId="0" borderId="0" xfId="0" applyNumberFormat="1" applyFont="1"/>
    <xf numFmtId="0" fontId="33" fillId="0" borderId="1" xfId="2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2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5" fontId="36" fillId="2" borderId="0" xfId="1" applyNumberFormat="1" applyFont="1" applyFill="1" applyAlignment="1">
      <alignment horizontal="right" wrapText="1"/>
    </xf>
    <xf numFmtId="3" fontId="3" fillId="2" borderId="2" xfId="1" quotePrefix="1" applyNumberFormat="1" applyFont="1" applyFill="1" applyBorder="1" applyAlignment="1">
      <alignment horizontal="right" vertical="center" wrapText="1"/>
    </xf>
    <xf numFmtId="0" fontId="32" fillId="0" borderId="0" xfId="1" applyFont="1"/>
    <xf numFmtId="3" fontId="31" fillId="0" borderId="0" xfId="0" applyNumberFormat="1" applyFont="1"/>
    <xf numFmtId="0" fontId="3" fillId="0" borderId="1" xfId="1" applyFont="1" applyBorder="1" applyAlignment="1">
      <alignment horizontal="center" vertical="center" wrapText="1"/>
    </xf>
    <xf numFmtId="0" fontId="38" fillId="2" borderId="2" xfId="2" applyFont="1" applyFill="1" applyBorder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/>
    </xf>
    <xf numFmtId="0" fontId="3" fillId="2" borderId="2" xfId="1" quotePrefix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right" wrapText="1"/>
    </xf>
    <xf numFmtId="0" fontId="30" fillId="0" borderId="0" xfId="0" applyFont="1" applyAlignment="1">
      <alignment horizontal="right"/>
    </xf>
    <xf numFmtId="0" fontId="26" fillId="0" borderId="1" xfId="0" applyFont="1" applyBorder="1" applyAlignment="1">
      <alignment horizontal="right" textRotation="180" wrapText="1"/>
    </xf>
    <xf numFmtId="49" fontId="33" fillId="4" borderId="1" xfId="0" applyNumberFormat="1" applyFont="1" applyFill="1" applyBorder="1" applyAlignment="1">
      <alignment horizontal="right" textRotation="180" wrapText="1"/>
    </xf>
    <xf numFmtId="0" fontId="3" fillId="27" borderId="2" xfId="1" quotePrefix="1" applyFont="1" applyFill="1" applyBorder="1" applyAlignment="1">
      <alignment horizontal="left" vertical="center" wrapText="1"/>
    </xf>
    <xf numFmtId="3" fontId="3" fillId="27" borderId="2" xfId="1" quotePrefix="1" applyNumberFormat="1" applyFont="1" applyFill="1" applyBorder="1" applyAlignment="1">
      <alignment horizontal="right" vertical="center" wrapText="1"/>
    </xf>
    <xf numFmtId="3" fontId="3" fillId="27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0" fontId="3" fillId="25" borderId="2" xfId="1" quotePrefix="1" applyFont="1" applyFill="1" applyBorder="1" applyAlignment="1">
      <alignment horizontal="left" vertical="center" wrapText="1"/>
    </xf>
    <xf numFmtId="3" fontId="3" fillId="25" borderId="1" xfId="1" applyNumberFormat="1" applyFont="1" applyFill="1" applyBorder="1" applyAlignment="1">
      <alignment horizontal="right" vertical="center" wrapText="1"/>
    </xf>
    <xf numFmtId="3" fontId="3" fillId="25" borderId="2" xfId="1" quotePrefix="1" applyNumberFormat="1" applyFont="1" applyFill="1" applyBorder="1" applyAlignment="1">
      <alignment horizontal="right" vertical="center" wrapText="1"/>
    </xf>
    <xf numFmtId="0" fontId="3" fillId="25" borderId="1" xfId="1" applyFont="1" applyFill="1" applyBorder="1" applyAlignment="1">
      <alignment horizontal="center" vertical="center" wrapText="1"/>
    </xf>
    <xf numFmtId="0" fontId="25" fillId="25" borderId="1" xfId="1" applyFont="1" applyFill="1" applyBorder="1" applyAlignment="1">
      <alignment vertical="center"/>
    </xf>
    <xf numFmtId="164" fontId="2" fillId="0" borderId="0" xfId="1" applyNumberFormat="1" applyFont="1"/>
    <xf numFmtId="0" fontId="2" fillId="3" borderId="0" xfId="0" applyFont="1" applyFill="1" applyAlignment="1">
      <alignment vertical="center" wrapText="1"/>
    </xf>
    <xf numFmtId="0" fontId="39" fillId="0" borderId="0" xfId="1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3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26" fillId="0" borderId="1" xfId="0" applyFont="1" applyBorder="1" applyAlignment="1">
      <alignment horizontal="left" vertical="center" textRotation="180" wrapText="1"/>
    </xf>
    <xf numFmtId="49" fontId="26" fillId="0" borderId="1" xfId="0" applyNumberFormat="1" applyFont="1" applyBorder="1" applyAlignment="1">
      <alignment horizontal="center" vertical="center" textRotation="180" wrapText="1"/>
    </xf>
    <xf numFmtId="0" fontId="26" fillId="0" borderId="1" xfId="0" quotePrefix="1" applyFont="1" applyBorder="1" applyAlignment="1">
      <alignment horizontal="left" vertical="center" wrapText="1"/>
    </xf>
    <xf numFmtId="3" fontId="26" fillId="0" borderId="1" xfId="0" applyNumberFormat="1" applyFont="1" applyBorder="1" applyAlignment="1">
      <alignment vertical="center" wrapText="1"/>
    </xf>
    <xf numFmtId="49" fontId="26" fillId="28" borderId="1" xfId="0" applyNumberFormat="1" applyFont="1" applyFill="1" applyBorder="1" applyAlignment="1">
      <alignment horizontal="center" vertical="center" wrapText="1"/>
    </xf>
    <xf numFmtId="0" fontId="26" fillId="28" borderId="1" xfId="0" quotePrefix="1" applyFont="1" applyFill="1" applyBorder="1" applyAlignment="1">
      <alignment horizontal="left" vertical="center" wrapText="1"/>
    </xf>
    <xf numFmtId="3" fontId="26" fillId="28" borderId="1" xfId="0" applyNumberFormat="1" applyFont="1" applyFill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9" fontId="26" fillId="0" borderId="2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vertical="center" wrapText="1"/>
    </xf>
    <xf numFmtId="3" fontId="26" fillId="0" borderId="1" xfId="0" applyNumberFormat="1" applyFont="1" applyBorder="1" applyAlignment="1">
      <alignment horizontal="right" vertical="center" wrapText="1"/>
    </xf>
    <xf numFmtId="0" fontId="26" fillId="29" borderId="1" xfId="0" applyFont="1" applyFill="1" applyBorder="1" applyAlignment="1">
      <alignment horizontal="left" vertical="center"/>
    </xf>
    <xf numFmtId="3" fontId="26" fillId="29" borderId="1" xfId="0" applyNumberFormat="1" applyFont="1" applyFill="1" applyBorder="1" applyAlignment="1">
      <alignment horizontal="right" vertical="center" wrapText="1"/>
    </xf>
    <xf numFmtId="3" fontId="26" fillId="30" borderId="1" xfId="0" applyNumberFormat="1" applyFont="1" applyFill="1" applyBorder="1" applyAlignment="1">
      <alignment horizontal="center" vertical="center" wrapText="1"/>
    </xf>
    <xf numFmtId="0" fontId="26" fillId="30" borderId="1" xfId="0" applyFont="1" applyFill="1" applyBorder="1" applyAlignment="1">
      <alignment horizontal="right" vertical="center" wrapText="1"/>
    </xf>
    <xf numFmtId="0" fontId="27" fillId="30" borderId="1" xfId="0" applyFont="1" applyFill="1" applyBorder="1" applyAlignment="1">
      <alignment horizontal="right" vertical="center" wrapText="1"/>
    </xf>
    <xf numFmtId="0" fontId="26" fillId="30" borderId="1" xfId="0" quotePrefix="1" applyFont="1" applyFill="1" applyBorder="1" applyAlignment="1">
      <alignment horizontal="left" vertical="center" wrapText="1"/>
    </xf>
    <xf numFmtId="3" fontId="26" fillId="30" borderId="1" xfId="0" applyNumberFormat="1" applyFont="1" applyFill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3" fontId="27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7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0" fontId="26" fillId="31" borderId="1" xfId="0" applyFont="1" applyFill="1" applyBorder="1" applyAlignment="1">
      <alignment vertical="center" wrapText="1"/>
    </xf>
    <xf numFmtId="0" fontId="26" fillId="31" borderId="1" xfId="0" quotePrefix="1" applyFont="1" applyFill="1" applyBorder="1" applyAlignment="1">
      <alignment horizontal="left" vertical="center" wrapText="1"/>
    </xf>
    <xf numFmtId="3" fontId="26" fillId="31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2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6" fillId="31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/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3" borderId="0" xfId="0" applyFont="1" applyFill="1" applyAlignment="1">
      <alignment horizontal="left" vertical="center"/>
    </xf>
    <xf numFmtId="3" fontId="45" fillId="3" borderId="0" xfId="0" applyNumberFormat="1" applyFont="1" applyFill="1" applyAlignment="1">
      <alignment horizontal="left" vertical="center"/>
    </xf>
    <xf numFmtId="3" fontId="45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49" fontId="46" fillId="4" borderId="1" xfId="0" applyNumberFormat="1" applyFont="1" applyFill="1" applyBorder="1" applyAlignment="1">
      <alignment horizontal="left" vertical="center" textRotation="180" wrapText="1"/>
    </xf>
    <xf numFmtId="49" fontId="46" fillId="0" borderId="1" xfId="0" applyNumberFormat="1" applyFont="1" applyBorder="1" applyAlignment="1">
      <alignment horizontal="left" vertical="center" textRotation="180" wrapText="1"/>
    </xf>
    <xf numFmtId="49" fontId="47" fillId="4" borderId="1" xfId="0" applyNumberFormat="1" applyFont="1" applyFill="1" applyBorder="1" applyAlignment="1">
      <alignment horizontal="left" vertical="center" textRotation="180" wrapText="1"/>
    </xf>
    <xf numFmtId="0" fontId="33" fillId="4" borderId="1" xfId="0" applyFont="1" applyFill="1" applyBorder="1" applyAlignment="1">
      <alignment horizontal="center" vertical="center" wrapText="1"/>
    </xf>
    <xf numFmtId="3" fontId="33" fillId="0" borderId="15" xfId="0" applyNumberFormat="1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27" fillId="4" borderId="1" xfId="0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33" fillId="5" borderId="1" xfId="0" applyNumberFormat="1" applyFont="1" applyFill="1" applyBorder="1" applyAlignment="1">
      <alignment horizontal="left" vertical="center" wrapText="1"/>
    </xf>
    <xf numFmtId="1" fontId="51" fillId="5" borderId="1" xfId="0" applyNumberFormat="1" applyFont="1" applyFill="1" applyBorder="1" applyAlignment="1">
      <alignment horizontal="left" vertical="center" wrapText="1"/>
    </xf>
    <xf numFmtId="49" fontId="33" fillId="5" borderId="1" xfId="0" applyNumberFormat="1" applyFont="1" applyFill="1" applyBorder="1" applyAlignment="1">
      <alignment horizontal="left" vertical="center" wrapText="1"/>
    </xf>
    <xf numFmtId="3" fontId="45" fillId="6" borderId="1" xfId="0" applyNumberFormat="1" applyFont="1" applyFill="1" applyBorder="1" applyAlignment="1">
      <alignment horizontal="right" vertical="center"/>
    </xf>
    <xf numFmtId="165" fontId="45" fillId="6" borderId="1" xfId="0" applyNumberFormat="1" applyFont="1" applyFill="1" applyBorder="1" applyAlignment="1">
      <alignment vertical="center"/>
    </xf>
    <xf numFmtId="1" fontId="33" fillId="26" borderId="1" xfId="0" applyNumberFormat="1" applyFont="1" applyFill="1" applyBorder="1" applyAlignment="1">
      <alignment horizontal="left" vertical="center" wrapText="1"/>
    </xf>
    <xf numFmtId="1" fontId="51" fillId="26" borderId="1" xfId="0" applyNumberFormat="1" applyFont="1" applyFill="1" applyBorder="1" applyAlignment="1">
      <alignment horizontal="left" vertical="center" wrapText="1"/>
    </xf>
    <xf numFmtId="49" fontId="45" fillId="26" borderId="1" xfId="0" applyNumberFormat="1" applyFont="1" applyFill="1" applyBorder="1" applyAlignment="1">
      <alignment horizontal="left" vertical="center" wrapText="1"/>
    </xf>
    <xf numFmtId="3" fontId="45" fillId="27" borderId="1" xfId="0" applyNumberFormat="1" applyFont="1" applyFill="1" applyBorder="1" applyAlignment="1">
      <alignment horizontal="right" vertical="center"/>
    </xf>
    <xf numFmtId="165" fontId="45" fillId="27" borderId="1" xfId="0" applyNumberFormat="1" applyFont="1" applyFill="1" applyBorder="1" applyAlignment="1">
      <alignment horizontal="left" vertical="center"/>
    </xf>
    <xf numFmtId="4" fontId="4" fillId="0" borderId="0" xfId="0" applyNumberFormat="1" applyFont="1" applyAlignment="1">
      <alignment vertical="center"/>
    </xf>
    <xf numFmtId="1" fontId="33" fillId="4" borderId="1" xfId="0" applyNumberFormat="1" applyFont="1" applyFill="1" applyBorder="1" applyAlignment="1">
      <alignment horizontal="left" vertical="center" wrapText="1"/>
    </xf>
    <xf numFmtId="1" fontId="33" fillId="0" borderId="1" xfId="0" applyNumberFormat="1" applyFont="1" applyBorder="1" applyAlignment="1">
      <alignment horizontal="left" vertical="center" wrapText="1"/>
    </xf>
    <xf numFmtId="1" fontId="51" fillId="4" borderId="1" xfId="0" applyNumberFormat="1" applyFont="1" applyFill="1" applyBorder="1" applyAlignment="1">
      <alignment horizontal="left" vertical="center" wrapText="1"/>
    </xf>
    <xf numFmtId="49" fontId="33" fillId="4" borderId="1" xfId="0" applyNumberFormat="1" applyFont="1" applyFill="1" applyBorder="1" applyAlignment="1">
      <alignment horizontal="left" vertical="center" wrapText="1"/>
    </xf>
    <xf numFmtId="3" fontId="33" fillId="0" borderId="1" xfId="0" applyNumberFormat="1" applyFont="1" applyBorder="1" applyAlignment="1">
      <alignment horizontal="right" vertical="center"/>
    </xf>
    <xf numFmtId="165" fontId="33" fillId="0" borderId="1" xfId="0" applyNumberFormat="1" applyFont="1" applyBorder="1" applyAlignment="1">
      <alignment horizontal="right" vertical="center"/>
    </xf>
    <xf numFmtId="165" fontId="45" fillId="3" borderId="0" xfId="0" applyNumberFormat="1" applyFont="1" applyFill="1" applyAlignment="1">
      <alignment horizontal="center" vertical="center"/>
    </xf>
    <xf numFmtId="165" fontId="49" fillId="0" borderId="0" xfId="0" applyNumberFormat="1" applyFont="1" applyAlignment="1">
      <alignment horizontal="left" vertical="center"/>
    </xf>
    <xf numFmtId="165" fontId="43" fillId="0" borderId="0" xfId="0" applyNumberFormat="1" applyFont="1" applyAlignment="1">
      <alignment horizontal="left" vertical="center"/>
    </xf>
    <xf numFmtId="1" fontId="45" fillId="4" borderId="1" xfId="0" applyNumberFormat="1" applyFont="1" applyFill="1" applyBorder="1" applyAlignment="1">
      <alignment horizontal="left" vertical="center" wrapText="1"/>
    </xf>
    <xf numFmtId="1" fontId="45" fillId="0" borderId="1" xfId="0" applyNumberFormat="1" applyFont="1" applyBorder="1" applyAlignment="1">
      <alignment horizontal="left" vertical="center" wrapText="1"/>
    </xf>
    <xf numFmtId="0" fontId="51" fillId="4" borderId="1" xfId="0" quotePrefix="1" applyFont="1" applyFill="1" applyBorder="1" applyAlignment="1">
      <alignment horizontal="left" vertical="center"/>
    </xf>
    <xf numFmtId="49" fontId="45" fillId="4" borderId="1" xfId="0" applyNumberFormat="1" applyFont="1" applyFill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right" vertical="center"/>
    </xf>
    <xf numFmtId="165" fontId="45" fillId="3" borderId="1" xfId="0" applyNumberFormat="1" applyFont="1" applyFill="1" applyBorder="1" applyAlignment="1">
      <alignment horizontal="right" vertical="center"/>
    </xf>
    <xf numFmtId="165" fontId="43" fillId="0" borderId="0" xfId="0" applyNumberFormat="1" applyFont="1" applyAlignment="1">
      <alignment horizontal="center" vertical="center"/>
    </xf>
    <xf numFmtId="165" fontId="45" fillId="0" borderId="1" xfId="0" applyNumberFormat="1" applyFont="1" applyBorder="1" applyAlignment="1">
      <alignment horizontal="right" vertical="center"/>
    </xf>
    <xf numFmtId="165" fontId="33" fillId="3" borderId="1" xfId="0" applyNumberFormat="1" applyFont="1" applyFill="1" applyBorder="1" applyAlignment="1">
      <alignment horizontal="right" vertical="center"/>
    </xf>
    <xf numFmtId="1" fontId="34" fillId="7" borderId="1" xfId="0" applyNumberFormat="1" applyFont="1" applyFill="1" applyBorder="1" applyAlignment="1">
      <alignment horizontal="left" vertical="center" wrapText="1"/>
    </xf>
    <xf numFmtId="1" fontId="33" fillId="7" borderId="1" xfId="0" applyNumberFormat="1" applyFont="1" applyFill="1" applyBorder="1" applyAlignment="1">
      <alignment horizontal="left" vertical="center" wrapText="1"/>
    </xf>
    <xf numFmtId="1" fontId="51" fillId="7" borderId="1" xfId="0" applyNumberFormat="1" applyFont="1" applyFill="1" applyBorder="1" applyAlignment="1">
      <alignment horizontal="left" vertical="center" wrapText="1"/>
    </xf>
    <xf numFmtId="49" fontId="33" fillId="7" borderId="1" xfId="0" applyNumberFormat="1" applyFont="1" applyFill="1" applyBorder="1" applyAlignment="1">
      <alignment horizontal="left" vertical="center" wrapText="1"/>
    </xf>
    <xf numFmtId="3" fontId="45" fillId="3" borderId="1" xfId="0" applyNumberFormat="1" applyFont="1" applyFill="1" applyBorder="1" applyAlignment="1">
      <alignment horizontal="right" vertical="center"/>
    </xf>
    <xf numFmtId="49" fontId="33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52" fillId="4" borderId="1" xfId="0" quotePrefix="1" applyFont="1" applyFill="1" applyBorder="1" applyAlignment="1">
      <alignment horizontal="left" vertical="center"/>
    </xf>
    <xf numFmtId="0" fontId="51" fillId="0" borderId="1" xfId="0" quotePrefix="1" applyFont="1" applyBorder="1" applyAlignment="1">
      <alignment horizontal="left" vertical="center"/>
    </xf>
    <xf numFmtId="3" fontId="33" fillId="3" borderId="1" xfId="0" applyNumberFormat="1" applyFont="1" applyFill="1" applyBorder="1" applyAlignment="1">
      <alignment horizontal="right" vertical="center"/>
    </xf>
    <xf numFmtId="3" fontId="43" fillId="0" borderId="0" xfId="0" applyNumberFormat="1" applyFont="1" applyAlignment="1">
      <alignment horizontal="left" vertical="center"/>
    </xf>
    <xf numFmtId="49" fontId="49" fillId="0" borderId="1" xfId="0" applyNumberFormat="1" applyFont="1" applyBorder="1" applyAlignment="1">
      <alignment horizontal="left" vertical="center" wrapText="1"/>
    </xf>
    <xf numFmtId="1" fontId="49" fillId="0" borderId="1" xfId="0" applyNumberFormat="1" applyFont="1" applyBorder="1" applyAlignment="1">
      <alignment horizontal="left" vertical="center" wrapText="1"/>
    </xf>
    <xf numFmtId="49" fontId="51" fillId="0" borderId="1" xfId="0" applyNumberFormat="1" applyFont="1" applyBorder="1" applyAlignment="1">
      <alignment horizontal="left" vertical="center" wrapText="1"/>
    </xf>
    <xf numFmtId="1" fontId="43" fillId="0" borderId="1" xfId="0" applyNumberFormat="1" applyFont="1" applyBorder="1" applyAlignment="1">
      <alignment horizontal="left" vertical="center" wrapText="1"/>
    </xf>
    <xf numFmtId="1" fontId="51" fillId="0" borderId="1" xfId="0" applyNumberFormat="1" applyFont="1" applyBorder="1" applyAlignment="1">
      <alignment horizontal="left" vertical="center" wrapText="1"/>
    </xf>
    <xf numFmtId="1" fontId="45" fillId="7" borderId="1" xfId="0" applyNumberFormat="1" applyFont="1" applyFill="1" applyBorder="1" applyAlignment="1">
      <alignment horizontal="left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165" fontId="49" fillId="0" borderId="0" xfId="0" applyNumberFormat="1" applyFont="1" applyAlignment="1">
      <alignment horizontal="center" vertical="center"/>
    </xf>
    <xf numFmtId="0" fontId="33" fillId="4" borderId="1" xfId="0" applyFont="1" applyFill="1" applyBorder="1" applyAlignment="1">
      <alignment horizontal="left" vertical="center" wrapText="1"/>
    </xf>
    <xf numFmtId="49" fontId="45" fillId="7" borderId="1" xfId="0" applyNumberFormat="1" applyFont="1" applyFill="1" applyBorder="1" applyAlignment="1">
      <alignment horizontal="left" vertical="center" wrapText="1"/>
    </xf>
    <xf numFmtId="1" fontId="53" fillId="4" borderId="1" xfId="0" applyNumberFormat="1" applyFont="1" applyFill="1" applyBorder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51" fillId="4" borderId="1" xfId="0" applyFont="1" applyFill="1" applyBorder="1" applyAlignment="1">
      <alignment horizontal="left" vertical="center"/>
    </xf>
    <xf numFmtId="0" fontId="51" fillId="7" borderId="1" xfId="0" quotePrefix="1" applyFont="1" applyFill="1" applyBorder="1" applyAlignment="1">
      <alignment horizontal="left" vertical="center"/>
    </xf>
    <xf numFmtId="165" fontId="53" fillId="0" borderId="0" xfId="0" applyNumberFormat="1" applyFont="1" applyAlignment="1">
      <alignment horizontal="left" vertical="center"/>
    </xf>
    <xf numFmtId="0" fontId="52" fillId="0" borderId="1" xfId="0" quotePrefix="1" applyFont="1" applyBorder="1" applyAlignment="1">
      <alignment horizontal="left" vertical="center"/>
    </xf>
    <xf numFmtId="49" fontId="49" fillId="4" borderId="0" xfId="0" applyNumberFormat="1" applyFont="1" applyFill="1" applyAlignment="1">
      <alignment horizontal="left" vertical="center"/>
    </xf>
    <xf numFmtId="49" fontId="49" fillId="0" borderId="0" xfId="0" applyNumberFormat="1" applyFont="1" applyAlignment="1">
      <alignment horizontal="left" vertical="center"/>
    </xf>
    <xf numFmtId="49" fontId="44" fillId="4" borderId="0" xfId="0" applyNumberFormat="1" applyFont="1" applyFill="1" applyAlignment="1">
      <alignment horizontal="left" vertical="center"/>
    </xf>
    <xf numFmtId="49" fontId="49" fillId="4" borderId="0" xfId="0" applyNumberFormat="1" applyFont="1" applyFill="1" applyAlignment="1">
      <alignment horizontal="left" vertical="center" wrapText="1"/>
    </xf>
    <xf numFmtId="165" fontId="49" fillId="3" borderId="0" xfId="0" applyNumberFormat="1" applyFont="1" applyFill="1" applyAlignment="1">
      <alignment vertical="center"/>
    </xf>
    <xf numFmtId="3" fontId="33" fillId="3" borderId="0" xfId="0" applyNumberFormat="1" applyFont="1" applyFill="1" applyAlignment="1">
      <alignment vertical="center"/>
    </xf>
    <xf numFmtId="3" fontId="33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49" fontId="55" fillId="4" borderId="0" xfId="0" applyNumberFormat="1" applyFont="1" applyFill="1" applyAlignment="1">
      <alignment horizontal="left" vertical="center" wrapText="1"/>
    </xf>
    <xf numFmtId="165" fontId="55" fillId="3" borderId="0" xfId="0" applyNumberFormat="1" applyFont="1" applyFill="1" applyAlignment="1">
      <alignment vertical="center"/>
    </xf>
    <xf numFmtId="3" fontId="39" fillId="3" borderId="0" xfId="0" applyNumberFormat="1" applyFont="1" applyFill="1" applyAlignment="1">
      <alignment vertical="center"/>
    </xf>
    <xf numFmtId="3" fontId="39" fillId="0" borderId="0" xfId="0" applyNumberFormat="1" applyFont="1" applyAlignment="1">
      <alignment vertical="center"/>
    </xf>
    <xf numFmtId="0" fontId="54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4" fillId="0" borderId="0" xfId="0" applyFont="1" applyAlignment="1">
      <alignment vertical="center" wrapText="1"/>
    </xf>
    <xf numFmtId="165" fontId="54" fillId="0" borderId="0" xfId="0" applyNumberFormat="1" applyFont="1" applyAlignment="1">
      <alignment vertical="center" wrapText="1"/>
    </xf>
    <xf numFmtId="49" fontId="55" fillId="0" borderId="0" xfId="0" applyNumberFormat="1" applyFont="1" applyAlignment="1">
      <alignment horizontal="left" vertical="center" wrapText="1"/>
    </xf>
    <xf numFmtId="165" fontId="54" fillId="0" borderId="0" xfId="0" applyNumberFormat="1" applyFont="1" applyAlignment="1">
      <alignment horizontal="right" vertical="center"/>
    </xf>
    <xf numFmtId="3" fontId="57" fillId="0" borderId="0" xfId="0" applyNumberFormat="1" applyFont="1" applyAlignment="1">
      <alignment horizontal="right" vertical="center"/>
    </xf>
    <xf numFmtId="0" fontId="45" fillId="0" borderId="3" xfId="0" applyFont="1" applyBorder="1" applyAlignment="1">
      <alignment vertical="center"/>
    </xf>
    <xf numFmtId="0" fontId="3" fillId="2" borderId="0" xfId="1" applyFont="1" applyFill="1" applyAlignment="1">
      <alignment vertical="center" wrapText="1"/>
    </xf>
    <xf numFmtId="0" fontId="58" fillId="2" borderId="0" xfId="1" applyFont="1" applyFill="1" applyAlignment="1">
      <alignment vertical="center"/>
    </xf>
    <xf numFmtId="0" fontId="58" fillId="2" borderId="0" xfId="1" applyFont="1" applyFill="1"/>
    <xf numFmtId="0" fontId="3" fillId="2" borderId="16" xfId="1" quotePrefix="1" applyFont="1" applyFill="1" applyBorder="1" applyAlignment="1">
      <alignment horizontal="left" vertical="center" wrapText="1"/>
    </xf>
    <xf numFmtId="0" fontId="3" fillId="2" borderId="2" xfId="1" quotePrefix="1" applyFont="1" applyFill="1" applyBorder="1" applyAlignment="1">
      <alignment vertical="center" wrapText="1"/>
    </xf>
    <xf numFmtId="0" fontId="3" fillId="29" borderId="2" xfId="1" quotePrefix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165" fontId="3" fillId="29" borderId="1" xfId="1" applyNumberFormat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3" fontId="24" fillId="0" borderId="0" xfId="1" quotePrefix="1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2" xfId="1" quotePrefix="1" applyFont="1" applyFill="1" applyBorder="1" applyAlignment="1">
      <alignment horizontal="left" vertical="center" wrapText="1"/>
    </xf>
    <xf numFmtId="0" fontId="24" fillId="2" borderId="2" xfId="1" quotePrefix="1" applyFont="1" applyFill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3" fillId="8" borderId="2" xfId="1" quotePrefix="1" applyNumberFormat="1" applyFont="1" applyFill="1" applyBorder="1" applyAlignment="1">
      <alignment horizontal="right" vertical="center" wrapText="1"/>
    </xf>
    <xf numFmtId="3" fontId="3" fillId="25" borderId="1" xfId="1" applyNumberFormat="1" applyFont="1" applyFill="1" applyBorder="1" applyAlignment="1">
      <alignment vertical="center"/>
    </xf>
    <xf numFmtId="0" fontId="3" fillId="32" borderId="2" xfId="2" applyFont="1" applyFill="1" applyBorder="1" applyAlignment="1">
      <alignment horizontal="right" vertical="center"/>
    </xf>
    <xf numFmtId="0" fontId="3" fillId="32" borderId="4" xfId="2" applyFont="1" applyFill="1" applyBorder="1" applyAlignment="1">
      <alignment horizontal="right" vertical="center"/>
    </xf>
    <xf numFmtId="0" fontId="3" fillId="32" borderId="5" xfId="2" applyFont="1" applyFill="1" applyBorder="1" applyAlignment="1">
      <alignment vertical="center"/>
    </xf>
    <xf numFmtId="3" fontId="3" fillId="32" borderId="1" xfId="2" applyNumberFormat="1" applyFont="1" applyFill="1" applyBorder="1" applyAlignment="1">
      <alignment horizontal="right" vertical="center"/>
    </xf>
    <xf numFmtId="0" fontId="0" fillId="0" borderId="1" xfId="0" applyBorder="1"/>
    <xf numFmtId="0" fontId="3" fillId="0" borderId="1" xfId="0" quotePrefix="1" applyFont="1" applyFill="1" applyBorder="1" applyAlignment="1">
      <alignment vertical="center" wrapText="1"/>
    </xf>
    <xf numFmtId="0" fontId="59" fillId="3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28" borderId="2" xfId="0" applyFont="1" applyFill="1" applyBorder="1" applyAlignment="1">
      <alignment horizontal="center" vertical="center" wrapText="1"/>
    </xf>
    <xf numFmtId="0" fontId="26" fillId="28" borderId="5" xfId="0" applyFont="1" applyFill="1" applyBorder="1" applyAlignment="1">
      <alignment horizontal="center" vertical="center" wrapText="1"/>
    </xf>
    <xf numFmtId="0" fontId="26" fillId="29" borderId="1" xfId="0" applyFont="1" applyFill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horizontal="center"/>
    </xf>
    <xf numFmtId="0" fontId="34" fillId="4" borderId="2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</cellXfs>
  <cellStyles count="46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@</c:formatCode>
              <c:ptCount val="244"/>
              <c:pt idx="0" formatCode="General">
                <c:v>0</c:v>
              </c:pt>
              <c:pt idx="1">
                <c:v>0</c:v>
              </c:pt>
              <c:pt idx="2" formatCode="General">
                <c:v>1</c:v>
              </c:pt>
              <c:pt idx="3" formatCode="General">
                <c:v>3</c:v>
              </c:pt>
              <c:pt idx="210" formatCode="General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6-46ED-B4D2-8D7E7728964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@</c:formatCode>
              <c:ptCount val="244"/>
              <c:pt idx="1">
                <c:v>0</c:v>
              </c:pt>
              <c:pt idx="2" formatCode="General">
                <c:v>2</c:v>
              </c:pt>
              <c:pt idx="4" formatCode="General">
                <c:v>31</c:v>
              </c:pt>
              <c:pt idx="42" formatCode="General">
                <c:v>32</c:v>
              </c:pt>
              <c:pt idx="201" formatCode="General">
                <c:v>34</c:v>
              </c:pt>
              <c:pt idx="211" formatCode="General">
                <c:v>41</c:v>
              </c:pt>
              <c:pt idx="216" formatCode="General">
                <c:v>42</c:v>
              </c:pt>
              <c:pt idx="235" formatCode="General">
                <c:v>45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6-46ED-B4D2-8D7E7728964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@</c:formatCode>
              <c:ptCount val="244"/>
              <c:pt idx="1">
                <c:v>0</c:v>
              </c:pt>
              <c:pt idx="2" formatCode="General">
                <c:v>3</c:v>
              </c:pt>
              <c:pt idx="5" formatCode="General">
                <c:v>311</c:v>
              </c:pt>
              <c:pt idx="22" formatCode="General">
                <c:v>312</c:v>
              </c:pt>
              <c:pt idx="36" formatCode="General">
                <c:v>313</c:v>
              </c:pt>
              <c:pt idx="43" formatCode="General">
                <c:v>321</c:v>
              </c:pt>
              <c:pt idx="70" formatCode="General">
                <c:v>322</c:v>
              </c:pt>
              <c:pt idx="109" formatCode="General">
                <c:v>323</c:v>
              </c:pt>
              <c:pt idx="170" formatCode="General">
                <c:v>329</c:v>
              </c:pt>
              <c:pt idx="202" formatCode="General">
                <c:v>343</c:v>
              </c:pt>
              <c:pt idx="212" formatCode="General">
                <c:v>412</c:v>
              </c:pt>
              <c:pt idx="217" formatCode="General">
                <c:v>422</c:v>
              </c:pt>
              <c:pt idx="231" formatCode="General">
                <c:v>426</c:v>
              </c:pt>
              <c:pt idx="236" formatCode="General">
                <c:v>452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F6-46ED-B4D2-8D7E7728964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1">
                <c:v>0</c:v>
              </c:pt>
              <c:pt idx="2">
                <c:v>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 formatCode="@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0</c:v>
              </c:pt>
              <c:pt idx="217">
                <c:v>0</c:v>
              </c:pt>
              <c:pt idx="218">
                <c:v>0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 formatCode="#,##0">
                <c:v>0</c:v>
              </c:pt>
              <c:pt idx="232" formatCode="#,##0">
                <c:v>0</c:v>
              </c:pt>
              <c:pt idx="233" formatCode="#,##0">
                <c:v>0</c:v>
              </c:pt>
              <c:pt idx="234" formatCode="#,##0">
                <c:v>0</c:v>
              </c:pt>
              <c:pt idx="235">
                <c:v>0</c:v>
              </c:pt>
              <c:pt idx="236" formatCode="#,##0">
                <c:v>0</c:v>
              </c:pt>
              <c:pt idx="237" formatCode="#,##0">
                <c:v>0</c:v>
              </c:pt>
              <c:pt idx="238" formatCode="#,##0">
                <c:v>0</c:v>
              </c:pt>
              <c:pt idx="239" formatCode="#,##0">
                <c:v>0</c:v>
              </c:pt>
              <c:pt idx="24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F6-46ED-B4D2-8D7E7728964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1">
                <c:v>0</c:v>
              </c:pt>
              <c:pt idx="2">
                <c:v>8</c:v>
              </c:pt>
              <c:pt idx="3" formatCode="#,##0">
                <c:v>3388410</c:v>
              </c:pt>
              <c:pt idx="4" formatCode="#,##0">
                <c:v>2040780</c:v>
              </c:pt>
              <c:pt idx="5" formatCode="#,##0">
                <c:v>1689150</c:v>
              </c:pt>
              <c:pt idx="6" formatCode="#,##0">
                <c:v>1526495</c:v>
              </c:pt>
              <c:pt idx="7" formatCode="#,##0">
                <c:v>1526495</c:v>
              </c:pt>
              <c:pt idx="8" formatCode="#,##0">
                <c:v>1387495</c:v>
              </c:pt>
              <c:pt idx="9" formatCode="#,##0\ _k_n">
                <c:v>0</c:v>
              </c:pt>
              <c:pt idx="10" formatCode="#,##0">
                <c:v>44000</c:v>
              </c:pt>
              <c:pt idx="11" formatCode="#,##0">
                <c:v>32000</c:v>
              </c:pt>
              <c:pt idx="12" formatCode="#,##0">
                <c:v>3000</c:v>
              </c:pt>
              <c:pt idx="13" formatCode="#,##0">
                <c:v>60000</c:v>
              </c:pt>
              <c:pt idx="14" formatCode="#,##0">
                <c:v>18615</c:v>
              </c:pt>
              <c:pt idx="15" formatCode="#,##0">
                <c:v>18615</c:v>
              </c:pt>
              <c:pt idx="16" formatCode="#,##0">
                <c:v>18615</c:v>
              </c:pt>
              <c:pt idx="17" formatCode="#,##0">
                <c:v>144040</c:v>
              </c:pt>
              <c:pt idx="18" formatCode="#,##0">
                <c:v>144040</c:v>
              </c:pt>
              <c:pt idx="19" formatCode="#,##0">
                <c:v>143040</c:v>
              </c:pt>
              <c:pt idx="20" formatCode="#,##0">
                <c:v>0</c:v>
              </c:pt>
              <c:pt idx="21" formatCode="#,##0">
                <c:v>1000</c:v>
              </c:pt>
              <c:pt idx="22" formatCode="#,##0">
                <c:v>65200</c:v>
              </c:pt>
              <c:pt idx="23" formatCode="#,##0">
                <c:v>65200</c:v>
              </c:pt>
              <c:pt idx="24" formatCode="#,##0">
                <c:v>3500</c:v>
              </c:pt>
              <c:pt idx="25" formatCode="#,##0">
                <c:v>3500</c:v>
              </c:pt>
              <c:pt idx="26" formatCode="#,##0">
                <c:v>8500</c:v>
              </c:pt>
              <c:pt idx="27" formatCode="#,##0">
                <c:v>8500</c:v>
              </c:pt>
              <c:pt idx="28" formatCode="#,##0">
                <c:v>4500</c:v>
              </c:pt>
              <c:pt idx="29" formatCode="#,##0">
                <c:v>4500</c:v>
              </c:pt>
              <c:pt idx="30" formatCode="#,##0">
                <c:v>4000</c:v>
              </c:pt>
              <c:pt idx="31" formatCode="#,##0">
                <c:v>4000</c:v>
              </c:pt>
              <c:pt idx="32" formatCode="#,##0">
                <c:v>19700</c:v>
              </c:pt>
              <c:pt idx="33" formatCode="#,##0">
                <c:v>19700</c:v>
              </c:pt>
              <c:pt idx="34" formatCode="#,##0">
                <c:v>25000</c:v>
              </c:pt>
              <c:pt idx="35" formatCode="#,##0">
                <c:v>25000</c:v>
              </c:pt>
              <c:pt idx="36" formatCode="#,##0">
                <c:v>286430</c:v>
              </c:pt>
              <c:pt idx="37" formatCode="#,##0">
                <c:v>286430</c:v>
              </c:pt>
              <c:pt idx="38" formatCode="#,##0">
                <c:v>286430</c:v>
              </c:pt>
              <c:pt idx="39" formatCode="#,##0">
                <c:v>279430</c:v>
              </c:pt>
              <c:pt idx="40" formatCode="#,##0">
                <c:v>0</c:v>
              </c:pt>
              <c:pt idx="41" formatCode="#,##0">
                <c:v>7000</c:v>
              </c:pt>
              <c:pt idx="42" formatCode="#,##0">
                <c:v>1343530</c:v>
              </c:pt>
              <c:pt idx="43" formatCode="#,##0">
                <c:v>75105</c:v>
              </c:pt>
              <c:pt idx="44" formatCode="#,##0">
                <c:v>8500</c:v>
              </c:pt>
              <c:pt idx="45" formatCode="#,##0">
                <c:v>2010</c:v>
              </c:pt>
              <c:pt idx="46" formatCode="#,##0">
                <c:v>2010</c:v>
              </c:pt>
              <c:pt idx="47" formatCode="#,##0">
                <c:v>0</c:v>
              </c:pt>
              <c:pt idx="48" formatCode="#,##0">
                <c:v>0</c:v>
              </c:pt>
              <c:pt idx="49" formatCode="#,##0">
                <c:v>5070</c:v>
              </c:pt>
              <c:pt idx="50" formatCode="#,##0">
                <c:v>5070</c:v>
              </c:pt>
              <c:pt idx="51" formatCode="#,##0">
                <c:v>0</c:v>
              </c:pt>
              <c:pt idx="52" formatCode="#,##0">
                <c:v>0</c:v>
              </c:pt>
              <c:pt idx="53" formatCode="#,##0">
                <c:v>940</c:v>
              </c:pt>
              <c:pt idx="54" formatCode="#,##0">
                <c:v>940</c:v>
              </c:pt>
              <c:pt idx="55" formatCode="#,##0">
                <c:v>0</c:v>
              </c:pt>
              <c:pt idx="56" formatCode="#,##0">
                <c:v>0</c:v>
              </c:pt>
              <c:pt idx="57" formatCode="#,##0">
                <c:v>480</c:v>
              </c:pt>
              <c:pt idx="58" formatCode="#,##0">
                <c:v>480</c:v>
              </c:pt>
              <c:pt idx="59" formatCode="#,##0">
                <c:v>48005</c:v>
              </c:pt>
              <c:pt idx="60" formatCode="#,##0">
                <c:v>39005</c:v>
              </c:pt>
              <c:pt idx="61" formatCode="#,##0">
                <c:v>39005</c:v>
              </c:pt>
              <c:pt idx="62" formatCode="#,##0">
                <c:v>0</c:v>
              </c:pt>
              <c:pt idx="63" formatCode="#,##0">
                <c:v>9000</c:v>
              </c:pt>
              <c:pt idx="64" formatCode="#,##0">
                <c:v>9000</c:v>
              </c:pt>
              <c:pt idx="65" formatCode="#,##0">
                <c:v>18600</c:v>
              </c:pt>
              <c:pt idx="66" formatCode="#,##0">
                <c:v>14600</c:v>
              </c:pt>
              <c:pt idx="67" formatCode="#,##0">
                <c:v>14600</c:v>
              </c:pt>
              <c:pt idx="68" formatCode="#,##0">
                <c:v>4000</c:v>
              </c:pt>
              <c:pt idx="69" formatCode="#,##0">
                <c:v>4000</c:v>
              </c:pt>
              <c:pt idx="70" formatCode="#,##0">
                <c:v>737950</c:v>
              </c:pt>
              <c:pt idx="71" formatCode="#,##0">
                <c:v>28910</c:v>
              </c:pt>
              <c:pt idx="72" formatCode="#,##0">
                <c:v>13000</c:v>
              </c:pt>
              <c:pt idx="73" formatCode="#,##0">
                <c:v>8600</c:v>
              </c:pt>
              <c:pt idx="74" formatCode="#,##0">
                <c:v>0</c:v>
              </c:pt>
              <c:pt idx="75" formatCode="#,##0">
                <c:v>4400</c:v>
              </c:pt>
              <c:pt idx="76" formatCode="#,##0">
                <c:v>2000</c:v>
              </c:pt>
              <c:pt idx="77" formatCode="#,##0">
                <c:v>2000</c:v>
              </c:pt>
              <c:pt idx="78" formatCode="#,##0">
                <c:v>3430</c:v>
              </c:pt>
              <c:pt idx="79" formatCode="#,##0">
                <c:v>3430</c:v>
              </c:pt>
              <c:pt idx="80" formatCode="#,##0">
                <c:v>7480</c:v>
              </c:pt>
              <c:pt idx="81" formatCode="#,##0">
                <c:v>7480</c:v>
              </c:pt>
              <c:pt idx="82" formatCode="#,##0">
                <c:v>3000</c:v>
              </c:pt>
              <c:pt idx="83" formatCode="#,##0">
                <c:v>3000</c:v>
              </c:pt>
              <c:pt idx="84" formatCode="#,##0">
                <c:v>625550</c:v>
              </c:pt>
              <c:pt idx="85" formatCode="#,##0">
                <c:v>473340</c:v>
              </c:pt>
              <c:pt idx="86" formatCode="#,##0">
                <c:v>473340</c:v>
              </c:pt>
              <c:pt idx="87" formatCode="#,##0">
                <c:v>152210</c:v>
              </c:pt>
              <c:pt idx="88" formatCode="#,##0">
                <c:v>152210</c:v>
              </c:pt>
              <c:pt idx="89" formatCode="#,##0">
                <c:v>0</c:v>
              </c:pt>
              <c:pt idx="90" formatCode="#,##0">
                <c:v>61040</c:v>
              </c:pt>
              <c:pt idx="91" formatCode="#,##0">
                <c:v>29990</c:v>
              </c:pt>
              <c:pt idx="92" formatCode="#,##0">
                <c:v>12700</c:v>
              </c:pt>
              <c:pt idx="93" formatCode="#,##0">
                <c:v>17290</c:v>
              </c:pt>
              <c:pt idx="94" formatCode="#,##0">
                <c:v>16530</c:v>
              </c:pt>
              <c:pt idx="95" formatCode="#,##0">
                <c:v>16530</c:v>
              </c:pt>
              <c:pt idx="96" formatCode="#,##0">
                <c:v>14520</c:v>
              </c:pt>
              <c:pt idx="97" formatCode="#,##0">
                <c:v>14520</c:v>
              </c:pt>
              <c:pt idx="98" formatCode="#,##0">
                <c:v>9000</c:v>
              </c:pt>
              <c:pt idx="99" formatCode="#,##0">
                <c:v>9000</c:v>
              </c:pt>
              <c:pt idx="100" formatCode="#,##0">
                <c:v>9000</c:v>
              </c:pt>
              <c:pt idx="101" formatCode="#,##0">
                <c:v>9450</c:v>
              </c:pt>
              <c:pt idx="102" formatCode="#,##0">
                <c:v>5450</c:v>
              </c:pt>
              <c:pt idx="103" formatCode="#,##0">
                <c:v>5450</c:v>
              </c:pt>
              <c:pt idx="104" formatCode="#,##0">
                <c:v>4000</c:v>
              </c:pt>
              <c:pt idx="105" formatCode="#,##0">
                <c:v>4000</c:v>
              </c:pt>
              <c:pt idx="106" formatCode="#,##0">
                <c:v>4000</c:v>
              </c:pt>
              <c:pt idx="107" formatCode="#,##0">
                <c:v>4000</c:v>
              </c:pt>
              <c:pt idx="108" formatCode="#,##0">
                <c:v>4000</c:v>
              </c:pt>
              <c:pt idx="109" formatCode="#,##0">
                <c:v>467705</c:v>
              </c:pt>
              <c:pt idx="110" formatCode="#,##0">
                <c:v>24340</c:v>
              </c:pt>
              <c:pt idx="111" formatCode="#,##0">
                <c:v>18000</c:v>
              </c:pt>
              <c:pt idx="112" formatCode="#,##0">
                <c:v>18000</c:v>
              </c:pt>
              <c:pt idx="113" formatCode="#,##0">
                <c:v>4240</c:v>
              </c:pt>
              <c:pt idx="114" formatCode="#,##0">
                <c:v>4240</c:v>
              </c:pt>
              <c:pt idx="115" formatCode="#,##0">
                <c:v>2100</c:v>
              </c:pt>
              <c:pt idx="116" formatCode="#,##0">
                <c:v>300</c:v>
              </c:pt>
              <c:pt idx="117" formatCode="#,##0">
                <c:v>1800</c:v>
              </c:pt>
              <c:pt idx="118" formatCode="#,##0">
                <c:v>143260</c:v>
              </c:pt>
              <c:pt idx="119" formatCode="#,##0">
                <c:v>133080</c:v>
              </c:pt>
              <c:pt idx="120" formatCode="#,##0">
                <c:v>133080</c:v>
              </c:pt>
              <c:pt idx="121" formatCode="#,##0">
                <c:v>10180</c:v>
              </c:pt>
              <c:pt idx="122" formatCode="#,##0">
                <c:v>10180</c:v>
              </c:pt>
              <c:pt idx="123" formatCode="#,##0">
                <c:v>3160</c:v>
              </c:pt>
              <c:pt idx="124" formatCode="#,##0">
                <c:v>3160</c:v>
              </c:pt>
              <c:pt idx="125" formatCode="#,##0">
                <c:v>3160</c:v>
              </c:pt>
              <c:pt idx="126" formatCode="#,##0">
                <c:v>32470</c:v>
              </c:pt>
              <c:pt idx="127" formatCode="#,##0">
                <c:v>3615</c:v>
              </c:pt>
              <c:pt idx="128" formatCode="#,##0">
                <c:v>3615</c:v>
              </c:pt>
              <c:pt idx="129" formatCode="#,##0">
                <c:v>15650</c:v>
              </c:pt>
              <c:pt idx="130" formatCode="#,##0">
                <c:v>15650</c:v>
              </c:pt>
              <c:pt idx="131" formatCode="#,##0">
                <c:v>13205</c:v>
              </c:pt>
              <c:pt idx="132" formatCode="#,##0">
                <c:v>1515</c:v>
              </c:pt>
              <c:pt idx="133" formatCode="#,##0">
                <c:v>11690</c:v>
              </c:pt>
              <c:pt idx="134" formatCode="#,##0">
                <c:v>3670</c:v>
              </c:pt>
              <c:pt idx="135" formatCode="#,##0">
                <c:v>70</c:v>
              </c:pt>
              <c:pt idx="136" formatCode="#,##0">
                <c:v>70</c:v>
              </c:pt>
              <c:pt idx="137" formatCode="#,##0">
                <c:v>3000</c:v>
              </c:pt>
              <c:pt idx="138" formatCode="#,##0">
                <c:v>3000</c:v>
              </c:pt>
              <c:pt idx="139" formatCode="#,##0">
                <c:v>600</c:v>
              </c:pt>
              <c:pt idx="140" formatCode="#,##0">
                <c:v>600</c:v>
              </c:pt>
              <c:pt idx="141" formatCode="#,##0">
                <c:v>31400</c:v>
              </c:pt>
              <c:pt idx="142" formatCode="#,##0">
                <c:v>30000</c:v>
              </c:pt>
              <c:pt idx="143" formatCode="#,##0">
                <c:v>30000</c:v>
              </c:pt>
              <c:pt idx="144" formatCode="#,##0">
                <c:v>1400</c:v>
              </c:pt>
              <c:pt idx="145" formatCode="#,##0">
                <c:v>1400</c:v>
              </c:pt>
              <c:pt idx="146" formatCode="#,##0">
                <c:v>135130</c:v>
              </c:pt>
              <c:pt idx="147" formatCode="#,##0">
                <c:v>45490</c:v>
              </c:pt>
              <c:pt idx="148" formatCode="#,##0">
                <c:v>45490</c:v>
              </c:pt>
              <c:pt idx="149" formatCode="#,##0">
                <c:v>7140</c:v>
              </c:pt>
              <c:pt idx="150" formatCode="#,##0">
                <c:v>7140</c:v>
              </c:pt>
              <c:pt idx="151" formatCode="#,##0">
                <c:v>82500</c:v>
              </c:pt>
              <c:pt idx="152" formatCode="#,##0">
                <c:v>82500</c:v>
              </c:pt>
              <c:pt idx="153" formatCode="#,##0">
                <c:v>19450</c:v>
              </c:pt>
              <c:pt idx="154" formatCode="#,##0">
                <c:v>19450</c:v>
              </c:pt>
              <c:pt idx="155" formatCode="#,##0">
                <c:v>19450</c:v>
              </c:pt>
              <c:pt idx="156" formatCode="#,##0">
                <c:v>74825</c:v>
              </c:pt>
              <c:pt idx="157" formatCode="#,##0">
                <c:v>14780</c:v>
              </c:pt>
              <c:pt idx="158" formatCode="#,##0">
                <c:v>14780</c:v>
              </c:pt>
              <c:pt idx="159" formatCode="#,##0">
                <c:v>0</c:v>
              </c:pt>
              <c:pt idx="160" formatCode="#,##0">
                <c:v>3130</c:v>
              </c:pt>
              <c:pt idx="161" formatCode="#,##0">
                <c:v>3130</c:v>
              </c:pt>
              <c:pt idx="162" formatCode="#,##0">
                <c:v>16765</c:v>
              </c:pt>
              <c:pt idx="163" formatCode="#,##0">
                <c:v>16765</c:v>
              </c:pt>
              <c:pt idx="164" formatCode="#,##0">
                <c:v>40150</c:v>
              </c:pt>
              <c:pt idx="165" formatCode="#,##0">
                <c:v>12000</c:v>
              </c:pt>
              <c:pt idx="166" formatCode="#,##0">
                <c:v>7400</c:v>
              </c:pt>
              <c:pt idx="167" formatCode="#,##0">
                <c:v>7900</c:v>
              </c:pt>
              <c:pt idx="168" formatCode="#,##0">
                <c:v>10700</c:v>
              </c:pt>
              <c:pt idx="169" formatCode="#,##0">
                <c:v>2150</c:v>
              </c:pt>
              <c:pt idx="170" formatCode="#,##0">
                <c:v>62770</c:v>
              </c:pt>
              <c:pt idx="171" formatCode="#,##0">
                <c:v>15000</c:v>
              </c:pt>
              <c:pt idx="172" formatCode="#,##0">
                <c:v>15000</c:v>
              </c:pt>
              <c:pt idx="173" formatCode="#,##0">
                <c:v>15000</c:v>
              </c:pt>
              <c:pt idx="174" formatCode="#,##0">
                <c:v>10530</c:v>
              </c:pt>
              <c:pt idx="175" formatCode="#,##0">
                <c:v>2830</c:v>
              </c:pt>
              <c:pt idx="176" formatCode="#,##0">
                <c:v>2830</c:v>
              </c:pt>
              <c:pt idx="177" formatCode="#,##0">
                <c:v>2700</c:v>
              </c:pt>
              <c:pt idx="178" formatCode="#,##0">
                <c:v>2700</c:v>
              </c:pt>
              <c:pt idx="179" formatCode="#,##0">
                <c:v>5000</c:v>
              </c:pt>
              <c:pt idx="180" formatCode="#,##0">
                <c:v>5000</c:v>
              </c:pt>
              <c:pt idx="181" formatCode="#,##0">
                <c:v>18900</c:v>
              </c:pt>
              <c:pt idx="182" formatCode="#,##0">
                <c:v>18900</c:v>
              </c:pt>
              <c:pt idx="183" formatCode="#,##0">
                <c:v>18900</c:v>
              </c:pt>
              <c:pt idx="184" formatCode="#,##0">
                <c:v>2000</c:v>
              </c:pt>
              <c:pt idx="185" formatCode="#,##0">
                <c:v>2000</c:v>
              </c:pt>
              <c:pt idx="186" formatCode="#,##0">
                <c:v>2000</c:v>
              </c:pt>
              <c:pt idx="187" formatCode="#,##0">
                <c:v>10000</c:v>
              </c:pt>
              <c:pt idx="188" formatCode="#,##0">
                <c:v>500</c:v>
              </c:pt>
              <c:pt idx="189" formatCode="#,##0">
                <c:v>500</c:v>
              </c:pt>
              <c:pt idx="190" formatCode="#,##0">
                <c:v>4000</c:v>
              </c:pt>
              <c:pt idx="191" formatCode="#,##0">
                <c:v>4000</c:v>
              </c:pt>
              <c:pt idx="192" formatCode="#,##0">
                <c:v>5500</c:v>
              </c:pt>
              <c:pt idx="193" formatCode="#,##0">
                <c:v>3300</c:v>
              </c:pt>
              <c:pt idx="194" formatCode="#,##0">
                <c:v>2200</c:v>
              </c:pt>
              <c:pt idx="195" formatCode="#,##0">
                <c:v>340</c:v>
              </c:pt>
              <c:pt idx="196" formatCode="#,##0">
                <c:v>340</c:v>
              </c:pt>
              <c:pt idx="197" formatCode="#,##0">
                <c:v>340</c:v>
              </c:pt>
              <c:pt idx="198" formatCode="#,##0">
                <c:v>6000</c:v>
              </c:pt>
              <c:pt idx="199" formatCode="#,##0">
                <c:v>6000</c:v>
              </c:pt>
              <c:pt idx="200" formatCode="#,##0">
                <c:v>6000</c:v>
              </c:pt>
              <c:pt idx="201" formatCode="#,##0">
                <c:v>4100</c:v>
              </c:pt>
              <c:pt idx="202" formatCode="#,##0">
                <c:v>4100</c:v>
              </c:pt>
              <c:pt idx="203" formatCode="#,##0">
                <c:v>4000</c:v>
              </c:pt>
              <c:pt idx="204" formatCode="#,##0">
                <c:v>4000</c:v>
              </c:pt>
              <c:pt idx="205" formatCode="#,##0">
                <c:v>4000</c:v>
              </c:pt>
              <c:pt idx="206" formatCode="#,##0">
                <c:v>100</c:v>
              </c:pt>
              <c:pt idx="207" formatCode="#,##0">
                <c:v>100</c:v>
              </c:pt>
              <c:pt idx="208" formatCode="#,##0">
                <c:v>100</c:v>
              </c:pt>
              <c:pt idx="210" formatCode="#,##0">
                <c:v>1173138</c:v>
              </c:pt>
              <c:pt idx="211" formatCode="#,##0">
                <c:v>4000</c:v>
              </c:pt>
              <c:pt idx="212" formatCode="#,##0">
                <c:v>4000</c:v>
              </c:pt>
              <c:pt idx="213" formatCode="#,##0">
                <c:v>4000</c:v>
              </c:pt>
              <c:pt idx="214" formatCode="#,##0">
                <c:v>4000</c:v>
              </c:pt>
              <c:pt idx="215" formatCode="#,##0">
                <c:v>4000</c:v>
              </c:pt>
              <c:pt idx="216" formatCode="#,##0">
                <c:v>1103138</c:v>
              </c:pt>
              <c:pt idx="217" formatCode="#,##0">
                <c:v>1093138</c:v>
              </c:pt>
              <c:pt idx="218" formatCode="#,##0">
                <c:v>10800</c:v>
              </c:pt>
              <c:pt idx="219" formatCode="#,##0">
                <c:v>5800</c:v>
              </c:pt>
              <c:pt idx="220" formatCode="#,##0">
                <c:v>5800</c:v>
              </c:pt>
              <c:pt idx="221" formatCode="#,##0">
                <c:v>5000</c:v>
              </c:pt>
              <c:pt idx="222" formatCode="#,##0">
                <c:v>5000</c:v>
              </c:pt>
              <c:pt idx="223" formatCode="#,##0">
                <c:v>5000</c:v>
              </c:pt>
              <c:pt idx="224" formatCode="#,##0">
                <c:v>5000</c:v>
              </c:pt>
              <c:pt idx="225" formatCode="#,##0">
                <c:v>5000</c:v>
              </c:pt>
              <c:pt idx="226" formatCode="#,##0">
                <c:v>1077338</c:v>
              </c:pt>
              <c:pt idx="227" formatCode="#,##0">
                <c:v>5000</c:v>
              </c:pt>
              <c:pt idx="228" formatCode="#,##0">
                <c:v>5000</c:v>
              </c:pt>
              <c:pt idx="229" formatCode="#,##0">
                <c:v>1072338</c:v>
              </c:pt>
              <c:pt idx="230" formatCode="#,##0">
                <c:v>1072338</c:v>
              </c:pt>
              <c:pt idx="231" formatCode="#,##0">
                <c:v>10000</c:v>
              </c:pt>
              <c:pt idx="232" formatCode="#,##0">
                <c:v>10000</c:v>
              </c:pt>
              <c:pt idx="233" formatCode="#,##0">
                <c:v>10000</c:v>
              </c:pt>
              <c:pt idx="234" formatCode="#,##0">
                <c:v>10000</c:v>
              </c:pt>
              <c:pt idx="235" formatCode="#,##0">
                <c:v>66000</c:v>
              </c:pt>
              <c:pt idx="236" formatCode="#,##0">
                <c:v>66000</c:v>
              </c:pt>
              <c:pt idx="237" formatCode="#,##0">
                <c:v>66000</c:v>
              </c:pt>
              <c:pt idx="238" formatCode="#,##0">
                <c:v>66000</c:v>
              </c:pt>
              <c:pt idx="239" formatCode="#,##0">
                <c:v>66000</c:v>
              </c:pt>
              <c:pt idx="240" formatCode="#,##0">
                <c:v>4561548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F6-46ED-B4D2-8D7E7728964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1">
                <c:v>0</c:v>
              </c:pt>
              <c:pt idx="2">
                <c:v>10</c:v>
              </c:pt>
              <c:pt idx="3" formatCode="#,##0">
                <c:v>1941872.9650000001</c:v>
              </c:pt>
              <c:pt idx="4" formatCode="#,##0">
                <c:v>1267907.4650000001</c:v>
              </c:pt>
              <c:pt idx="5" formatCode="#,##0">
                <c:v>1057199.9650000001</c:v>
              </c:pt>
              <c:pt idx="6" formatCode="#,##0">
                <c:v>1032407.4650000001</c:v>
              </c:pt>
              <c:pt idx="7" formatCode="#,##0">
                <c:v>1032407.4650000001</c:v>
              </c:pt>
              <c:pt idx="8" formatCode="#,##0">
                <c:v>974504.96500000008</c:v>
              </c:pt>
              <c:pt idx="9" formatCode="#,##0">
                <c:v>2052.5</c:v>
              </c:pt>
              <c:pt idx="10" formatCode="#,##0">
                <c:v>33000</c:v>
              </c:pt>
              <c:pt idx="11" formatCode="#,##0">
                <c:v>15850</c:v>
              </c:pt>
              <c:pt idx="12" formatCode="#,##0">
                <c:v>1500</c:v>
              </c:pt>
              <c:pt idx="13" formatCode="#,##0">
                <c:v>5500</c:v>
              </c:pt>
              <c:pt idx="14" formatCode="#,##0">
                <c:v>12207.5</c:v>
              </c:pt>
              <c:pt idx="15" formatCode="#,##0">
                <c:v>12207.5</c:v>
              </c:pt>
              <c:pt idx="16" formatCode="#,##0">
                <c:v>12207.5</c:v>
              </c:pt>
              <c:pt idx="17" formatCode="#,##0">
                <c:v>12585</c:v>
              </c:pt>
              <c:pt idx="18" formatCode="#,##0">
                <c:v>12585</c:v>
              </c:pt>
              <c:pt idx="19" formatCode="#,##0">
                <c:v>12085</c:v>
              </c:pt>
              <c:pt idx="20" formatCode="#,##0">
                <c:v>0</c:v>
              </c:pt>
              <c:pt idx="21" formatCode="#,##0">
                <c:v>500</c:v>
              </c:pt>
              <c:pt idx="22" formatCode="#,##0">
                <c:v>32600</c:v>
              </c:pt>
              <c:pt idx="23" formatCode="#,##0">
                <c:v>32600</c:v>
              </c:pt>
              <c:pt idx="24" formatCode="#,##0">
                <c:v>6000</c:v>
              </c:pt>
              <c:pt idx="25" formatCode="#,##0">
                <c:v>6000</c:v>
              </c:pt>
              <c:pt idx="26" formatCode="#,##0">
                <c:v>0</c:v>
              </c:pt>
              <c:pt idx="27" formatCode="#,##0">
                <c:v>0</c:v>
              </c:pt>
              <c:pt idx="28" formatCode="#,##0">
                <c:v>2250</c:v>
              </c:pt>
              <c:pt idx="29" formatCode="#,##0">
                <c:v>2250</c:v>
              </c:pt>
              <c:pt idx="30" formatCode="#,##0">
                <c:v>2000</c:v>
              </c:pt>
              <c:pt idx="31" formatCode="#,##0">
                <c:v>2000</c:v>
              </c:pt>
              <c:pt idx="32" formatCode="#,##0">
                <c:v>9850</c:v>
              </c:pt>
              <c:pt idx="33" formatCode="#,##0">
                <c:v>9850</c:v>
              </c:pt>
              <c:pt idx="34" formatCode="#,##0">
                <c:v>12500</c:v>
              </c:pt>
              <c:pt idx="35" formatCode="#,##0">
                <c:v>12500</c:v>
              </c:pt>
              <c:pt idx="36" formatCode="#,##0">
                <c:v>178107.5</c:v>
              </c:pt>
              <c:pt idx="37" formatCode="#,##0">
                <c:v>178107.5</c:v>
              </c:pt>
              <c:pt idx="38" formatCode="#,##0">
                <c:v>178107.5</c:v>
              </c:pt>
              <c:pt idx="39" formatCode="#,##0">
                <c:v>174270</c:v>
              </c:pt>
              <c:pt idx="40" formatCode="#,##0">
                <c:v>337.5</c:v>
              </c:pt>
              <c:pt idx="41" formatCode="#,##0">
                <c:v>3500</c:v>
              </c:pt>
              <c:pt idx="42" formatCode="#,##0">
                <c:v>671915.5</c:v>
              </c:pt>
              <c:pt idx="43" formatCode="#,##0">
                <c:v>39152.5</c:v>
              </c:pt>
              <c:pt idx="44" formatCode="#,##0">
                <c:v>4735</c:v>
              </c:pt>
              <c:pt idx="45" formatCode="#,##0">
                <c:v>1005</c:v>
              </c:pt>
              <c:pt idx="46" formatCode="#,##0">
                <c:v>1005</c:v>
              </c:pt>
              <c:pt idx="47" formatCode="#,##0">
                <c:v>250</c:v>
              </c:pt>
              <c:pt idx="48" formatCode="#,##0">
                <c:v>250</c:v>
              </c:pt>
              <c:pt idx="49" formatCode="#,##0">
                <c:v>2465</c:v>
              </c:pt>
              <c:pt idx="50" formatCode="#,##0">
                <c:v>2465</c:v>
              </c:pt>
              <c:pt idx="51" formatCode="#,##0">
                <c:v>325</c:v>
              </c:pt>
              <c:pt idx="52" formatCode="#,##0">
                <c:v>325</c:v>
              </c:pt>
              <c:pt idx="53" formatCode="#,##0">
                <c:v>245</c:v>
              </c:pt>
              <c:pt idx="54" formatCode="#,##0">
                <c:v>245</c:v>
              </c:pt>
              <c:pt idx="55" formatCode="#,##0">
                <c:v>225</c:v>
              </c:pt>
              <c:pt idx="56" formatCode="#,##0">
                <c:v>225</c:v>
              </c:pt>
              <c:pt idx="57" formatCode="#,##0">
                <c:v>220</c:v>
              </c:pt>
              <c:pt idx="58" formatCode="#,##0">
                <c:v>220</c:v>
              </c:pt>
              <c:pt idx="59" formatCode="#,##0">
                <c:v>27017.5</c:v>
              </c:pt>
              <c:pt idx="60" formatCode="#,##0">
                <c:v>21017.5</c:v>
              </c:pt>
              <c:pt idx="61" formatCode="#,##0">
                <c:v>20867.5</c:v>
              </c:pt>
              <c:pt idx="62" formatCode="#,##0">
                <c:v>150</c:v>
              </c:pt>
              <c:pt idx="63" formatCode="#,##0">
                <c:v>6000</c:v>
              </c:pt>
              <c:pt idx="64" formatCode="#,##0">
                <c:v>6000</c:v>
              </c:pt>
              <c:pt idx="65" formatCode="#,##0">
                <c:v>7400</c:v>
              </c:pt>
              <c:pt idx="66" formatCode="#,##0">
                <c:v>5900</c:v>
              </c:pt>
              <c:pt idx="67" formatCode="#,##0">
                <c:v>5900</c:v>
              </c:pt>
              <c:pt idx="68" formatCode="#,##0">
                <c:v>1500</c:v>
              </c:pt>
              <c:pt idx="69" formatCode="#,##0">
                <c:v>1500</c:v>
              </c:pt>
              <c:pt idx="70" formatCode="#,##0">
                <c:v>368975.5</c:v>
              </c:pt>
              <c:pt idx="71" formatCode="#,##0">
                <c:v>16620</c:v>
              </c:pt>
              <c:pt idx="72" formatCode="#,##0">
                <c:v>8405</c:v>
              </c:pt>
              <c:pt idx="73" formatCode="#,##0">
                <c:v>4950</c:v>
              </c:pt>
              <c:pt idx="74" formatCode="#,##0">
                <c:v>30</c:v>
              </c:pt>
              <c:pt idx="75" formatCode="#,##0">
                <c:v>3425</c:v>
              </c:pt>
              <c:pt idx="76" formatCode="#,##0">
                <c:v>935</c:v>
              </c:pt>
              <c:pt idx="77" formatCode="#,##0">
                <c:v>935</c:v>
              </c:pt>
              <c:pt idx="78" formatCode="#,##0">
                <c:v>1665</c:v>
              </c:pt>
              <c:pt idx="79" formatCode="#,##0">
                <c:v>1665</c:v>
              </c:pt>
              <c:pt idx="80" formatCode="#,##0">
                <c:v>4115</c:v>
              </c:pt>
              <c:pt idx="81" formatCode="#,##0">
                <c:v>4115</c:v>
              </c:pt>
              <c:pt idx="82" formatCode="#,##0">
                <c:v>1500</c:v>
              </c:pt>
              <c:pt idx="83" formatCode="#,##0">
                <c:v>1500</c:v>
              </c:pt>
              <c:pt idx="84" formatCode="#,##0">
                <c:v>310710.5</c:v>
              </c:pt>
              <c:pt idx="85" formatCode="#,##0">
                <c:v>232875.5</c:v>
              </c:pt>
              <c:pt idx="86" formatCode="#,##0">
                <c:v>232875.5</c:v>
              </c:pt>
              <c:pt idx="87" formatCode="#,##0">
                <c:v>77835</c:v>
              </c:pt>
              <c:pt idx="88" formatCode="#,##0">
                <c:v>77755</c:v>
              </c:pt>
              <c:pt idx="89" formatCode="#,##0">
                <c:v>80</c:v>
              </c:pt>
              <c:pt idx="90" formatCode="#,##0">
                <c:v>29920</c:v>
              </c:pt>
              <c:pt idx="91" formatCode="#,##0">
                <c:v>14320</c:v>
              </c:pt>
              <c:pt idx="92" formatCode="#,##0">
                <c:v>6350</c:v>
              </c:pt>
              <c:pt idx="93" formatCode="#,##0">
                <c:v>7970</c:v>
              </c:pt>
              <c:pt idx="94" formatCode="#,##0">
                <c:v>8265</c:v>
              </c:pt>
              <c:pt idx="95" formatCode="#,##0">
                <c:v>8265</c:v>
              </c:pt>
              <c:pt idx="96" formatCode="#,##0">
                <c:v>7335</c:v>
              </c:pt>
              <c:pt idx="97" formatCode="#,##0">
                <c:v>7335</c:v>
              </c:pt>
              <c:pt idx="98" formatCode="#,##0">
                <c:v>4500</c:v>
              </c:pt>
              <c:pt idx="99" formatCode="#,##0">
                <c:v>4500</c:v>
              </c:pt>
              <c:pt idx="100" formatCode="#,##0">
                <c:v>4500</c:v>
              </c:pt>
              <c:pt idx="101" formatCode="#,##0">
                <c:v>5225</c:v>
              </c:pt>
              <c:pt idx="102" formatCode="#,##0">
                <c:v>3225</c:v>
              </c:pt>
              <c:pt idx="103" formatCode="#,##0">
                <c:v>3225</c:v>
              </c:pt>
              <c:pt idx="104" formatCode="#,##0">
                <c:v>2000</c:v>
              </c:pt>
              <c:pt idx="105" formatCode="#,##0">
                <c:v>2000</c:v>
              </c:pt>
              <c:pt idx="106" formatCode="#,##0">
                <c:v>2000</c:v>
              </c:pt>
              <c:pt idx="107" formatCode="#,##0">
                <c:v>2000</c:v>
              </c:pt>
              <c:pt idx="108" formatCode="#,##0">
                <c:v>2000</c:v>
              </c:pt>
              <c:pt idx="109" formatCode="#,##0">
                <c:v>233852.5</c:v>
              </c:pt>
              <c:pt idx="110" formatCode="#,##0">
                <c:v>12160</c:v>
              </c:pt>
              <c:pt idx="111" formatCode="#,##0">
                <c:v>8795</c:v>
              </c:pt>
              <c:pt idx="112" formatCode="#,##0">
                <c:v>8795</c:v>
              </c:pt>
              <c:pt idx="113" formatCode="#,##0">
                <c:v>2315</c:v>
              </c:pt>
              <c:pt idx="114" formatCode="#,##0">
                <c:v>2315</c:v>
              </c:pt>
              <c:pt idx="115" formatCode="#,##0">
                <c:v>1050</c:v>
              </c:pt>
              <c:pt idx="116" formatCode="#,##0">
                <c:v>150</c:v>
              </c:pt>
              <c:pt idx="117" formatCode="#,##0">
                <c:v>900</c:v>
              </c:pt>
              <c:pt idx="118" formatCode="#,##0">
                <c:v>78130</c:v>
              </c:pt>
              <c:pt idx="119" formatCode="#,##0">
                <c:v>66540</c:v>
              </c:pt>
              <c:pt idx="120" formatCode="#,##0">
                <c:v>66540</c:v>
              </c:pt>
              <c:pt idx="121" formatCode="#,##0">
                <c:v>11590</c:v>
              </c:pt>
              <c:pt idx="122" formatCode="#,##0">
                <c:v>11590</c:v>
              </c:pt>
              <c:pt idx="123" formatCode="#,##0">
                <c:v>1950</c:v>
              </c:pt>
              <c:pt idx="124" formatCode="#,##0">
                <c:v>1950</c:v>
              </c:pt>
              <c:pt idx="125" formatCode="#,##0">
                <c:v>1950</c:v>
              </c:pt>
              <c:pt idx="126" formatCode="#,##0">
                <c:v>15972.5</c:v>
              </c:pt>
              <c:pt idx="127" formatCode="#,##0">
                <c:v>1575</c:v>
              </c:pt>
              <c:pt idx="128" formatCode="#,##0">
                <c:v>1575</c:v>
              </c:pt>
              <c:pt idx="129" formatCode="#,##0">
                <c:v>8065</c:v>
              </c:pt>
              <c:pt idx="130" formatCode="#,##0">
                <c:v>8065</c:v>
              </c:pt>
              <c:pt idx="131" formatCode="#,##0">
                <c:v>6332.5</c:v>
              </c:pt>
              <c:pt idx="132" formatCode="#,##0">
                <c:v>757.5</c:v>
              </c:pt>
              <c:pt idx="133" formatCode="#,##0">
                <c:v>5575</c:v>
              </c:pt>
              <c:pt idx="134" formatCode="#,##0">
                <c:v>1835</c:v>
              </c:pt>
              <c:pt idx="135" formatCode="#,##0">
                <c:v>35</c:v>
              </c:pt>
              <c:pt idx="136" formatCode="#,##0">
                <c:v>35</c:v>
              </c:pt>
              <c:pt idx="137" formatCode="#,##0">
                <c:v>1500</c:v>
              </c:pt>
              <c:pt idx="138" formatCode="#,##0">
                <c:v>1500</c:v>
              </c:pt>
              <c:pt idx="139" formatCode="#,##0">
                <c:v>300</c:v>
              </c:pt>
              <c:pt idx="140" formatCode="#,##0">
                <c:v>300</c:v>
              </c:pt>
              <c:pt idx="141" formatCode="#,##0">
                <c:v>15700</c:v>
              </c:pt>
              <c:pt idx="142" formatCode="#,##0">
                <c:v>15000</c:v>
              </c:pt>
              <c:pt idx="143" formatCode="#,##0">
                <c:v>15000</c:v>
              </c:pt>
              <c:pt idx="144" formatCode="#,##0">
                <c:v>700</c:v>
              </c:pt>
              <c:pt idx="145" formatCode="#,##0">
                <c:v>700</c:v>
              </c:pt>
              <c:pt idx="146" formatCode="#,##0">
                <c:v>64822.5</c:v>
              </c:pt>
              <c:pt idx="147" formatCode="#,##0">
                <c:v>18572.5</c:v>
              </c:pt>
              <c:pt idx="148" formatCode="#,##0">
                <c:v>18572.5</c:v>
              </c:pt>
              <c:pt idx="149" formatCode="#,##0">
                <c:v>5000</c:v>
              </c:pt>
              <c:pt idx="150" formatCode="#,##0">
                <c:v>5000</c:v>
              </c:pt>
              <c:pt idx="151" formatCode="#,##0">
                <c:v>41250</c:v>
              </c:pt>
              <c:pt idx="152" formatCode="#,##0">
                <c:v>41250</c:v>
              </c:pt>
              <c:pt idx="153" formatCode="#,##0">
                <c:v>9570</c:v>
              </c:pt>
              <c:pt idx="154" formatCode="#,##0">
                <c:v>9570</c:v>
              </c:pt>
              <c:pt idx="155" formatCode="#,##0">
                <c:v>9570</c:v>
              </c:pt>
              <c:pt idx="156" formatCode="#,##0">
                <c:v>33712.5</c:v>
              </c:pt>
              <c:pt idx="157" formatCode="#,##0">
                <c:v>3750</c:v>
              </c:pt>
              <c:pt idx="158" formatCode="#,##0">
                <c:v>3750</c:v>
              </c:pt>
              <c:pt idx="159" formatCode="#,##0">
                <c:v>0</c:v>
              </c:pt>
              <c:pt idx="160" formatCode="#,##0">
                <c:v>1565</c:v>
              </c:pt>
              <c:pt idx="161" formatCode="#,##0">
                <c:v>1565</c:v>
              </c:pt>
              <c:pt idx="162" formatCode="#,##0">
                <c:v>6822.5</c:v>
              </c:pt>
              <c:pt idx="163" formatCode="#,##0">
                <c:v>6822.5</c:v>
              </c:pt>
              <c:pt idx="164" formatCode="#,##0">
                <c:v>21575</c:v>
              </c:pt>
              <c:pt idx="165" formatCode="#,##0">
                <c:v>6000</c:v>
              </c:pt>
              <c:pt idx="166" formatCode="#,##0">
                <c:v>3700</c:v>
              </c:pt>
              <c:pt idx="167" formatCode="#,##0">
                <c:v>4450</c:v>
              </c:pt>
              <c:pt idx="168" formatCode="#,##0">
                <c:v>6350</c:v>
              </c:pt>
              <c:pt idx="169" formatCode="#,##0">
                <c:v>1075</c:v>
              </c:pt>
              <c:pt idx="170" formatCode="#,##0">
                <c:v>29935</c:v>
              </c:pt>
              <c:pt idx="171" formatCode="#,##0">
                <c:v>7500</c:v>
              </c:pt>
              <c:pt idx="172" formatCode="#,##0">
                <c:v>7500</c:v>
              </c:pt>
              <c:pt idx="173" formatCode="#,##0">
                <c:v>7500</c:v>
              </c:pt>
              <c:pt idx="174" formatCode="#,##0">
                <c:v>6765</c:v>
              </c:pt>
              <c:pt idx="175" formatCode="#,##0">
                <c:v>2915</c:v>
              </c:pt>
              <c:pt idx="176" formatCode="#,##0">
                <c:v>2915</c:v>
              </c:pt>
              <c:pt idx="177" formatCode="#,##0">
                <c:v>1350</c:v>
              </c:pt>
              <c:pt idx="178" formatCode="#,##0">
                <c:v>1350</c:v>
              </c:pt>
              <c:pt idx="179" formatCode="#,##0">
                <c:v>2500</c:v>
              </c:pt>
              <c:pt idx="180" formatCode="#,##0">
                <c:v>2500</c:v>
              </c:pt>
              <c:pt idx="181" formatCode="#,##0">
                <c:v>6000</c:v>
              </c:pt>
              <c:pt idx="182" formatCode="#,##0">
                <c:v>6000</c:v>
              </c:pt>
              <c:pt idx="183" formatCode="#,##0">
                <c:v>6000</c:v>
              </c:pt>
              <c:pt idx="184" formatCode="#,##0">
                <c:v>1000</c:v>
              </c:pt>
              <c:pt idx="185" formatCode="#,##0">
                <c:v>1000</c:v>
              </c:pt>
              <c:pt idx="186" formatCode="#,##0">
                <c:v>1000</c:v>
              </c:pt>
              <c:pt idx="187" formatCode="#,##0">
                <c:v>5500</c:v>
              </c:pt>
              <c:pt idx="188" formatCode="#,##0">
                <c:v>250</c:v>
              </c:pt>
              <c:pt idx="189" formatCode="#,##0">
                <c:v>250</c:v>
              </c:pt>
              <c:pt idx="190" formatCode="#,##0">
                <c:v>2500</c:v>
              </c:pt>
              <c:pt idx="191" formatCode="#,##0">
                <c:v>2500</c:v>
              </c:pt>
              <c:pt idx="192" formatCode="#,##0">
                <c:v>2750</c:v>
              </c:pt>
              <c:pt idx="193" formatCode="#,##0">
                <c:v>1650</c:v>
              </c:pt>
              <c:pt idx="194" formatCode="#,##0">
                <c:v>1100</c:v>
              </c:pt>
              <c:pt idx="195" formatCode="#,##0">
                <c:v>170</c:v>
              </c:pt>
              <c:pt idx="196" formatCode="#,##0">
                <c:v>170</c:v>
              </c:pt>
              <c:pt idx="197" formatCode="#,##0">
                <c:v>170</c:v>
              </c:pt>
              <c:pt idx="198" formatCode="#,##0">
                <c:v>3000</c:v>
              </c:pt>
              <c:pt idx="199" formatCode="#,##0">
                <c:v>3000</c:v>
              </c:pt>
              <c:pt idx="200" formatCode="#,##0">
                <c:v>3000</c:v>
              </c:pt>
              <c:pt idx="201" formatCode="#,##0">
                <c:v>2050</c:v>
              </c:pt>
              <c:pt idx="202" formatCode="#,##0">
                <c:v>2050</c:v>
              </c:pt>
              <c:pt idx="203" formatCode="#,##0">
                <c:v>2000</c:v>
              </c:pt>
              <c:pt idx="204" formatCode="#,##0">
                <c:v>2000</c:v>
              </c:pt>
              <c:pt idx="205" formatCode="#,##0">
                <c:v>2000</c:v>
              </c:pt>
              <c:pt idx="206" formatCode="#,##0">
                <c:v>50</c:v>
              </c:pt>
              <c:pt idx="207" formatCode="#,##0">
                <c:v>50</c:v>
              </c:pt>
              <c:pt idx="208" formatCode="#,##0">
                <c:v>50</c:v>
              </c:pt>
              <c:pt idx="210" formatCode="#,##0">
                <c:v>462859</c:v>
              </c:pt>
              <c:pt idx="211" formatCode="#,##0">
                <c:v>2000</c:v>
              </c:pt>
              <c:pt idx="212" formatCode="#,##0">
                <c:v>2000</c:v>
              </c:pt>
              <c:pt idx="213" formatCode="#,##0">
                <c:v>2000</c:v>
              </c:pt>
              <c:pt idx="214" formatCode="#,##0">
                <c:v>2000</c:v>
              </c:pt>
              <c:pt idx="215" formatCode="#,##0">
                <c:v>2000</c:v>
              </c:pt>
              <c:pt idx="216" formatCode="#,##0">
                <c:v>425359</c:v>
              </c:pt>
              <c:pt idx="217" formatCode="#,##0">
                <c:v>420359</c:v>
              </c:pt>
              <c:pt idx="218" formatCode="#,##0">
                <c:v>5650</c:v>
              </c:pt>
              <c:pt idx="219" formatCode="#,##0">
                <c:v>3150</c:v>
              </c:pt>
              <c:pt idx="220" formatCode="#,##0">
                <c:v>3150</c:v>
              </c:pt>
              <c:pt idx="221" formatCode="#,##0">
                <c:v>2500</c:v>
              </c:pt>
              <c:pt idx="222" formatCode="#,##0">
                <c:v>2500</c:v>
              </c:pt>
              <c:pt idx="223" formatCode="#,##0">
                <c:v>2500</c:v>
              </c:pt>
              <c:pt idx="224" formatCode="#,##0">
                <c:v>2500</c:v>
              </c:pt>
              <c:pt idx="225" formatCode="#,##0">
                <c:v>2500</c:v>
              </c:pt>
              <c:pt idx="226" formatCode="#,##0">
                <c:v>412209</c:v>
              </c:pt>
              <c:pt idx="227" formatCode="#,##0">
                <c:v>2500</c:v>
              </c:pt>
              <c:pt idx="228" formatCode="#,##0">
                <c:v>2500</c:v>
              </c:pt>
              <c:pt idx="229" formatCode="#,##0">
                <c:v>409709</c:v>
              </c:pt>
              <c:pt idx="230" formatCode="#,##0">
                <c:v>409709</c:v>
              </c:pt>
              <c:pt idx="231" formatCode="#,##0">
                <c:v>5000</c:v>
              </c:pt>
              <c:pt idx="232" formatCode="#,##0">
                <c:v>5000</c:v>
              </c:pt>
              <c:pt idx="233" formatCode="#,##0">
                <c:v>5000</c:v>
              </c:pt>
              <c:pt idx="234" formatCode="#,##0">
                <c:v>5000</c:v>
              </c:pt>
              <c:pt idx="235" formatCode="#,##0">
                <c:v>35500</c:v>
              </c:pt>
              <c:pt idx="236" formatCode="#,##0">
                <c:v>35500</c:v>
              </c:pt>
              <c:pt idx="237" formatCode="#,##0">
                <c:v>35500</c:v>
              </c:pt>
              <c:pt idx="238" formatCode="#,##0">
                <c:v>35500</c:v>
              </c:pt>
              <c:pt idx="239" formatCode="#,##0">
                <c:v>35500</c:v>
              </c:pt>
              <c:pt idx="240" formatCode="#,##0">
                <c:v>2404731.9649999999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6-46ED-B4D2-8D7E7728964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2F6-46ED-B4D2-8D7E7728964C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2">
                <c:v>0</c:v>
              </c:pt>
              <c:pt idx="3" formatCode="#,##0.00">
                <c:v>1941872.5</c:v>
              </c:pt>
              <c:pt idx="4" formatCode="#,##0.00">
                <c:v>1267907.5</c:v>
              </c:pt>
              <c:pt idx="5" formatCode="#,##0.00">
                <c:v>1057200</c:v>
              </c:pt>
              <c:pt idx="6" formatCode="#,##0">
                <c:v>1032407.5</c:v>
              </c:pt>
              <c:pt idx="7" formatCode="#,##0">
                <c:v>1032407.5</c:v>
              </c:pt>
              <c:pt idx="8" formatCode="#,##0">
                <c:v>974505</c:v>
              </c:pt>
              <c:pt idx="9" formatCode="#,##0">
                <c:v>2052.5</c:v>
              </c:pt>
              <c:pt idx="10" formatCode="#,##0">
                <c:v>33000</c:v>
              </c:pt>
              <c:pt idx="11" formatCode="#,##0">
                <c:v>15850</c:v>
              </c:pt>
              <c:pt idx="12" formatCode="#,##0">
                <c:v>1500</c:v>
              </c:pt>
              <c:pt idx="13" formatCode="#,##0">
                <c:v>5500</c:v>
              </c:pt>
              <c:pt idx="14" formatCode="#,##0">
                <c:v>12207.5</c:v>
              </c:pt>
              <c:pt idx="15" formatCode="#,##0">
                <c:v>12207.5</c:v>
              </c:pt>
              <c:pt idx="16" formatCode="#,##0">
                <c:v>12207.5</c:v>
              </c:pt>
              <c:pt idx="17" formatCode="#,##0">
                <c:v>12585</c:v>
              </c:pt>
              <c:pt idx="18" formatCode="#,##0">
                <c:v>12585</c:v>
              </c:pt>
              <c:pt idx="19" formatCode="#,##0">
                <c:v>12085</c:v>
              </c:pt>
              <c:pt idx="20" formatCode="#,##0">
                <c:v>0</c:v>
              </c:pt>
              <c:pt idx="21" formatCode="#,##0">
                <c:v>500</c:v>
              </c:pt>
              <c:pt idx="22" formatCode="#,##0">
                <c:v>32600</c:v>
              </c:pt>
              <c:pt idx="23" formatCode="#,##0">
                <c:v>32600</c:v>
              </c:pt>
              <c:pt idx="24" formatCode="#,##0">
                <c:v>6000</c:v>
              </c:pt>
              <c:pt idx="25" formatCode="#,##0">
                <c:v>6000</c:v>
              </c:pt>
              <c:pt idx="26" formatCode="#,##0">
                <c:v>0</c:v>
              </c:pt>
              <c:pt idx="27" formatCode="#,##0">
                <c:v>0</c:v>
              </c:pt>
              <c:pt idx="28" formatCode="#,##0">
                <c:v>2250</c:v>
              </c:pt>
              <c:pt idx="29" formatCode="#,##0">
                <c:v>2250</c:v>
              </c:pt>
              <c:pt idx="30" formatCode="#,##0">
                <c:v>2000</c:v>
              </c:pt>
              <c:pt idx="31" formatCode="#,##0">
                <c:v>2000</c:v>
              </c:pt>
              <c:pt idx="32" formatCode="#,##0">
                <c:v>9850</c:v>
              </c:pt>
              <c:pt idx="33" formatCode="#,##0">
                <c:v>9850</c:v>
              </c:pt>
              <c:pt idx="34" formatCode="#,##0">
                <c:v>12500</c:v>
              </c:pt>
              <c:pt idx="35" formatCode="#,##0">
                <c:v>12500</c:v>
              </c:pt>
              <c:pt idx="36" formatCode="#,##0">
                <c:v>178107.5</c:v>
              </c:pt>
              <c:pt idx="37" formatCode="#,##0">
                <c:v>178107.5</c:v>
              </c:pt>
              <c:pt idx="38" formatCode="#,##0">
                <c:v>178107.5</c:v>
              </c:pt>
              <c:pt idx="39" formatCode="#,##0">
                <c:v>174270</c:v>
              </c:pt>
              <c:pt idx="40" formatCode="#,##0">
                <c:v>337.5</c:v>
              </c:pt>
              <c:pt idx="41" formatCode="#,##0">
                <c:v>3500</c:v>
              </c:pt>
              <c:pt idx="42" formatCode="#,##0">
                <c:v>671915</c:v>
              </c:pt>
              <c:pt idx="43" formatCode="#,##0">
                <c:v>39152.5</c:v>
              </c:pt>
              <c:pt idx="44" formatCode="#,##0">
                <c:v>4735</c:v>
              </c:pt>
              <c:pt idx="45" formatCode="#,##0">
                <c:v>1005</c:v>
              </c:pt>
              <c:pt idx="46" formatCode="#,##0">
                <c:v>1005</c:v>
              </c:pt>
              <c:pt idx="47" formatCode="#,##0">
                <c:v>250</c:v>
              </c:pt>
              <c:pt idx="48" formatCode="#,##0">
                <c:v>250</c:v>
              </c:pt>
              <c:pt idx="49" formatCode="#,##0">
                <c:v>2465</c:v>
              </c:pt>
              <c:pt idx="50" formatCode="#,##0">
                <c:v>2465</c:v>
              </c:pt>
              <c:pt idx="51" formatCode="#,##0">
                <c:v>325</c:v>
              </c:pt>
              <c:pt idx="52" formatCode="#,##0">
                <c:v>325</c:v>
              </c:pt>
              <c:pt idx="53" formatCode="#,##0">
                <c:v>245</c:v>
              </c:pt>
              <c:pt idx="54" formatCode="#,##0">
                <c:v>245</c:v>
              </c:pt>
              <c:pt idx="55" formatCode="#,##0">
                <c:v>225</c:v>
              </c:pt>
              <c:pt idx="56" formatCode="#,##0">
                <c:v>225</c:v>
              </c:pt>
              <c:pt idx="57" formatCode="#,##0">
                <c:v>220</c:v>
              </c:pt>
              <c:pt idx="58" formatCode="#,##0">
                <c:v>220</c:v>
              </c:pt>
              <c:pt idx="59" formatCode="#,##0">
                <c:v>27017.5</c:v>
              </c:pt>
              <c:pt idx="60" formatCode="#,##0">
                <c:v>21017.5</c:v>
              </c:pt>
              <c:pt idx="61" formatCode="#,##0">
                <c:v>20867.5</c:v>
              </c:pt>
              <c:pt idx="62" formatCode="#,##0">
                <c:v>150</c:v>
              </c:pt>
              <c:pt idx="63" formatCode="#,##0">
                <c:v>6000</c:v>
              </c:pt>
              <c:pt idx="64" formatCode="#,##0">
                <c:v>6000</c:v>
              </c:pt>
              <c:pt idx="65" formatCode="#,##0">
                <c:v>7400</c:v>
              </c:pt>
              <c:pt idx="66" formatCode="#,##0">
                <c:v>5900</c:v>
              </c:pt>
              <c:pt idx="67" formatCode="#,##0">
                <c:v>5900</c:v>
              </c:pt>
              <c:pt idx="68" formatCode="#,##0">
                <c:v>1500</c:v>
              </c:pt>
              <c:pt idx="69" formatCode="#,##0">
                <c:v>1500</c:v>
              </c:pt>
              <c:pt idx="70" formatCode="#,##0">
                <c:v>368975</c:v>
              </c:pt>
              <c:pt idx="71" formatCode="#,##0">
                <c:v>16620</c:v>
              </c:pt>
              <c:pt idx="72" formatCode="#,##0">
                <c:v>8405</c:v>
              </c:pt>
              <c:pt idx="73" formatCode="#,##0">
                <c:v>4950</c:v>
              </c:pt>
              <c:pt idx="74" formatCode="#,##0">
                <c:v>30</c:v>
              </c:pt>
              <c:pt idx="75" formatCode="#,##0">
                <c:v>3425</c:v>
              </c:pt>
              <c:pt idx="76" formatCode="#,##0">
                <c:v>935</c:v>
              </c:pt>
              <c:pt idx="77" formatCode="#,##0">
                <c:v>935</c:v>
              </c:pt>
              <c:pt idx="78" formatCode="#,##0">
                <c:v>1665</c:v>
              </c:pt>
              <c:pt idx="79" formatCode="#,##0">
                <c:v>1665</c:v>
              </c:pt>
              <c:pt idx="80" formatCode="#,##0">
                <c:v>4115</c:v>
              </c:pt>
              <c:pt idx="81" formatCode="#,##0">
                <c:v>4115</c:v>
              </c:pt>
              <c:pt idx="82" formatCode="#,##0">
                <c:v>1500</c:v>
              </c:pt>
              <c:pt idx="83" formatCode="#,##0">
                <c:v>1500</c:v>
              </c:pt>
              <c:pt idx="84" formatCode="#,##0">
                <c:v>310710</c:v>
              </c:pt>
              <c:pt idx="85" formatCode="#,##0">
                <c:v>232875</c:v>
              </c:pt>
              <c:pt idx="86" formatCode="#,##0">
                <c:v>232875</c:v>
              </c:pt>
              <c:pt idx="87" formatCode="#,##0">
                <c:v>77835</c:v>
              </c:pt>
              <c:pt idx="88" formatCode="#,##0">
                <c:v>77755</c:v>
              </c:pt>
              <c:pt idx="89" formatCode="#,##0">
                <c:v>80</c:v>
              </c:pt>
              <c:pt idx="90" formatCode="#,##0">
                <c:v>29920</c:v>
              </c:pt>
              <c:pt idx="91" formatCode="#,##0">
                <c:v>14320</c:v>
              </c:pt>
              <c:pt idx="92" formatCode="#,##0">
                <c:v>6350</c:v>
              </c:pt>
              <c:pt idx="93" formatCode="#,##0">
                <c:v>7970</c:v>
              </c:pt>
              <c:pt idx="94" formatCode="#,##0">
                <c:v>8265</c:v>
              </c:pt>
              <c:pt idx="95" formatCode="#,##0">
                <c:v>8265</c:v>
              </c:pt>
              <c:pt idx="96" formatCode="#,##0">
                <c:v>7335</c:v>
              </c:pt>
              <c:pt idx="97" formatCode="#,##0">
                <c:v>7335</c:v>
              </c:pt>
              <c:pt idx="98" formatCode="#,##0">
                <c:v>4500</c:v>
              </c:pt>
              <c:pt idx="99" formatCode="#,##0">
                <c:v>4500</c:v>
              </c:pt>
              <c:pt idx="100" formatCode="#,##0">
                <c:v>4500</c:v>
              </c:pt>
              <c:pt idx="101" formatCode="#,##0">
                <c:v>5225</c:v>
              </c:pt>
              <c:pt idx="102" formatCode="#,##0">
                <c:v>3225</c:v>
              </c:pt>
              <c:pt idx="103" formatCode="#,##0">
                <c:v>3225</c:v>
              </c:pt>
              <c:pt idx="104" formatCode="#,##0">
                <c:v>2000</c:v>
              </c:pt>
              <c:pt idx="105" formatCode="#,##0">
                <c:v>2000</c:v>
              </c:pt>
              <c:pt idx="106" formatCode="#,##0">
                <c:v>2000</c:v>
              </c:pt>
              <c:pt idx="107" formatCode="#,##0">
                <c:v>2000</c:v>
              </c:pt>
              <c:pt idx="108" formatCode="#,##0">
                <c:v>2000</c:v>
              </c:pt>
              <c:pt idx="109" formatCode="#,##0">
                <c:v>233852.5</c:v>
              </c:pt>
              <c:pt idx="110" formatCode="#,##0">
                <c:v>12160</c:v>
              </c:pt>
              <c:pt idx="111" formatCode="#,##0">
                <c:v>8795</c:v>
              </c:pt>
              <c:pt idx="112" formatCode="#,##0">
                <c:v>8795</c:v>
              </c:pt>
              <c:pt idx="113" formatCode="#,##0">
                <c:v>2315</c:v>
              </c:pt>
              <c:pt idx="114" formatCode="#,##0">
                <c:v>2315</c:v>
              </c:pt>
              <c:pt idx="115" formatCode="#,##0">
                <c:v>1050</c:v>
              </c:pt>
              <c:pt idx="116" formatCode="#,##0">
                <c:v>150</c:v>
              </c:pt>
              <c:pt idx="117" formatCode="#,##0">
                <c:v>900</c:v>
              </c:pt>
              <c:pt idx="118" formatCode="#,##0">
                <c:v>78130</c:v>
              </c:pt>
              <c:pt idx="119" formatCode="#,##0">
                <c:v>66540</c:v>
              </c:pt>
              <c:pt idx="120" formatCode="#,##0">
                <c:v>66540</c:v>
              </c:pt>
              <c:pt idx="121" formatCode="#,##0">
                <c:v>11590</c:v>
              </c:pt>
              <c:pt idx="122" formatCode="#,##0">
                <c:v>11590</c:v>
              </c:pt>
              <c:pt idx="123" formatCode="#,##0">
                <c:v>1950</c:v>
              </c:pt>
              <c:pt idx="124" formatCode="#,##0">
                <c:v>1950</c:v>
              </c:pt>
              <c:pt idx="125" formatCode="#,##0">
                <c:v>1950</c:v>
              </c:pt>
              <c:pt idx="126" formatCode="#,##0">
                <c:v>15972.5</c:v>
              </c:pt>
              <c:pt idx="127" formatCode="#,##0">
                <c:v>1575</c:v>
              </c:pt>
              <c:pt idx="128" formatCode="#,##0">
                <c:v>1575</c:v>
              </c:pt>
              <c:pt idx="129" formatCode="#,##0">
                <c:v>8065</c:v>
              </c:pt>
              <c:pt idx="130" formatCode="#,##0">
                <c:v>8065</c:v>
              </c:pt>
              <c:pt idx="131" formatCode="#,##0">
                <c:v>6332.5</c:v>
              </c:pt>
              <c:pt idx="132" formatCode="#,##0">
                <c:v>757.5</c:v>
              </c:pt>
              <c:pt idx="133" formatCode="#,##0">
                <c:v>5575</c:v>
              </c:pt>
              <c:pt idx="134" formatCode="#,##0">
                <c:v>1835</c:v>
              </c:pt>
              <c:pt idx="135" formatCode="#,##0">
                <c:v>35</c:v>
              </c:pt>
              <c:pt idx="136" formatCode="#,##0">
                <c:v>35</c:v>
              </c:pt>
              <c:pt idx="137" formatCode="#,##0">
                <c:v>1500</c:v>
              </c:pt>
              <c:pt idx="138" formatCode="#,##0">
                <c:v>1500</c:v>
              </c:pt>
              <c:pt idx="139" formatCode="#,##0">
                <c:v>300</c:v>
              </c:pt>
              <c:pt idx="140" formatCode="#,##0">
                <c:v>300</c:v>
              </c:pt>
              <c:pt idx="141" formatCode="#,##0">
                <c:v>15700</c:v>
              </c:pt>
              <c:pt idx="142" formatCode="#,##0">
                <c:v>15000</c:v>
              </c:pt>
              <c:pt idx="143" formatCode="#,##0">
                <c:v>15000</c:v>
              </c:pt>
              <c:pt idx="144" formatCode="#,##0">
                <c:v>700</c:v>
              </c:pt>
              <c:pt idx="145" formatCode="#,##0">
                <c:v>700</c:v>
              </c:pt>
              <c:pt idx="146" formatCode="#,##0">
                <c:v>64822.5</c:v>
              </c:pt>
              <c:pt idx="147" formatCode="#,##0">
                <c:v>18572.5</c:v>
              </c:pt>
              <c:pt idx="148" formatCode="#,##0">
                <c:v>18572.5</c:v>
              </c:pt>
              <c:pt idx="149" formatCode="#,##0">
                <c:v>5000</c:v>
              </c:pt>
              <c:pt idx="150" formatCode="#,##0">
                <c:v>5000</c:v>
              </c:pt>
              <c:pt idx="151" formatCode="#,##0">
                <c:v>41250</c:v>
              </c:pt>
              <c:pt idx="152" formatCode="#,##0">
                <c:v>41250</c:v>
              </c:pt>
              <c:pt idx="153" formatCode="#,##0">
                <c:v>9570</c:v>
              </c:pt>
              <c:pt idx="154" formatCode="#,##0">
                <c:v>9570</c:v>
              </c:pt>
              <c:pt idx="155" formatCode="#,##0">
                <c:v>9570</c:v>
              </c:pt>
              <c:pt idx="156" formatCode="#,##0">
                <c:v>33712.5</c:v>
              </c:pt>
              <c:pt idx="157" formatCode="#,##0">
                <c:v>3750</c:v>
              </c:pt>
              <c:pt idx="158" formatCode="#,##0">
                <c:v>3750</c:v>
              </c:pt>
              <c:pt idx="159" formatCode="#,##0">
                <c:v>0</c:v>
              </c:pt>
              <c:pt idx="160" formatCode="#,##0">
                <c:v>1565</c:v>
              </c:pt>
              <c:pt idx="161" formatCode="#,##0">
                <c:v>1565</c:v>
              </c:pt>
              <c:pt idx="162" formatCode="#,##0">
                <c:v>6822.5</c:v>
              </c:pt>
              <c:pt idx="163" formatCode="#,##0">
                <c:v>6822.5</c:v>
              </c:pt>
              <c:pt idx="164" formatCode="#,##0">
                <c:v>21575</c:v>
              </c:pt>
              <c:pt idx="165" formatCode="#,##0">
                <c:v>6000</c:v>
              </c:pt>
              <c:pt idx="166" formatCode="#,##0">
                <c:v>3700</c:v>
              </c:pt>
              <c:pt idx="167" formatCode="#,##0">
                <c:v>4450</c:v>
              </c:pt>
              <c:pt idx="168" formatCode="#,##0">
                <c:v>6350</c:v>
              </c:pt>
              <c:pt idx="169" formatCode="#,##0">
                <c:v>1075</c:v>
              </c:pt>
              <c:pt idx="170" formatCode="#,##0">
                <c:v>29935</c:v>
              </c:pt>
              <c:pt idx="171" formatCode="#,##0">
                <c:v>7500</c:v>
              </c:pt>
              <c:pt idx="172" formatCode="#,##0">
                <c:v>7500</c:v>
              </c:pt>
              <c:pt idx="173" formatCode="#,##0">
                <c:v>7500</c:v>
              </c:pt>
              <c:pt idx="174" formatCode="#,##0">
                <c:v>6765</c:v>
              </c:pt>
              <c:pt idx="175" formatCode="#,##0">
                <c:v>2915</c:v>
              </c:pt>
              <c:pt idx="176" formatCode="#,##0">
                <c:v>2915</c:v>
              </c:pt>
              <c:pt idx="177" formatCode="#,##0">
                <c:v>1350</c:v>
              </c:pt>
              <c:pt idx="178" formatCode="#,##0">
                <c:v>1350</c:v>
              </c:pt>
              <c:pt idx="179" formatCode="#,##0">
                <c:v>2500</c:v>
              </c:pt>
              <c:pt idx="180" formatCode="#,##0">
                <c:v>2500</c:v>
              </c:pt>
              <c:pt idx="181" formatCode="#,##0">
                <c:v>6000</c:v>
              </c:pt>
              <c:pt idx="182" formatCode="#,##0">
                <c:v>6000</c:v>
              </c:pt>
              <c:pt idx="183" formatCode="#,##0">
                <c:v>6000</c:v>
              </c:pt>
              <c:pt idx="184" formatCode="#,##0">
                <c:v>1000</c:v>
              </c:pt>
              <c:pt idx="185" formatCode="#,##0">
                <c:v>1000</c:v>
              </c:pt>
              <c:pt idx="186" formatCode="#,##0">
                <c:v>1000</c:v>
              </c:pt>
              <c:pt idx="187" formatCode="#,##0">
                <c:v>5500</c:v>
              </c:pt>
              <c:pt idx="188" formatCode="#,##0">
                <c:v>250</c:v>
              </c:pt>
              <c:pt idx="189" formatCode="#,##0">
                <c:v>250</c:v>
              </c:pt>
              <c:pt idx="190" formatCode="#,##0">
                <c:v>2500</c:v>
              </c:pt>
              <c:pt idx="191" formatCode="#,##0">
                <c:v>2500</c:v>
              </c:pt>
              <c:pt idx="192" formatCode="#,##0">
                <c:v>2750</c:v>
              </c:pt>
              <c:pt idx="193" formatCode="#,##0">
                <c:v>1650</c:v>
              </c:pt>
              <c:pt idx="194" formatCode="#,##0">
                <c:v>1100</c:v>
              </c:pt>
              <c:pt idx="195" formatCode="#,##0">
                <c:v>170</c:v>
              </c:pt>
              <c:pt idx="196" formatCode="#,##0">
                <c:v>170</c:v>
              </c:pt>
              <c:pt idx="197" formatCode="#,##0">
                <c:v>170</c:v>
              </c:pt>
              <c:pt idx="198" formatCode="#,##0">
                <c:v>3000</c:v>
              </c:pt>
              <c:pt idx="199" formatCode="#,##0">
                <c:v>3000</c:v>
              </c:pt>
              <c:pt idx="200" formatCode="#,##0">
                <c:v>3000</c:v>
              </c:pt>
              <c:pt idx="201" formatCode="#,##0">
                <c:v>2050</c:v>
              </c:pt>
              <c:pt idx="202" formatCode="#,##0">
                <c:v>2050</c:v>
              </c:pt>
              <c:pt idx="203" formatCode="#,##0">
                <c:v>2000</c:v>
              </c:pt>
              <c:pt idx="204" formatCode="#,##0">
                <c:v>2000</c:v>
              </c:pt>
              <c:pt idx="205" formatCode="#,##0">
                <c:v>2000</c:v>
              </c:pt>
              <c:pt idx="206" formatCode="#,##0">
                <c:v>50</c:v>
              </c:pt>
              <c:pt idx="207" formatCode="#,##0">
                <c:v>50</c:v>
              </c:pt>
              <c:pt idx="208" formatCode="#,##0">
                <c:v>50</c:v>
              </c:pt>
              <c:pt idx="210" formatCode="#,##0">
                <c:v>462859</c:v>
              </c:pt>
              <c:pt idx="211" formatCode="#,##0">
                <c:v>2000</c:v>
              </c:pt>
              <c:pt idx="212" formatCode="#,##0">
                <c:v>2000</c:v>
              </c:pt>
              <c:pt idx="213" formatCode="#,##0">
                <c:v>2000</c:v>
              </c:pt>
              <c:pt idx="214" formatCode="#,##0">
                <c:v>2000</c:v>
              </c:pt>
              <c:pt idx="215" formatCode="#,##0">
                <c:v>2000</c:v>
              </c:pt>
              <c:pt idx="216" formatCode="#,##0">
                <c:v>425359</c:v>
              </c:pt>
              <c:pt idx="217" formatCode="#,##0">
                <c:v>420359</c:v>
              </c:pt>
              <c:pt idx="218" formatCode="#,##0">
                <c:v>5650</c:v>
              </c:pt>
              <c:pt idx="219" formatCode="#,##0">
                <c:v>3150</c:v>
              </c:pt>
              <c:pt idx="220" formatCode="#,##0">
                <c:v>3150</c:v>
              </c:pt>
              <c:pt idx="221" formatCode="#,##0">
                <c:v>2500</c:v>
              </c:pt>
              <c:pt idx="222" formatCode="#,##0">
                <c:v>2500</c:v>
              </c:pt>
              <c:pt idx="223" formatCode="#,##0">
                <c:v>2500</c:v>
              </c:pt>
              <c:pt idx="224" formatCode="#,##0">
                <c:v>2500</c:v>
              </c:pt>
              <c:pt idx="225" formatCode="#,##0">
                <c:v>2500</c:v>
              </c:pt>
              <c:pt idx="226" formatCode="#,##0">
                <c:v>412209</c:v>
              </c:pt>
              <c:pt idx="227" formatCode="#,##0">
                <c:v>2500</c:v>
              </c:pt>
              <c:pt idx="228" formatCode="#,##0">
                <c:v>2500</c:v>
              </c:pt>
              <c:pt idx="229" formatCode="#,##0">
                <c:v>409709</c:v>
              </c:pt>
              <c:pt idx="230" formatCode="#,##0">
                <c:v>409709</c:v>
              </c:pt>
              <c:pt idx="231" formatCode="#,##0">
                <c:v>5000</c:v>
              </c:pt>
              <c:pt idx="232" formatCode="#,##0">
                <c:v>5000</c:v>
              </c:pt>
              <c:pt idx="233" formatCode="#,##0">
                <c:v>5000</c:v>
              </c:pt>
              <c:pt idx="234" formatCode="#,##0">
                <c:v>5000</c:v>
              </c:pt>
              <c:pt idx="235" formatCode="#,##0">
                <c:v>35500</c:v>
              </c:pt>
              <c:pt idx="236" formatCode="#,##0">
                <c:v>35500</c:v>
              </c:pt>
              <c:pt idx="237" formatCode="#,##0">
                <c:v>35500</c:v>
              </c:pt>
              <c:pt idx="238" formatCode="#,##0">
                <c:v>35500</c:v>
              </c:pt>
              <c:pt idx="239" formatCode="#,##0">
                <c:v>35500</c:v>
              </c:pt>
              <c:pt idx="242" formatCode="#,##0">
                <c:v>4809463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2F6-46ED-B4D2-8D7E7728964C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244"/>
              <c:pt idx="3" formatCode="#,##0.00">
                <c:v>0</c:v>
              </c:pt>
              <c:pt idx="4" formatCode="#,##0.00">
                <c:v>0</c:v>
              </c:pt>
              <c:pt idx="5" formatCode="#,##0.00">
                <c:v>0</c:v>
              </c:pt>
              <c:pt idx="6" formatCode="#,##0">
                <c:v>0</c:v>
              </c:pt>
              <c:pt idx="7" formatCode="#,##0">
                <c:v>0</c:v>
              </c:pt>
              <c:pt idx="8" formatCode="#,##0">
                <c:v>0</c:v>
              </c:pt>
              <c:pt idx="9" formatCode="#,##0">
                <c:v>0</c:v>
              </c:pt>
              <c:pt idx="10" formatCode="#,##0">
                <c:v>0</c:v>
              </c:pt>
              <c:pt idx="11" formatCode="#,##0">
                <c:v>0</c:v>
              </c:pt>
              <c:pt idx="12" formatCode="#,##0">
                <c:v>0</c:v>
              </c:pt>
              <c:pt idx="13" formatCode="#,##0">
                <c:v>0</c:v>
              </c:pt>
              <c:pt idx="14" formatCode="#,##0">
                <c:v>0</c:v>
              </c:pt>
              <c:pt idx="15" formatCode="#,##0">
                <c:v>0</c:v>
              </c:pt>
              <c:pt idx="16" formatCode="#,##0">
                <c:v>0</c:v>
              </c:pt>
              <c:pt idx="17" formatCode="#,##0">
                <c:v>0</c:v>
              </c:pt>
              <c:pt idx="18" formatCode="#,##0">
                <c:v>0</c:v>
              </c:pt>
              <c:pt idx="19" formatCode="#,##0">
                <c:v>0</c:v>
              </c:pt>
              <c:pt idx="20" formatCode="#,##0">
                <c:v>0</c:v>
              </c:pt>
              <c:pt idx="21" formatCode="#,##0">
                <c:v>0</c:v>
              </c:pt>
              <c:pt idx="22" formatCode="#,##0">
                <c:v>0</c:v>
              </c:pt>
              <c:pt idx="23" formatCode="#,##0">
                <c:v>0</c:v>
              </c:pt>
              <c:pt idx="24" formatCode="#,##0">
                <c:v>0</c:v>
              </c:pt>
              <c:pt idx="25" formatCode="#,##0">
                <c:v>0</c:v>
              </c:pt>
              <c:pt idx="26" formatCode="#,##0">
                <c:v>0</c:v>
              </c:pt>
              <c:pt idx="27" formatCode="#,##0">
                <c:v>0</c:v>
              </c:pt>
              <c:pt idx="28" formatCode="#,##0">
                <c:v>0</c:v>
              </c:pt>
              <c:pt idx="29" formatCode="#,##0">
                <c:v>0</c:v>
              </c:pt>
              <c:pt idx="30" formatCode="#,##0">
                <c:v>0</c:v>
              </c:pt>
              <c:pt idx="31" formatCode="#,##0">
                <c:v>0</c:v>
              </c:pt>
              <c:pt idx="32" formatCode="#,##0">
                <c:v>0</c:v>
              </c:pt>
              <c:pt idx="33" formatCode="#,##0">
                <c:v>0</c:v>
              </c:pt>
              <c:pt idx="34" formatCode="#,##0">
                <c:v>0</c:v>
              </c:pt>
              <c:pt idx="35" formatCode="#,##0">
                <c:v>0</c:v>
              </c:pt>
              <c:pt idx="36" formatCode="#,##0">
                <c:v>0</c:v>
              </c:pt>
              <c:pt idx="37" formatCode="#,##0">
                <c:v>0</c:v>
              </c:pt>
              <c:pt idx="38" formatCode="#,##0">
                <c:v>0</c:v>
              </c:pt>
              <c:pt idx="39" formatCode="#,##0">
                <c:v>0</c:v>
              </c:pt>
              <c:pt idx="40" formatCode="#,##0">
                <c:v>0</c:v>
              </c:pt>
              <c:pt idx="41" formatCode="#,##0">
                <c:v>0</c:v>
              </c:pt>
              <c:pt idx="42" formatCode="#,##0">
                <c:v>0</c:v>
              </c:pt>
              <c:pt idx="43" formatCode="#,##0">
                <c:v>0</c:v>
              </c:pt>
              <c:pt idx="44" formatCode="#,##0">
                <c:v>0</c:v>
              </c:pt>
              <c:pt idx="45" formatCode="#,##0">
                <c:v>0</c:v>
              </c:pt>
              <c:pt idx="46" formatCode="#,##0">
                <c:v>0</c:v>
              </c:pt>
              <c:pt idx="47" formatCode="#,##0">
                <c:v>0</c:v>
              </c:pt>
              <c:pt idx="48" formatCode="#,##0">
                <c:v>0</c:v>
              </c:pt>
              <c:pt idx="49" formatCode="#,##0">
                <c:v>0</c:v>
              </c:pt>
              <c:pt idx="50" formatCode="#,##0">
                <c:v>0</c:v>
              </c:pt>
              <c:pt idx="51" formatCode="#,##0">
                <c:v>0</c:v>
              </c:pt>
              <c:pt idx="52" formatCode="#,##0">
                <c:v>0</c:v>
              </c:pt>
              <c:pt idx="53" formatCode="#,##0">
                <c:v>0</c:v>
              </c:pt>
              <c:pt idx="54" formatCode="#,##0">
                <c:v>0</c:v>
              </c:pt>
              <c:pt idx="55" formatCode="#,##0">
                <c:v>0</c:v>
              </c:pt>
              <c:pt idx="56" formatCode="#,##0">
                <c:v>0</c:v>
              </c:pt>
              <c:pt idx="57" formatCode="#,##0">
                <c:v>0</c:v>
              </c:pt>
              <c:pt idx="58" formatCode="#,##0">
                <c:v>0</c:v>
              </c:pt>
              <c:pt idx="59" formatCode="#,##0">
                <c:v>0</c:v>
              </c:pt>
              <c:pt idx="60" formatCode="#,##0">
                <c:v>0</c:v>
              </c:pt>
              <c:pt idx="61" formatCode="#,##0">
                <c:v>0</c:v>
              </c:pt>
              <c:pt idx="62" formatCode="#,##0">
                <c:v>0</c:v>
              </c:pt>
              <c:pt idx="63" formatCode="#,##0">
                <c:v>0</c:v>
              </c:pt>
              <c:pt idx="64" formatCode="#,##0">
                <c:v>0</c:v>
              </c:pt>
              <c:pt idx="65" formatCode="#,##0">
                <c:v>0</c:v>
              </c:pt>
              <c:pt idx="66" formatCode="#,##0">
                <c:v>0</c:v>
              </c:pt>
              <c:pt idx="67" formatCode="#,##0">
                <c:v>0</c:v>
              </c:pt>
              <c:pt idx="68" formatCode="#,##0">
                <c:v>0</c:v>
              </c:pt>
              <c:pt idx="69" formatCode="#,##0">
                <c:v>0</c:v>
              </c:pt>
              <c:pt idx="70" formatCode="#,##0">
                <c:v>0</c:v>
              </c:pt>
              <c:pt idx="71" formatCode="#,##0">
                <c:v>0</c:v>
              </c:pt>
              <c:pt idx="72" formatCode="#,##0">
                <c:v>0</c:v>
              </c:pt>
              <c:pt idx="73" formatCode="#,##0">
                <c:v>0</c:v>
              </c:pt>
              <c:pt idx="74" formatCode="#,##0">
                <c:v>0</c:v>
              </c:pt>
              <c:pt idx="75" formatCode="#,##0">
                <c:v>0</c:v>
              </c:pt>
              <c:pt idx="76" formatCode="#,##0">
                <c:v>0</c:v>
              </c:pt>
              <c:pt idx="77" formatCode="#,##0">
                <c:v>0</c:v>
              </c:pt>
              <c:pt idx="78" formatCode="#,##0">
                <c:v>0</c:v>
              </c:pt>
              <c:pt idx="79" formatCode="#,##0">
                <c:v>0</c:v>
              </c:pt>
              <c:pt idx="80" formatCode="#,##0">
                <c:v>0</c:v>
              </c:pt>
              <c:pt idx="81" formatCode="#,##0">
                <c:v>0</c:v>
              </c:pt>
              <c:pt idx="82" formatCode="#,##0">
                <c:v>0</c:v>
              </c:pt>
              <c:pt idx="83" formatCode="#,##0">
                <c:v>0</c:v>
              </c:pt>
              <c:pt idx="84" formatCode="#,##0">
                <c:v>0</c:v>
              </c:pt>
              <c:pt idx="85" formatCode="#,##0">
                <c:v>0</c:v>
              </c:pt>
              <c:pt idx="86" formatCode="#,##0">
                <c:v>0</c:v>
              </c:pt>
              <c:pt idx="87" formatCode="#,##0">
                <c:v>0</c:v>
              </c:pt>
              <c:pt idx="88" formatCode="#,##0">
                <c:v>0</c:v>
              </c:pt>
              <c:pt idx="89" formatCode="#,##0">
                <c:v>0</c:v>
              </c:pt>
              <c:pt idx="90" formatCode="#,##0">
                <c:v>0</c:v>
              </c:pt>
              <c:pt idx="91" formatCode="#,##0">
                <c:v>0</c:v>
              </c:pt>
              <c:pt idx="92" formatCode="#,##0">
                <c:v>0</c:v>
              </c:pt>
              <c:pt idx="93" formatCode="#,##0">
                <c:v>0</c:v>
              </c:pt>
              <c:pt idx="94" formatCode="#,##0">
                <c:v>0</c:v>
              </c:pt>
              <c:pt idx="95" formatCode="#,##0">
                <c:v>0</c:v>
              </c:pt>
              <c:pt idx="96" formatCode="#,##0">
                <c:v>0</c:v>
              </c:pt>
              <c:pt idx="97" formatCode="#,##0">
                <c:v>0</c:v>
              </c:pt>
              <c:pt idx="98" formatCode="#,##0">
                <c:v>0</c:v>
              </c:pt>
              <c:pt idx="99" formatCode="#,##0">
                <c:v>0</c:v>
              </c:pt>
              <c:pt idx="100" formatCode="#,##0">
                <c:v>0</c:v>
              </c:pt>
              <c:pt idx="101" formatCode="#,##0">
                <c:v>0</c:v>
              </c:pt>
              <c:pt idx="102" formatCode="#,##0">
                <c:v>0</c:v>
              </c:pt>
              <c:pt idx="103" formatCode="#,##0">
                <c:v>0</c:v>
              </c:pt>
              <c:pt idx="104" formatCode="#,##0">
                <c:v>0</c:v>
              </c:pt>
              <c:pt idx="105" formatCode="#,##0">
                <c:v>0</c:v>
              </c:pt>
              <c:pt idx="106" formatCode="#,##0">
                <c:v>0</c:v>
              </c:pt>
              <c:pt idx="107" formatCode="#,##0">
                <c:v>0</c:v>
              </c:pt>
              <c:pt idx="108" formatCode="#,##0">
                <c:v>0</c:v>
              </c:pt>
              <c:pt idx="109" formatCode="#,##0">
                <c:v>0</c:v>
              </c:pt>
              <c:pt idx="110" formatCode="#,##0">
                <c:v>0</c:v>
              </c:pt>
              <c:pt idx="111" formatCode="#,##0">
                <c:v>0</c:v>
              </c:pt>
              <c:pt idx="112" formatCode="#,##0">
                <c:v>0</c:v>
              </c:pt>
              <c:pt idx="113" formatCode="#,##0">
                <c:v>0</c:v>
              </c:pt>
              <c:pt idx="114" formatCode="#,##0">
                <c:v>0</c:v>
              </c:pt>
              <c:pt idx="115" formatCode="#,##0">
                <c:v>0</c:v>
              </c:pt>
              <c:pt idx="116" formatCode="#,##0">
                <c:v>0</c:v>
              </c:pt>
              <c:pt idx="117" formatCode="#,##0">
                <c:v>0</c:v>
              </c:pt>
              <c:pt idx="118" formatCode="#,##0">
                <c:v>0</c:v>
              </c:pt>
              <c:pt idx="119" formatCode="#,##0">
                <c:v>0</c:v>
              </c:pt>
              <c:pt idx="120" formatCode="#,##0">
                <c:v>0</c:v>
              </c:pt>
              <c:pt idx="121" formatCode="#,##0">
                <c:v>0</c:v>
              </c:pt>
              <c:pt idx="122" formatCode="#,##0">
                <c:v>0</c:v>
              </c:pt>
              <c:pt idx="123" formatCode="#,##0">
                <c:v>0</c:v>
              </c:pt>
              <c:pt idx="124" formatCode="#,##0">
                <c:v>0</c:v>
              </c:pt>
              <c:pt idx="125" formatCode="#,##0">
                <c:v>0</c:v>
              </c:pt>
              <c:pt idx="126" formatCode="#,##0">
                <c:v>0</c:v>
              </c:pt>
              <c:pt idx="127" formatCode="#,##0">
                <c:v>0</c:v>
              </c:pt>
              <c:pt idx="128" formatCode="#,##0">
                <c:v>0</c:v>
              </c:pt>
              <c:pt idx="129" formatCode="#,##0">
                <c:v>0</c:v>
              </c:pt>
              <c:pt idx="130" formatCode="#,##0">
                <c:v>0</c:v>
              </c:pt>
              <c:pt idx="131" formatCode="#,##0">
                <c:v>0</c:v>
              </c:pt>
              <c:pt idx="132" formatCode="#,##0">
                <c:v>0</c:v>
              </c:pt>
              <c:pt idx="133" formatCode="#,##0">
                <c:v>0</c:v>
              </c:pt>
              <c:pt idx="134" formatCode="#,##0">
                <c:v>0</c:v>
              </c:pt>
              <c:pt idx="135" formatCode="#,##0">
                <c:v>0</c:v>
              </c:pt>
              <c:pt idx="136" formatCode="#,##0">
                <c:v>0</c:v>
              </c:pt>
              <c:pt idx="137" formatCode="#,##0">
                <c:v>0</c:v>
              </c:pt>
              <c:pt idx="138" formatCode="#,##0">
                <c:v>0</c:v>
              </c:pt>
              <c:pt idx="139" formatCode="#,##0">
                <c:v>0</c:v>
              </c:pt>
              <c:pt idx="140" formatCode="#,##0">
                <c:v>0</c:v>
              </c:pt>
              <c:pt idx="141" formatCode="#,##0">
                <c:v>0</c:v>
              </c:pt>
              <c:pt idx="142" formatCode="#,##0">
                <c:v>0</c:v>
              </c:pt>
              <c:pt idx="143" formatCode="#,##0">
                <c:v>0</c:v>
              </c:pt>
              <c:pt idx="144" formatCode="#,##0">
                <c:v>0</c:v>
              </c:pt>
              <c:pt idx="145" formatCode="#,##0">
                <c:v>0</c:v>
              </c:pt>
              <c:pt idx="146" formatCode="#,##0">
                <c:v>0</c:v>
              </c:pt>
              <c:pt idx="147" formatCode="#,##0">
                <c:v>0</c:v>
              </c:pt>
              <c:pt idx="148" formatCode="#,##0">
                <c:v>0</c:v>
              </c:pt>
              <c:pt idx="149" formatCode="#,##0">
                <c:v>0</c:v>
              </c:pt>
              <c:pt idx="150" formatCode="#,##0">
                <c:v>0</c:v>
              </c:pt>
              <c:pt idx="151" formatCode="#,##0">
                <c:v>0</c:v>
              </c:pt>
              <c:pt idx="152" formatCode="#,##0">
                <c:v>0</c:v>
              </c:pt>
              <c:pt idx="153" formatCode="#,##0">
                <c:v>0</c:v>
              </c:pt>
              <c:pt idx="154" formatCode="#,##0">
                <c:v>0</c:v>
              </c:pt>
              <c:pt idx="155" formatCode="#,##0">
                <c:v>0</c:v>
              </c:pt>
              <c:pt idx="156" formatCode="#,##0">
                <c:v>0</c:v>
              </c:pt>
              <c:pt idx="157" formatCode="#,##0">
                <c:v>0</c:v>
              </c:pt>
              <c:pt idx="158" formatCode="#,##0">
                <c:v>0</c:v>
              </c:pt>
              <c:pt idx="159" formatCode="#,##0">
                <c:v>0</c:v>
              </c:pt>
              <c:pt idx="160" formatCode="#,##0">
                <c:v>0</c:v>
              </c:pt>
              <c:pt idx="161" formatCode="#,##0">
                <c:v>0</c:v>
              </c:pt>
              <c:pt idx="162" formatCode="#,##0">
                <c:v>0</c:v>
              </c:pt>
              <c:pt idx="163" formatCode="#,##0">
                <c:v>0</c:v>
              </c:pt>
              <c:pt idx="164" formatCode="#,##0">
                <c:v>0</c:v>
              </c:pt>
              <c:pt idx="165" formatCode="#,##0">
                <c:v>0</c:v>
              </c:pt>
              <c:pt idx="166" formatCode="#,##0">
                <c:v>0</c:v>
              </c:pt>
              <c:pt idx="167" formatCode="#,##0">
                <c:v>0</c:v>
              </c:pt>
              <c:pt idx="168" formatCode="#,##0">
                <c:v>0</c:v>
              </c:pt>
              <c:pt idx="169" formatCode="#,##0">
                <c:v>0</c:v>
              </c:pt>
              <c:pt idx="170" formatCode="#,##0">
                <c:v>0</c:v>
              </c:pt>
              <c:pt idx="171" formatCode="#,##0">
                <c:v>0</c:v>
              </c:pt>
              <c:pt idx="172" formatCode="#,##0">
                <c:v>0</c:v>
              </c:pt>
              <c:pt idx="173" formatCode="#,##0">
                <c:v>0</c:v>
              </c:pt>
              <c:pt idx="174" formatCode="#,##0">
                <c:v>0</c:v>
              </c:pt>
              <c:pt idx="175" formatCode="#,##0">
                <c:v>0</c:v>
              </c:pt>
              <c:pt idx="176" formatCode="#,##0">
                <c:v>0</c:v>
              </c:pt>
              <c:pt idx="177" formatCode="#,##0">
                <c:v>0</c:v>
              </c:pt>
              <c:pt idx="178" formatCode="#,##0">
                <c:v>0</c:v>
              </c:pt>
              <c:pt idx="179" formatCode="#,##0">
                <c:v>0</c:v>
              </c:pt>
              <c:pt idx="180" formatCode="#,##0">
                <c:v>0</c:v>
              </c:pt>
              <c:pt idx="181" formatCode="#,##0">
                <c:v>0</c:v>
              </c:pt>
              <c:pt idx="182" formatCode="#,##0">
                <c:v>0</c:v>
              </c:pt>
              <c:pt idx="183" formatCode="#,##0">
                <c:v>0</c:v>
              </c:pt>
              <c:pt idx="184" formatCode="#,##0">
                <c:v>0</c:v>
              </c:pt>
              <c:pt idx="185" formatCode="#,##0">
                <c:v>0</c:v>
              </c:pt>
              <c:pt idx="186" formatCode="#,##0">
                <c:v>0</c:v>
              </c:pt>
              <c:pt idx="187" formatCode="#,##0">
                <c:v>0</c:v>
              </c:pt>
              <c:pt idx="188" formatCode="#,##0">
                <c:v>0</c:v>
              </c:pt>
              <c:pt idx="189" formatCode="#,##0">
                <c:v>0</c:v>
              </c:pt>
              <c:pt idx="190" formatCode="#,##0">
                <c:v>0</c:v>
              </c:pt>
              <c:pt idx="191" formatCode="#,##0">
                <c:v>0</c:v>
              </c:pt>
              <c:pt idx="192" formatCode="#,##0">
                <c:v>0</c:v>
              </c:pt>
              <c:pt idx="193" formatCode="#,##0">
                <c:v>0</c:v>
              </c:pt>
              <c:pt idx="194" formatCode="#,##0">
                <c:v>0</c:v>
              </c:pt>
              <c:pt idx="195" formatCode="#,##0">
                <c:v>0</c:v>
              </c:pt>
              <c:pt idx="196" formatCode="#,##0">
                <c:v>0</c:v>
              </c:pt>
              <c:pt idx="197" formatCode="#,##0">
                <c:v>0</c:v>
              </c:pt>
              <c:pt idx="198" formatCode="#,##0">
                <c:v>0</c:v>
              </c:pt>
              <c:pt idx="199" formatCode="#,##0">
                <c:v>0</c:v>
              </c:pt>
              <c:pt idx="200" formatCode="#,##0">
                <c:v>0</c:v>
              </c:pt>
              <c:pt idx="201" formatCode="#,##0">
                <c:v>0</c:v>
              </c:pt>
              <c:pt idx="202" formatCode="#,##0">
                <c:v>0</c:v>
              </c:pt>
              <c:pt idx="203" formatCode="#,##0">
                <c:v>0</c:v>
              </c:pt>
              <c:pt idx="204" formatCode="#,##0">
                <c:v>0</c:v>
              </c:pt>
              <c:pt idx="205" formatCode="#,##0">
                <c:v>0</c:v>
              </c:pt>
              <c:pt idx="206" formatCode="#,##0">
                <c:v>0</c:v>
              </c:pt>
              <c:pt idx="207" formatCode="#,##0">
                <c:v>0</c:v>
              </c:pt>
              <c:pt idx="208" formatCode="#,##0">
                <c:v>0</c:v>
              </c:pt>
              <c:pt idx="210" formatCode="#,##0">
                <c:v>0</c:v>
              </c:pt>
              <c:pt idx="211" formatCode="#,##0">
                <c:v>0</c:v>
              </c:pt>
              <c:pt idx="212" formatCode="#,##0">
                <c:v>0</c:v>
              </c:pt>
              <c:pt idx="213" formatCode="#,##0">
                <c:v>0</c:v>
              </c:pt>
              <c:pt idx="214" formatCode="#,##0">
                <c:v>0</c:v>
              </c:pt>
              <c:pt idx="215" formatCode="#,##0">
                <c:v>0</c:v>
              </c:pt>
              <c:pt idx="216" formatCode="#,##0">
                <c:v>0</c:v>
              </c:pt>
              <c:pt idx="217" formatCode="#,##0">
                <c:v>0</c:v>
              </c:pt>
              <c:pt idx="218" formatCode="#,##0">
                <c:v>0</c:v>
              </c:pt>
              <c:pt idx="219" formatCode="#,##0">
                <c:v>0</c:v>
              </c:pt>
              <c:pt idx="220" formatCode="#,##0">
                <c:v>0</c:v>
              </c:pt>
              <c:pt idx="221" formatCode="#,##0">
                <c:v>0</c:v>
              </c:pt>
              <c:pt idx="222" formatCode="#,##0">
                <c:v>0</c:v>
              </c:pt>
              <c:pt idx="223" formatCode="#,##0">
                <c:v>0</c:v>
              </c:pt>
              <c:pt idx="224" formatCode="#,##0">
                <c:v>0</c:v>
              </c:pt>
              <c:pt idx="225" formatCode="#,##0">
                <c:v>0</c:v>
              </c:pt>
              <c:pt idx="226" formatCode="#,##0">
                <c:v>0</c:v>
              </c:pt>
              <c:pt idx="227" formatCode="#,##0">
                <c:v>0</c:v>
              </c:pt>
              <c:pt idx="228" formatCode="#,##0">
                <c:v>0</c:v>
              </c:pt>
              <c:pt idx="229" formatCode="#,##0">
                <c:v>0</c:v>
              </c:pt>
              <c:pt idx="230" formatCode="#,##0">
                <c:v>0</c:v>
              </c:pt>
              <c:pt idx="231" formatCode="#,##0">
                <c:v>0</c:v>
              </c:pt>
              <c:pt idx="232" formatCode="#,##0">
                <c:v>0</c:v>
              </c:pt>
              <c:pt idx="233" formatCode="#,##0">
                <c:v>0</c:v>
              </c:pt>
              <c:pt idx="234" formatCode="#,##0">
                <c:v>0</c:v>
              </c:pt>
              <c:pt idx="235" formatCode="#,##0">
                <c:v>0</c:v>
              </c:pt>
              <c:pt idx="236" formatCode="#,##0">
                <c:v>0</c:v>
              </c:pt>
              <c:pt idx="237" formatCode="#,##0">
                <c:v>0</c:v>
              </c:pt>
              <c:pt idx="238" formatCode="#,##0">
                <c:v>0</c:v>
              </c:pt>
              <c:pt idx="239" formatCode="#,##0">
                <c:v>0</c:v>
              </c:pt>
              <c:pt idx="242" formatCode="#,##0">
                <c:v>2404731.5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F6-46ED-B4D2-8D7E7728964C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{}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2F6-46ED-B4D2-8D7E7728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988096"/>
        <c:axId val="191989632"/>
      </c:barChart>
      <c:catAx>
        <c:axId val="191988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1989632"/>
        <c:crosses val="autoZero"/>
        <c:auto val="1"/>
        <c:lblAlgn val="ctr"/>
        <c:lblOffset val="100"/>
        <c:noMultiLvlLbl val="0"/>
      </c:catAx>
      <c:valAx>
        <c:axId val="19198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198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xmlns="" id="{9B848AA4-3B8D-4E8E-B8DC-332918CF96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showGridLines="0" tabSelected="1" workbookViewId="0">
      <selection activeCell="A10" sqref="A10"/>
    </sheetView>
  </sheetViews>
  <sheetFormatPr defaultRowHeight="15" x14ac:dyDescent="0.25"/>
  <cols>
    <col min="1" max="1" width="45.42578125" customWidth="1"/>
    <col min="2" max="3" width="17.7109375" customWidth="1"/>
    <col min="4" max="4" width="17" customWidth="1"/>
    <col min="5" max="5" width="17.7109375" hidden="1" customWidth="1"/>
    <col min="6" max="6" width="17.7109375" customWidth="1"/>
    <col min="7" max="7" width="11.5703125" customWidth="1"/>
    <col min="8" max="8" width="10.7109375" customWidth="1"/>
    <col min="9" max="9" width="9.7109375" customWidth="1"/>
  </cols>
  <sheetData>
    <row r="2" spans="1:12" ht="36.75" customHeight="1" x14ac:dyDescent="0.25">
      <c r="A2" s="235"/>
      <c r="B2" s="235"/>
      <c r="C2" s="235"/>
      <c r="D2" s="235"/>
      <c r="E2" s="235"/>
      <c r="F2" s="235"/>
      <c r="G2" s="235"/>
      <c r="H2" s="235"/>
    </row>
    <row r="3" spans="1:12" ht="36" customHeight="1" x14ac:dyDescent="0.25">
      <c r="A3" s="236" t="s">
        <v>204</v>
      </c>
      <c r="B3" s="236"/>
      <c r="C3" s="236"/>
      <c r="D3" s="236"/>
      <c r="E3" s="236"/>
      <c r="F3" s="236"/>
      <c r="G3" s="236"/>
      <c r="H3" s="236"/>
      <c r="I3" s="216"/>
      <c r="J3" s="57"/>
      <c r="K3" s="57"/>
      <c r="L3" s="57"/>
    </row>
    <row r="4" spans="1:12" x14ac:dyDescent="0.25">
      <c r="A4" s="1"/>
      <c r="B4" s="1"/>
      <c r="C4" s="1"/>
      <c r="D4" s="11"/>
      <c r="E4" s="11"/>
      <c r="F4" s="11"/>
      <c r="G4" s="11"/>
      <c r="H4" s="11"/>
      <c r="I4" s="11"/>
    </row>
    <row r="5" spans="1:12" ht="15.75" x14ac:dyDescent="0.25">
      <c r="A5" s="237" t="s">
        <v>146</v>
      </c>
      <c r="B5" s="237"/>
      <c r="C5" s="237"/>
      <c r="D5" s="237"/>
      <c r="E5" s="237"/>
      <c r="F5" s="237"/>
      <c r="G5" s="237"/>
      <c r="H5" s="237"/>
      <c r="I5" s="59"/>
      <c r="J5" s="59"/>
      <c r="K5" s="59"/>
      <c r="L5" s="59"/>
    </row>
    <row r="6" spans="1:12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5.75" customHeight="1" x14ac:dyDescent="0.25">
      <c r="A7" s="237" t="s">
        <v>247</v>
      </c>
      <c r="B7" s="237"/>
      <c r="C7" s="237"/>
      <c r="D7" s="237"/>
      <c r="E7" s="237"/>
      <c r="F7" s="237"/>
      <c r="G7" s="237"/>
      <c r="H7" s="237"/>
      <c r="I7" s="58"/>
      <c r="J7" s="58"/>
      <c r="K7" s="58"/>
    </row>
    <row r="8" spans="1:12" x14ac:dyDescent="0.25">
      <c r="A8" s="12"/>
      <c r="B8" s="12"/>
      <c r="C8" s="12"/>
      <c r="D8" s="11"/>
      <c r="E8" s="11"/>
      <c r="F8" s="11"/>
      <c r="G8" s="11"/>
      <c r="H8" s="11"/>
      <c r="I8" s="11"/>
    </row>
    <row r="9" spans="1:12" x14ac:dyDescent="0.25">
      <c r="A9" s="217" t="s">
        <v>222</v>
      </c>
      <c r="B9" s="217"/>
      <c r="C9" s="217"/>
      <c r="D9" s="11"/>
      <c r="E9" s="11"/>
      <c r="F9" s="11"/>
      <c r="G9" s="11"/>
      <c r="H9" s="11"/>
      <c r="I9" s="11"/>
    </row>
    <row r="10" spans="1:12" ht="46.5" x14ac:dyDescent="0.25">
      <c r="A10" s="42" t="s">
        <v>248</v>
      </c>
      <c r="B10" s="36" t="s">
        <v>186</v>
      </c>
      <c r="C10" s="42" t="s">
        <v>200</v>
      </c>
      <c r="D10" s="42" t="s">
        <v>201</v>
      </c>
      <c r="E10" s="42" t="s">
        <v>185</v>
      </c>
      <c r="F10" s="36" t="s">
        <v>187</v>
      </c>
      <c r="G10" s="36" t="s">
        <v>176</v>
      </c>
      <c r="H10" s="36" t="s">
        <v>175</v>
      </c>
    </row>
    <row r="11" spans="1:12" ht="23.1" customHeight="1" x14ac:dyDescent="0.25">
      <c r="A11" s="47" t="s">
        <v>147</v>
      </c>
      <c r="B11" s="49">
        <f>B12+B13</f>
        <v>1228402.28</v>
      </c>
      <c r="C11" s="48">
        <f>C12+C13</f>
        <v>2885330</v>
      </c>
      <c r="D11" s="48">
        <f>D13+D12</f>
        <v>3033430</v>
      </c>
      <c r="E11" s="48">
        <f>E13+E12</f>
        <v>1516715</v>
      </c>
      <c r="F11" s="49">
        <f>F13+F12</f>
        <v>1316995.6599999997</v>
      </c>
      <c r="G11" s="49">
        <f t="shared" ref="G11:G16" si="0">F11/B11*100</f>
        <v>107.21208202251135</v>
      </c>
      <c r="H11" s="49">
        <f>+F11/D11*100</f>
        <v>43.416055752069425</v>
      </c>
    </row>
    <row r="12" spans="1:12" ht="23.1" customHeight="1" x14ac:dyDescent="0.25">
      <c r="A12" s="13" t="s">
        <v>238</v>
      </c>
      <c r="B12" s="50">
        <v>1228350.52</v>
      </c>
      <c r="C12" s="33">
        <v>2885220</v>
      </c>
      <c r="D12" s="51">
        <v>3033320</v>
      </c>
      <c r="E12" s="33">
        <v>1516660</v>
      </c>
      <c r="F12" s="50">
        <v>1316969.7699999998</v>
      </c>
      <c r="G12" s="51">
        <f t="shared" si="0"/>
        <v>107.21449200021502</v>
      </c>
      <c r="H12" s="51">
        <f>+F12/D12*100</f>
        <v>43.416776667150181</v>
      </c>
    </row>
    <row r="13" spans="1:12" ht="23.1" customHeight="1" x14ac:dyDescent="0.25">
      <c r="A13" s="14" t="s">
        <v>239</v>
      </c>
      <c r="B13" s="50">
        <v>51.76</v>
      </c>
      <c r="C13" s="33">
        <v>110</v>
      </c>
      <c r="D13" s="51">
        <v>110</v>
      </c>
      <c r="E13" s="33">
        <v>55</v>
      </c>
      <c r="F13" s="50">
        <v>25.89</v>
      </c>
      <c r="G13" s="51">
        <f t="shared" si="0"/>
        <v>50.019319938176196</v>
      </c>
      <c r="H13" s="51">
        <f t="shared" ref="H13:H16" si="1">+F13/D13*100</f>
        <v>23.536363636363635</v>
      </c>
    </row>
    <row r="14" spans="1:12" ht="23.1" customHeight="1" x14ac:dyDescent="0.25">
      <c r="A14" s="47" t="s">
        <v>148</v>
      </c>
      <c r="B14" s="49">
        <f>B15+B16</f>
        <v>1063124.1200000001</v>
      </c>
      <c r="C14" s="48">
        <f>C16+C15</f>
        <v>4561548</v>
      </c>
      <c r="D14" s="48">
        <f>D15+D16</f>
        <v>4809462.93</v>
      </c>
      <c r="E14" s="224">
        <f>E15+E16</f>
        <v>2404731.4649999999</v>
      </c>
      <c r="F14" s="49">
        <f>F15+F16</f>
        <v>1330844.72</v>
      </c>
      <c r="G14" s="49">
        <f t="shared" si="0"/>
        <v>125.1824405978109</v>
      </c>
      <c r="H14" s="49">
        <f t="shared" si="1"/>
        <v>27.671379099287496</v>
      </c>
    </row>
    <row r="15" spans="1:12" ht="23.1" customHeight="1" x14ac:dyDescent="0.25">
      <c r="A15" s="15" t="s">
        <v>240</v>
      </c>
      <c r="B15" s="50">
        <v>1056281.1200000001</v>
      </c>
      <c r="C15" s="33">
        <v>3388410</v>
      </c>
      <c r="D15" s="51">
        <v>3883744.9299999997</v>
      </c>
      <c r="E15" s="33">
        <v>1941872.4649999999</v>
      </c>
      <c r="F15" s="50">
        <v>1328673.1199999999</v>
      </c>
      <c r="G15" s="51">
        <f t="shared" si="0"/>
        <v>125.78783193625573</v>
      </c>
      <c r="H15" s="51">
        <f t="shared" si="1"/>
        <v>34.211132397925006</v>
      </c>
    </row>
    <row r="16" spans="1:12" ht="23.1" customHeight="1" x14ac:dyDescent="0.25">
      <c r="A16" s="14" t="s">
        <v>241</v>
      </c>
      <c r="B16" s="50">
        <v>6843</v>
      </c>
      <c r="C16" s="33">
        <v>1173138</v>
      </c>
      <c r="D16" s="51">
        <v>925718</v>
      </c>
      <c r="E16" s="33">
        <v>462859</v>
      </c>
      <c r="F16" s="50">
        <v>2171.6</v>
      </c>
      <c r="G16" s="51">
        <f t="shared" si="0"/>
        <v>31.734619319012129</v>
      </c>
      <c r="H16" s="51">
        <f t="shared" si="1"/>
        <v>0.23458547851505532</v>
      </c>
    </row>
    <row r="17" spans="1:11" ht="23.1" customHeight="1" x14ac:dyDescent="0.25">
      <c r="A17" s="52" t="s">
        <v>3</v>
      </c>
      <c r="B17" s="53">
        <f>B11-B14</f>
        <v>165278.15999999992</v>
      </c>
      <c r="C17" s="54">
        <f>C11-C14</f>
        <v>-1676218</v>
      </c>
      <c r="D17" s="54">
        <f t="shared" ref="D17:F17" si="2">D11-D14</f>
        <v>-1776032.9299999997</v>
      </c>
      <c r="E17" s="54">
        <f t="shared" si="2"/>
        <v>-888016.46499999985</v>
      </c>
      <c r="F17" s="53">
        <f t="shared" si="2"/>
        <v>-13849.060000000289</v>
      </c>
      <c r="G17" s="56"/>
      <c r="H17" s="55"/>
      <c r="K17" s="31"/>
    </row>
    <row r="18" spans="1:11" x14ac:dyDescent="0.25">
      <c r="A18" s="16"/>
      <c r="B18" s="218"/>
      <c r="C18" s="218"/>
      <c r="D18" s="218"/>
      <c r="E18" s="218"/>
      <c r="F18" s="218"/>
      <c r="G18" s="34"/>
      <c r="H18" s="20"/>
      <c r="I18" s="34"/>
    </row>
    <row r="19" spans="1:11" x14ac:dyDescent="0.25">
      <c r="A19" s="217" t="s">
        <v>244</v>
      </c>
      <c r="B19" s="217"/>
      <c r="C19" s="217"/>
      <c r="D19" s="11"/>
      <c r="E19" s="11"/>
      <c r="F19" s="11"/>
      <c r="G19" s="11"/>
      <c r="H19" s="11"/>
      <c r="I19" s="11"/>
    </row>
    <row r="20" spans="1:11" ht="46.5" x14ac:dyDescent="0.25">
      <c r="A20" s="42" t="s">
        <v>248</v>
      </c>
      <c r="B20" s="36" t="s">
        <v>186</v>
      </c>
      <c r="C20" s="42" t="s">
        <v>200</v>
      </c>
      <c r="D20" s="42" t="s">
        <v>201</v>
      </c>
      <c r="E20" s="42" t="s">
        <v>185</v>
      </c>
      <c r="F20" s="36" t="s">
        <v>187</v>
      </c>
      <c r="G20" s="36" t="s">
        <v>176</v>
      </c>
      <c r="H20" s="36" t="s">
        <v>175</v>
      </c>
    </row>
    <row r="21" spans="1:11" ht="26.25" x14ac:dyDescent="0.25">
      <c r="A21" s="15" t="s">
        <v>242</v>
      </c>
      <c r="B21" s="50"/>
      <c r="C21" s="33"/>
      <c r="D21" s="51"/>
      <c r="E21" s="33"/>
      <c r="F21" s="50"/>
      <c r="G21" s="51"/>
      <c r="H21" s="51"/>
    </row>
    <row r="22" spans="1:11" ht="26.25" x14ac:dyDescent="0.25">
      <c r="A22" s="15" t="s">
        <v>243</v>
      </c>
      <c r="B22" s="50"/>
      <c r="C22" s="33"/>
      <c r="D22" s="51"/>
      <c r="E22" s="33"/>
      <c r="F22" s="50"/>
      <c r="G22" s="51"/>
      <c r="H22" s="51"/>
    </row>
    <row r="23" spans="1:11" ht="23.1" customHeight="1" x14ac:dyDescent="0.25">
      <c r="A23" s="52" t="s">
        <v>251</v>
      </c>
      <c r="B23" s="53">
        <f>+B21+B22</f>
        <v>0</v>
      </c>
      <c r="C23" s="53">
        <f t="shared" ref="C23:F23" si="3">+C21+C22</f>
        <v>0</v>
      </c>
      <c r="D23" s="53">
        <f t="shared" si="3"/>
        <v>0</v>
      </c>
      <c r="E23" s="53">
        <f t="shared" si="3"/>
        <v>0</v>
      </c>
      <c r="F23" s="53">
        <f t="shared" si="3"/>
        <v>0</v>
      </c>
      <c r="G23" s="56"/>
      <c r="H23" s="55"/>
      <c r="K23" s="31"/>
    </row>
    <row r="25" spans="1:11" x14ac:dyDescent="0.25">
      <c r="A25" s="206" t="s">
        <v>223</v>
      </c>
      <c r="B25" s="206"/>
      <c r="C25" s="32"/>
      <c r="D25" s="207"/>
      <c r="E25" s="208"/>
      <c r="F25" s="208"/>
      <c r="G25" s="34"/>
      <c r="H25" s="34"/>
      <c r="I25" s="34"/>
    </row>
    <row r="26" spans="1:11" ht="46.5" x14ac:dyDescent="0.25">
      <c r="A26" s="42" t="s">
        <v>249</v>
      </c>
      <c r="B26" s="210" t="s">
        <v>224</v>
      </c>
      <c r="C26" s="42" t="s">
        <v>200</v>
      </c>
      <c r="D26" s="42" t="s">
        <v>201</v>
      </c>
      <c r="E26" s="211" t="s">
        <v>185</v>
      </c>
      <c r="F26" s="210" t="s">
        <v>187</v>
      </c>
      <c r="G26" s="36" t="s">
        <v>176</v>
      </c>
      <c r="H26" s="36" t="s">
        <v>175</v>
      </c>
    </row>
    <row r="27" spans="1:11" s="62" customFormat="1" ht="25.5" hidden="1" x14ac:dyDescent="0.25">
      <c r="A27" s="209" t="s">
        <v>252</v>
      </c>
      <c r="B27" s="212">
        <v>165278</v>
      </c>
      <c r="C27" s="213">
        <v>1676218</v>
      </c>
      <c r="D27" s="213">
        <v>1776032.93</v>
      </c>
      <c r="E27" s="214"/>
      <c r="F27" s="212">
        <f>+F17</f>
        <v>-13849.060000000289</v>
      </c>
      <c r="G27" s="215"/>
      <c r="H27" s="215"/>
    </row>
    <row r="28" spans="1:11" s="62" customFormat="1" ht="25.5" x14ac:dyDescent="0.25">
      <c r="A28" s="209" t="s">
        <v>253</v>
      </c>
      <c r="B28" s="212">
        <v>165278</v>
      </c>
      <c r="C28" s="213">
        <v>1676218</v>
      </c>
      <c r="D28" s="213">
        <v>1776032.93</v>
      </c>
      <c r="E28" s="214"/>
      <c r="F28" s="212">
        <v>-13849</v>
      </c>
      <c r="G28" s="215"/>
      <c r="H28" s="215"/>
    </row>
    <row r="30" spans="1:11" ht="31.5" hidden="1" customHeight="1" x14ac:dyDescent="0.25">
      <c r="A30" s="231" t="s">
        <v>254</v>
      </c>
      <c r="B30" s="230"/>
      <c r="C30" s="230"/>
      <c r="D30" s="230"/>
      <c r="E30" s="230"/>
      <c r="F30" s="230"/>
      <c r="G30" s="230"/>
      <c r="H30" s="230"/>
    </row>
  </sheetData>
  <mergeCells count="4">
    <mergeCell ref="A2:H2"/>
    <mergeCell ref="A3:H3"/>
    <mergeCell ref="A7:H7"/>
    <mergeCell ref="A5:H5"/>
  </mergeCells>
  <pageMargins left="0.23622047244094491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43"/>
  <sheetViews>
    <sheetView showGridLines="0" zoomScale="90" zoomScaleNormal="90" workbookViewId="0">
      <selection activeCell="A10" sqref="A10"/>
    </sheetView>
  </sheetViews>
  <sheetFormatPr defaultRowHeight="15" x14ac:dyDescent="0.25"/>
  <cols>
    <col min="1" max="1" width="3.85546875" style="24" bestFit="1" customWidth="1"/>
    <col min="2" max="2" width="4" style="24" bestFit="1" customWidth="1"/>
    <col min="3" max="3" width="6.7109375" style="24" bestFit="1" customWidth="1"/>
    <col min="4" max="4" width="7.28515625" style="24" bestFit="1" customWidth="1"/>
    <col min="5" max="5" width="48.5703125" bestFit="1" customWidth="1"/>
    <col min="6" max="6" width="14.28515625" style="9" customWidth="1"/>
    <col min="7" max="7" width="13.140625" style="9" customWidth="1"/>
    <col min="8" max="8" width="13.140625" customWidth="1"/>
    <col min="9" max="9" width="13.140625" style="9" hidden="1" customWidth="1"/>
    <col min="10" max="10" width="14.85546875" style="9" customWidth="1"/>
    <col min="11" max="11" width="12.85546875" style="25" customWidth="1"/>
    <col min="12" max="12" width="11.28515625" customWidth="1"/>
    <col min="13" max="14" width="11.7109375" customWidth="1"/>
    <col min="15" max="15" width="17.7109375" style="21" customWidth="1"/>
    <col min="16" max="16" width="22.140625" style="17" customWidth="1"/>
    <col min="17" max="17" width="16.28515625" customWidth="1"/>
    <col min="18" max="18" width="12.5703125" bestFit="1" customWidth="1"/>
    <col min="20" max="20" width="11.5703125" bestFit="1" customWidth="1"/>
  </cols>
  <sheetData>
    <row r="2" spans="1:16" ht="15.75" customHeight="1" x14ac:dyDescent="0.25">
      <c r="A2" s="239" t="s">
        <v>205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6" ht="18" x14ac:dyDescent="0.25">
      <c r="A3" s="60"/>
      <c r="B3" s="60"/>
      <c r="C3" s="60"/>
      <c r="D3" s="60"/>
      <c r="E3" s="60"/>
      <c r="F3" s="60"/>
      <c r="G3" s="60"/>
      <c r="H3" s="60"/>
      <c r="I3" s="61"/>
      <c r="J3" s="61"/>
      <c r="K3"/>
    </row>
    <row r="4" spans="1:16" ht="15.75" customHeight="1" x14ac:dyDescent="0.25">
      <c r="A4" s="239" t="s">
        <v>206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1:16" ht="18" x14ac:dyDescent="0.25">
      <c r="A5" s="60"/>
      <c r="B5" s="60"/>
      <c r="C5" s="60"/>
      <c r="D5" s="60"/>
      <c r="E5" s="60"/>
      <c r="F5" s="60"/>
      <c r="G5" s="60"/>
      <c r="H5" s="60"/>
      <c r="I5" s="61"/>
      <c r="J5" s="61"/>
      <c r="K5"/>
    </row>
    <row r="6" spans="1:16" ht="15.75" customHeight="1" x14ac:dyDescent="0.25">
      <c r="A6" s="239" t="s">
        <v>207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9" spans="1:16" ht="72.75" customHeight="1" x14ac:dyDescent="0.25">
      <c r="A9" s="45" t="s">
        <v>68</v>
      </c>
      <c r="B9" s="45" t="s">
        <v>69</v>
      </c>
      <c r="C9" s="45" t="s">
        <v>111</v>
      </c>
      <c r="D9" s="45" t="s">
        <v>70</v>
      </c>
      <c r="E9" s="2" t="s">
        <v>112</v>
      </c>
      <c r="F9" s="3" t="s">
        <v>183</v>
      </c>
      <c r="G9" s="39" t="s">
        <v>198</v>
      </c>
      <c r="H9" s="39" t="s">
        <v>199</v>
      </c>
      <c r="I9" s="39" t="s">
        <v>182</v>
      </c>
      <c r="J9" s="3" t="s">
        <v>237</v>
      </c>
      <c r="K9" s="36" t="s">
        <v>176</v>
      </c>
      <c r="L9" s="36" t="s">
        <v>175</v>
      </c>
      <c r="N9" s="21"/>
      <c r="O9" s="17"/>
      <c r="P9"/>
    </row>
    <row r="10" spans="1:16" ht="15" customHeight="1" x14ac:dyDescent="0.25">
      <c r="A10" s="43">
        <v>1</v>
      </c>
      <c r="B10" s="43">
        <v>2</v>
      </c>
      <c r="C10" s="43">
        <v>3</v>
      </c>
      <c r="D10" s="43">
        <v>4</v>
      </c>
      <c r="E10" s="10">
        <v>5</v>
      </c>
      <c r="F10" s="27">
        <v>6</v>
      </c>
      <c r="G10" s="10">
        <v>7</v>
      </c>
      <c r="H10" s="27">
        <v>8</v>
      </c>
      <c r="I10" s="27">
        <v>9</v>
      </c>
      <c r="J10" s="41">
        <v>9</v>
      </c>
      <c r="K10" s="27">
        <v>10</v>
      </c>
      <c r="L10" s="27">
        <v>11</v>
      </c>
      <c r="N10" s="21"/>
      <c r="O10" s="17"/>
      <c r="P10"/>
    </row>
    <row r="11" spans="1:16" ht="21.95" customHeight="1" x14ac:dyDescent="0.25">
      <c r="A11" s="83">
        <v>6</v>
      </c>
      <c r="B11" s="84"/>
      <c r="C11" s="84"/>
      <c r="D11" s="84"/>
      <c r="E11" s="85" t="s">
        <v>0</v>
      </c>
      <c r="F11" s="86">
        <f>F12+F26+F35+F39+F44</f>
        <v>1228350.52</v>
      </c>
      <c r="G11" s="86">
        <f t="shared" ref="G11:J11" si="0">G12+G26+G35+G39+G44</f>
        <v>2885220</v>
      </c>
      <c r="H11" s="86">
        <f t="shared" si="0"/>
        <v>3033320</v>
      </c>
      <c r="I11" s="86">
        <f t="shared" si="0"/>
        <v>1516010</v>
      </c>
      <c r="J11" s="86">
        <f t="shared" si="0"/>
        <v>1316969.77</v>
      </c>
      <c r="K11" s="82">
        <f>J11/F11*100</f>
        <v>107.21449200021505</v>
      </c>
      <c r="L11" s="82">
        <f>J11/H11*100</f>
        <v>43.416776667150188</v>
      </c>
      <c r="M11" s="31"/>
      <c r="N11" s="21"/>
      <c r="O11" s="17"/>
      <c r="P11"/>
    </row>
    <row r="12" spans="1:16" ht="35.1" customHeight="1" x14ac:dyDescent="0.25">
      <c r="A12" s="87"/>
      <c r="B12" s="88">
        <v>63</v>
      </c>
      <c r="C12" s="88"/>
      <c r="D12" s="87"/>
      <c r="E12" s="4" t="s">
        <v>113</v>
      </c>
      <c r="F12" s="70">
        <f>F15+F18+F21</f>
        <v>111066.32</v>
      </c>
      <c r="G12" s="70">
        <f>G15+G18+G13+G21+G23</f>
        <v>345200</v>
      </c>
      <c r="H12" s="70">
        <f>H15+H18+H13+H21+H23</f>
        <v>193300</v>
      </c>
      <c r="I12" s="70">
        <f t="shared" ref="I12:J12" si="1">I15+I18+I13+I21+I23</f>
        <v>96000</v>
      </c>
      <c r="J12" s="70">
        <f t="shared" si="1"/>
        <v>31430.720000000001</v>
      </c>
      <c r="K12" s="3">
        <f>J12/F12*100</f>
        <v>28.299055915420624</v>
      </c>
      <c r="L12" s="3">
        <f>J12/H12*100</f>
        <v>16.260072426280395</v>
      </c>
      <c r="N12" s="22"/>
      <c r="O12" s="17"/>
      <c r="P12"/>
    </row>
    <row r="13" spans="1:16" ht="21.95" hidden="1" customHeight="1" x14ac:dyDescent="0.25">
      <c r="A13" s="87"/>
      <c r="B13" s="88"/>
      <c r="C13" s="88">
        <v>633</v>
      </c>
      <c r="D13" s="87"/>
      <c r="E13" s="4" t="s">
        <v>150</v>
      </c>
      <c r="F13" s="70">
        <v>0</v>
      </c>
      <c r="G13" s="70">
        <f>G14</f>
        <v>0</v>
      </c>
      <c r="H13" s="70">
        <f>H14</f>
        <v>0</v>
      </c>
      <c r="I13" s="70">
        <f t="shared" ref="I13:J13" si="2">I14</f>
        <v>0</v>
      </c>
      <c r="J13" s="70">
        <f t="shared" si="2"/>
        <v>0</v>
      </c>
      <c r="K13" s="3">
        <v>0</v>
      </c>
      <c r="L13" s="3">
        <v>0</v>
      </c>
      <c r="N13" s="21"/>
      <c r="O13" s="17"/>
      <c r="P13"/>
    </row>
    <row r="14" spans="1:16" s="18" customFormat="1" ht="21.95" hidden="1" customHeight="1" x14ac:dyDescent="0.25">
      <c r="A14" s="87"/>
      <c r="B14" s="88"/>
      <c r="C14" s="88"/>
      <c r="D14" s="87">
        <v>6331</v>
      </c>
      <c r="E14" s="249" t="s">
        <v>149</v>
      </c>
      <c r="F14" s="89">
        <v>0</v>
      </c>
      <c r="G14" s="89">
        <v>0</v>
      </c>
      <c r="H14" s="89">
        <v>0</v>
      </c>
      <c r="I14" s="89">
        <f>H14/12*3</f>
        <v>0</v>
      </c>
      <c r="J14" s="89">
        <v>0</v>
      </c>
      <c r="K14" s="98"/>
      <c r="L14" s="28"/>
      <c r="N14" s="21"/>
      <c r="O14" s="19"/>
    </row>
    <row r="15" spans="1:16" ht="21.95" customHeight="1" x14ac:dyDescent="0.25">
      <c r="A15" s="87"/>
      <c r="B15" s="88"/>
      <c r="C15" s="88">
        <v>634</v>
      </c>
      <c r="D15" s="87"/>
      <c r="E15" s="4" t="s">
        <v>114</v>
      </c>
      <c r="F15" s="70">
        <f>F16+F17</f>
        <v>3560.84</v>
      </c>
      <c r="G15" s="70">
        <f>G16+G17</f>
        <v>100000</v>
      </c>
      <c r="H15" s="70">
        <f>H16+H17</f>
        <v>57300</v>
      </c>
      <c r="I15" s="70">
        <f>I16</f>
        <v>28000</v>
      </c>
      <c r="J15" s="70">
        <f>J16+J17</f>
        <v>6316.43</v>
      </c>
      <c r="K15" s="3">
        <f>J15/F15*100</f>
        <v>177.38595387605173</v>
      </c>
      <c r="L15" s="3">
        <f>J15/H15*100</f>
        <v>11.023438045375219</v>
      </c>
      <c r="N15" s="21"/>
      <c r="O15" s="17"/>
      <c r="P15"/>
    </row>
    <row r="16" spans="1:16" s="18" customFormat="1" ht="35.1" customHeight="1" x14ac:dyDescent="0.25">
      <c r="A16" s="87"/>
      <c r="B16" s="88"/>
      <c r="C16" s="88"/>
      <c r="D16" s="87">
        <v>6341</v>
      </c>
      <c r="E16" s="249" t="s">
        <v>162</v>
      </c>
      <c r="F16" s="89">
        <v>3560.84</v>
      </c>
      <c r="G16" s="89">
        <v>100000</v>
      </c>
      <c r="H16" s="89">
        <v>56000</v>
      </c>
      <c r="I16" s="89">
        <f>H16/12*6</f>
        <v>28000</v>
      </c>
      <c r="J16" s="89">
        <f>6316.43-1280</f>
        <v>5036.43</v>
      </c>
      <c r="K16" s="3"/>
      <c r="L16" s="3"/>
      <c r="N16" s="21"/>
      <c r="O16" s="19"/>
      <c r="P16" s="19"/>
    </row>
    <row r="17" spans="1:16" s="18" customFormat="1" ht="35.1" customHeight="1" x14ac:dyDescent="0.25">
      <c r="A17" s="87"/>
      <c r="B17" s="88"/>
      <c r="C17" s="88"/>
      <c r="D17" s="87">
        <v>6342</v>
      </c>
      <c r="E17" s="249" t="s">
        <v>184</v>
      </c>
      <c r="F17" s="89">
        <v>0</v>
      </c>
      <c r="G17" s="89">
        <v>0</v>
      </c>
      <c r="H17" s="89">
        <v>1300</v>
      </c>
      <c r="I17" s="89">
        <v>0</v>
      </c>
      <c r="J17" s="89">
        <v>1280</v>
      </c>
      <c r="K17" s="3"/>
      <c r="L17" s="3"/>
      <c r="N17" s="21"/>
      <c r="O17" s="19"/>
      <c r="P17" s="19"/>
    </row>
    <row r="18" spans="1:16" ht="35.1" customHeight="1" x14ac:dyDescent="0.25">
      <c r="A18" s="87"/>
      <c r="B18" s="88"/>
      <c r="C18" s="88">
        <v>636</v>
      </c>
      <c r="D18" s="87"/>
      <c r="E18" s="4" t="s">
        <v>115</v>
      </c>
      <c r="F18" s="70">
        <f>F19+F20</f>
        <v>107505.48000000001</v>
      </c>
      <c r="G18" s="70">
        <f>G19+G20</f>
        <v>109200</v>
      </c>
      <c r="H18" s="70">
        <f>H19+H20</f>
        <v>0</v>
      </c>
      <c r="I18" s="70">
        <f>I19+I20</f>
        <v>0</v>
      </c>
      <c r="J18" s="70">
        <f t="shared" ref="J18" si="3">J19+J20</f>
        <v>0</v>
      </c>
      <c r="K18" s="3">
        <f>J18/F18*100</f>
        <v>0</v>
      </c>
      <c r="L18" s="3">
        <v>0</v>
      </c>
      <c r="N18" s="21"/>
      <c r="O18" s="17"/>
      <c r="P18"/>
    </row>
    <row r="19" spans="1:16" s="18" customFormat="1" ht="35.1" customHeight="1" x14ac:dyDescent="0.25">
      <c r="A19" s="87"/>
      <c r="B19" s="88"/>
      <c r="C19" s="88"/>
      <c r="D19" s="87">
        <v>6361</v>
      </c>
      <c r="E19" s="249" t="s">
        <v>116</v>
      </c>
      <c r="F19" s="94">
        <v>103986.49</v>
      </c>
      <c r="G19" s="99">
        <v>108400</v>
      </c>
      <c r="H19" s="99">
        <v>0</v>
      </c>
      <c r="I19" s="89">
        <f>H19/12*3</f>
        <v>0</v>
      </c>
      <c r="J19" s="94">
        <v>0</v>
      </c>
      <c r="K19" s="98"/>
      <c r="L19" s="3"/>
      <c r="M19" s="35"/>
      <c r="N19" s="21"/>
      <c r="O19" s="19"/>
      <c r="P19" s="19"/>
    </row>
    <row r="20" spans="1:16" s="18" customFormat="1" ht="35.1" customHeight="1" x14ac:dyDescent="0.25">
      <c r="A20" s="87"/>
      <c r="B20" s="87"/>
      <c r="C20" s="87"/>
      <c r="D20" s="87">
        <v>6362</v>
      </c>
      <c r="E20" s="249" t="s">
        <v>117</v>
      </c>
      <c r="F20" s="94">
        <v>3518.99</v>
      </c>
      <c r="G20" s="89">
        <v>800</v>
      </c>
      <c r="H20" s="89">
        <v>0</v>
      </c>
      <c r="I20" s="89">
        <f>H20/12*3</f>
        <v>0</v>
      </c>
      <c r="J20" s="94">
        <v>0</v>
      </c>
      <c r="K20" s="98"/>
      <c r="L20" s="3"/>
      <c r="N20" s="21"/>
      <c r="O20" s="19"/>
    </row>
    <row r="21" spans="1:16" s="18" customFormat="1" ht="35.1" customHeight="1" x14ac:dyDescent="0.25">
      <c r="A21" s="87"/>
      <c r="B21" s="87"/>
      <c r="C21" s="88">
        <v>638</v>
      </c>
      <c r="D21" s="87"/>
      <c r="E21" s="4" t="s">
        <v>174</v>
      </c>
      <c r="F21" s="70">
        <v>0</v>
      </c>
      <c r="G21" s="70">
        <f>G22</f>
        <v>136000</v>
      </c>
      <c r="H21" s="70">
        <f>H22</f>
        <v>136000</v>
      </c>
      <c r="I21" s="70">
        <f t="shared" ref="I21:J21" si="4">I22</f>
        <v>68000</v>
      </c>
      <c r="J21" s="70">
        <f t="shared" si="4"/>
        <v>25114.29</v>
      </c>
      <c r="K21" s="3">
        <v>0</v>
      </c>
      <c r="L21" s="3">
        <f>J21/H21*100</f>
        <v>18.466389705882353</v>
      </c>
      <c r="N21" s="21"/>
      <c r="O21" s="19"/>
    </row>
    <row r="22" spans="1:16" s="18" customFormat="1" ht="35.1" customHeight="1" x14ac:dyDescent="0.25">
      <c r="A22" s="87"/>
      <c r="B22" s="87"/>
      <c r="C22" s="88"/>
      <c r="D22" s="87">
        <v>6381</v>
      </c>
      <c r="E22" s="249" t="s">
        <v>171</v>
      </c>
      <c r="F22" s="94">
        <v>0</v>
      </c>
      <c r="G22" s="89">
        <v>136000</v>
      </c>
      <c r="H22" s="89">
        <v>136000</v>
      </c>
      <c r="I22" s="89">
        <f>H22/12*6</f>
        <v>68000</v>
      </c>
      <c r="J22" s="94">
        <v>25114.29</v>
      </c>
      <c r="K22" s="98"/>
      <c r="L22" s="3"/>
      <c r="N22" s="21"/>
      <c r="O22" s="19"/>
    </row>
    <row r="23" spans="1:16" s="18" customFormat="1" ht="35.1" hidden="1" customHeight="1" x14ac:dyDescent="0.25">
      <c r="A23" s="87"/>
      <c r="B23" s="87"/>
      <c r="C23" s="88">
        <v>639</v>
      </c>
      <c r="D23" s="87"/>
      <c r="E23" s="4" t="s">
        <v>164</v>
      </c>
      <c r="F23" s="70">
        <v>0</v>
      </c>
      <c r="G23" s="70">
        <f>G24</f>
        <v>0</v>
      </c>
      <c r="H23" s="70">
        <f>H24</f>
        <v>0</v>
      </c>
      <c r="I23" s="70">
        <f t="shared" ref="I23:J23" si="5">I24</f>
        <v>0</v>
      </c>
      <c r="J23" s="70">
        <f t="shared" si="5"/>
        <v>0</v>
      </c>
      <c r="K23" s="3">
        <v>0</v>
      </c>
      <c r="L23" s="3">
        <v>0</v>
      </c>
      <c r="N23" s="21"/>
      <c r="O23" s="19"/>
    </row>
    <row r="24" spans="1:16" s="18" customFormat="1" ht="35.1" hidden="1" customHeight="1" x14ac:dyDescent="0.25">
      <c r="A24" s="87"/>
      <c r="B24" s="87"/>
      <c r="C24" s="88"/>
      <c r="D24" s="87">
        <v>6393</v>
      </c>
      <c r="E24" s="249" t="s">
        <v>172</v>
      </c>
      <c r="F24" s="94">
        <v>0</v>
      </c>
      <c r="G24" s="89">
        <v>0</v>
      </c>
      <c r="H24" s="89">
        <v>0</v>
      </c>
      <c r="I24" s="89">
        <f t="shared" ref="I24" si="6">H24/12*3</f>
        <v>0</v>
      </c>
      <c r="J24" s="94">
        <v>0</v>
      </c>
      <c r="K24" s="98"/>
      <c r="L24" s="3"/>
      <c r="N24" s="21"/>
      <c r="O24" s="19"/>
    </row>
    <row r="25" spans="1:16" ht="21.95" customHeight="1" x14ac:dyDescent="0.25">
      <c r="A25" s="88"/>
      <c r="B25" s="88"/>
      <c r="C25" s="88"/>
      <c r="D25" s="88"/>
      <c r="E25" s="4" t="s">
        <v>128</v>
      </c>
      <c r="F25" s="70"/>
      <c r="G25" s="70"/>
      <c r="H25" s="70"/>
      <c r="I25" s="70"/>
      <c r="J25" s="70"/>
      <c r="K25" s="98"/>
      <c r="L25" s="3"/>
      <c r="N25" s="21"/>
      <c r="O25" s="17"/>
      <c r="P25"/>
    </row>
    <row r="26" spans="1:16" ht="21.95" customHeight="1" x14ac:dyDescent="0.25">
      <c r="A26" s="88"/>
      <c r="B26" s="88">
        <v>64</v>
      </c>
      <c r="C26" s="88"/>
      <c r="D26" s="88"/>
      <c r="E26" s="4" t="s">
        <v>118</v>
      </c>
      <c r="F26" s="70">
        <f>F27</f>
        <v>6.53</v>
      </c>
      <c r="G26" s="70">
        <f>G27</f>
        <v>20</v>
      </c>
      <c r="H26" s="70">
        <f>H27</f>
        <v>20</v>
      </c>
      <c r="I26" s="70">
        <f>I28+I32</f>
        <v>10</v>
      </c>
      <c r="J26" s="70">
        <f>J27+J31</f>
        <v>702.32</v>
      </c>
      <c r="K26" s="3">
        <f>J26/F26*100</f>
        <v>10755.283307810107</v>
      </c>
      <c r="L26" s="3">
        <f>J26/H26*100</f>
        <v>3511.6</v>
      </c>
      <c r="N26" s="21"/>
      <c r="O26" s="17"/>
      <c r="P26"/>
    </row>
    <row r="27" spans="1:16" ht="21.95" customHeight="1" x14ac:dyDescent="0.25">
      <c r="A27" s="88"/>
      <c r="B27" s="88"/>
      <c r="C27" s="88">
        <v>641</v>
      </c>
      <c r="D27" s="88"/>
      <c r="E27" s="90" t="s">
        <v>119</v>
      </c>
      <c r="F27" s="70">
        <f>F28</f>
        <v>6.53</v>
      </c>
      <c r="G27" s="70">
        <f>G28+G29</f>
        <v>20</v>
      </c>
      <c r="H27" s="70">
        <f>H28+H29</f>
        <v>20</v>
      </c>
      <c r="I27" s="70">
        <f t="shared" ref="I27" si="7">I28+I29</f>
        <v>10</v>
      </c>
      <c r="J27" s="70">
        <f>J28+J29+J30</f>
        <v>702.32</v>
      </c>
      <c r="K27" s="3">
        <f>J27/F27*100</f>
        <v>10755.283307810107</v>
      </c>
      <c r="L27" s="3">
        <f>J27/H27*100</f>
        <v>3511.6</v>
      </c>
      <c r="N27" s="21"/>
      <c r="O27" s="17"/>
      <c r="P27"/>
    </row>
    <row r="28" spans="1:16" s="18" customFormat="1" ht="21.95" customHeight="1" x14ac:dyDescent="0.25">
      <c r="A28" s="87"/>
      <c r="B28" s="87"/>
      <c r="C28" s="87"/>
      <c r="D28" s="87">
        <v>6413</v>
      </c>
      <c r="E28" s="93" t="s">
        <v>120</v>
      </c>
      <c r="F28" s="94">
        <v>6.53</v>
      </c>
      <c r="G28" s="89">
        <v>20</v>
      </c>
      <c r="H28" s="89">
        <v>20</v>
      </c>
      <c r="I28" s="89">
        <f>H28/12*6</f>
        <v>10</v>
      </c>
      <c r="J28" s="94">
        <v>9.32</v>
      </c>
      <c r="K28" s="98"/>
      <c r="L28" s="3"/>
      <c r="N28" s="21"/>
      <c r="O28" s="19"/>
    </row>
    <row r="29" spans="1:16" s="18" customFormat="1" ht="21.95" hidden="1" customHeight="1" x14ac:dyDescent="0.25">
      <c r="A29" s="87"/>
      <c r="B29" s="88"/>
      <c r="C29" s="88"/>
      <c r="D29" s="87">
        <v>6414</v>
      </c>
      <c r="E29" s="249" t="s">
        <v>121</v>
      </c>
      <c r="F29" s="89">
        <v>0</v>
      </c>
      <c r="G29" s="89">
        <v>0</v>
      </c>
      <c r="H29" s="89">
        <v>0</v>
      </c>
      <c r="I29" s="89">
        <f t="shared" ref="I29:I60" si="8">H29/12*3</f>
        <v>0</v>
      </c>
      <c r="J29" s="89">
        <v>0</v>
      </c>
      <c r="K29" s="98"/>
      <c r="L29" s="28"/>
      <c r="N29" s="21"/>
      <c r="O29" s="19"/>
    </row>
    <row r="30" spans="1:16" ht="21.95" customHeight="1" x14ac:dyDescent="0.25">
      <c r="A30" s="87"/>
      <c r="B30" s="87"/>
      <c r="C30" s="87"/>
      <c r="D30" s="87">
        <v>6416</v>
      </c>
      <c r="E30" s="93" t="s">
        <v>202</v>
      </c>
      <c r="F30" s="94">
        <v>0</v>
      </c>
      <c r="G30" s="89">
        <v>0</v>
      </c>
      <c r="H30" s="89">
        <v>0</v>
      </c>
      <c r="I30" s="89">
        <v>0</v>
      </c>
      <c r="J30" s="94">
        <v>693</v>
      </c>
      <c r="K30" s="98"/>
      <c r="L30" s="3"/>
      <c r="N30" s="21"/>
      <c r="O30" s="17"/>
      <c r="P30"/>
    </row>
    <row r="31" spans="1:16" ht="21.95" hidden="1" customHeight="1" x14ac:dyDescent="0.25">
      <c r="A31" s="88"/>
      <c r="B31" s="88"/>
      <c r="C31" s="88">
        <v>642</v>
      </c>
      <c r="D31" s="88"/>
      <c r="E31" s="91" t="s">
        <v>122</v>
      </c>
      <c r="F31" s="92">
        <v>0</v>
      </c>
      <c r="G31" s="70">
        <f>G32</f>
        <v>0</v>
      </c>
      <c r="H31" s="70">
        <f>H32</f>
        <v>0</v>
      </c>
      <c r="I31" s="70">
        <f t="shared" si="8"/>
        <v>0</v>
      </c>
      <c r="J31" s="92">
        <f>J32</f>
        <v>0</v>
      </c>
      <c r="K31" s="3">
        <v>0</v>
      </c>
      <c r="L31" s="3">
        <v>0</v>
      </c>
      <c r="N31" s="21"/>
      <c r="O31" s="17"/>
      <c r="P31"/>
    </row>
    <row r="32" spans="1:16" ht="21.95" hidden="1" customHeight="1" x14ac:dyDescent="0.25">
      <c r="A32" s="87"/>
      <c r="B32" s="87"/>
      <c r="C32" s="87"/>
      <c r="D32" s="87">
        <v>6422</v>
      </c>
      <c r="E32" s="93" t="s">
        <v>123</v>
      </c>
      <c r="F32" s="94">
        <v>0</v>
      </c>
      <c r="G32" s="89">
        <v>0</v>
      </c>
      <c r="H32" s="89">
        <v>0</v>
      </c>
      <c r="I32" s="89">
        <f t="shared" si="8"/>
        <v>0</v>
      </c>
      <c r="J32" s="94">
        <v>0</v>
      </c>
      <c r="K32" s="98"/>
      <c r="L32" s="3"/>
      <c r="N32" s="21"/>
      <c r="O32" s="17"/>
      <c r="P32"/>
    </row>
    <row r="33" spans="1:16" ht="21.95" hidden="1" customHeight="1" x14ac:dyDescent="0.25">
      <c r="A33" s="87"/>
      <c r="B33" s="87"/>
      <c r="C33" s="87"/>
      <c r="D33" s="87">
        <v>6423</v>
      </c>
      <c r="E33" s="93" t="s">
        <v>124</v>
      </c>
      <c r="F33" s="94">
        <v>0</v>
      </c>
      <c r="G33" s="89">
        <v>0</v>
      </c>
      <c r="H33" s="89">
        <v>0</v>
      </c>
      <c r="I33" s="89">
        <f t="shared" si="8"/>
        <v>0</v>
      </c>
      <c r="J33" s="94">
        <v>0</v>
      </c>
      <c r="K33" s="98"/>
      <c r="L33" s="3"/>
      <c r="N33" s="21"/>
      <c r="O33" s="17"/>
      <c r="P33"/>
    </row>
    <row r="34" spans="1:16" ht="21.95" customHeight="1" x14ac:dyDescent="0.25">
      <c r="A34" s="87"/>
      <c r="B34" s="87"/>
      <c r="C34" s="87"/>
      <c r="D34" s="87"/>
      <c r="E34" s="95" t="s">
        <v>128</v>
      </c>
      <c r="F34" s="70"/>
      <c r="G34" s="70"/>
      <c r="H34" s="70"/>
      <c r="I34" s="70"/>
      <c r="J34" s="70"/>
      <c r="K34" s="98"/>
      <c r="L34" s="3"/>
      <c r="N34" s="21"/>
      <c r="O34" s="17"/>
      <c r="P34"/>
    </row>
    <row r="35" spans="1:16" ht="38.25" x14ac:dyDescent="0.25">
      <c r="A35" s="88"/>
      <c r="B35" s="88">
        <v>65</v>
      </c>
      <c r="C35" s="88"/>
      <c r="D35" s="88"/>
      <c r="E35" s="4" t="s">
        <v>126</v>
      </c>
      <c r="F35" s="70">
        <f>F36</f>
        <v>642.23</v>
      </c>
      <c r="G35" s="70">
        <f t="shared" ref="G35:H36" si="9">G36</f>
        <v>0</v>
      </c>
      <c r="H35" s="70">
        <f t="shared" si="9"/>
        <v>0</v>
      </c>
      <c r="I35" s="70">
        <f t="shared" ref="I35:J35" si="10">I36</f>
        <v>0</v>
      </c>
      <c r="J35" s="70">
        <f t="shared" si="10"/>
        <v>75780.39</v>
      </c>
      <c r="K35" s="3">
        <v>0</v>
      </c>
      <c r="L35" s="3">
        <v>0</v>
      </c>
      <c r="N35" s="21"/>
      <c r="O35" s="17"/>
      <c r="P35"/>
    </row>
    <row r="36" spans="1:16" ht="21.95" customHeight="1" x14ac:dyDescent="0.25">
      <c r="A36" s="88"/>
      <c r="B36" s="88"/>
      <c r="C36" s="88">
        <v>652</v>
      </c>
      <c r="D36" s="88"/>
      <c r="E36" s="4" t="s">
        <v>153</v>
      </c>
      <c r="F36" s="70">
        <f>F37</f>
        <v>642.23</v>
      </c>
      <c r="G36" s="70">
        <f t="shared" si="9"/>
        <v>0</v>
      </c>
      <c r="H36" s="70">
        <f t="shared" si="9"/>
        <v>0</v>
      </c>
      <c r="I36" s="70">
        <f t="shared" ref="I36" si="11">I37</f>
        <v>0</v>
      </c>
      <c r="J36" s="70">
        <f t="shared" ref="J36" si="12">J37</f>
        <v>75780.39</v>
      </c>
      <c r="K36" s="3">
        <f>J36/F36*100</f>
        <v>11799.571804493717</v>
      </c>
      <c r="L36" s="3">
        <v>0</v>
      </c>
      <c r="N36" s="21"/>
      <c r="O36" s="17"/>
      <c r="P36"/>
    </row>
    <row r="37" spans="1:16" s="18" customFormat="1" ht="21.95" customHeight="1" x14ac:dyDescent="0.25">
      <c r="A37" s="87"/>
      <c r="B37" s="87"/>
      <c r="C37" s="87"/>
      <c r="D37" s="87">
        <v>6526</v>
      </c>
      <c r="E37" s="250" t="s">
        <v>127</v>
      </c>
      <c r="F37" s="94">
        <v>642.23</v>
      </c>
      <c r="G37" s="89">
        <v>0</v>
      </c>
      <c r="H37" s="89">
        <v>0</v>
      </c>
      <c r="I37" s="89">
        <f t="shared" si="8"/>
        <v>0</v>
      </c>
      <c r="J37" s="94">
        <v>75780.39</v>
      </c>
      <c r="K37" s="98"/>
      <c r="L37" s="3"/>
      <c r="N37" s="21"/>
      <c r="O37" s="19"/>
    </row>
    <row r="38" spans="1:16" ht="21.95" customHeight="1" x14ac:dyDescent="0.25">
      <c r="A38" s="87"/>
      <c r="B38" s="87"/>
      <c r="C38" s="87"/>
      <c r="D38" s="87"/>
      <c r="E38" s="5" t="s">
        <v>128</v>
      </c>
      <c r="F38" s="70"/>
      <c r="G38" s="70"/>
      <c r="H38" s="70"/>
      <c r="I38" s="70"/>
      <c r="J38" s="70"/>
      <c r="K38" s="98"/>
      <c r="L38" s="3"/>
      <c r="N38" s="21"/>
      <c r="O38" s="17"/>
      <c r="P38"/>
    </row>
    <row r="39" spans="1:16" ht="35.1" customHeight="1" x14ac:dyDescent="0.25">
      <c r="A39" s="88"/>
      <c r="B39" s="88">
        <v>66</v>
      </c>
      <c r="C39" s="88"/>
      <c r="D39" s="88"/>
      <c r="E39" s="5" t="s">
        <v>154</v>
      </c>
      <c r="F39" s="70">
        <f t="shared" ref="F39:H40" si="13">F40</f>
        <v>452243.39</v>
      </c>
      <c r="G39" s="70">
        <f t="shared" si="13"/>
        <v>1000000</v>
      </c>
      <c r="H39" s="70">
        <f t="shared" si="13"/>
        <v>1000000</v>
      </c>
      <c r="I39" s="70">
        <f t="shared" ref="I39:J40" si="14">I40</f>
        <v>500000</v>
      </c>
      <c r="J39" s="70">
        <f t="shared" si="14"/>
        <v>470311.13</v>
      </c>
      <c r="K39" s="3">
        <f>J39/F39*100</f>
        <v>103.99513633576822</v>
      </c>
      <c r="L39" s="3">
        <f>J39/H39*100</f>
        <v>47.031113000000005</v>
      </c>
      <c r="N39" s="21"/>
      <c r="O39" s="17"/>
      <c r="P39"/>
    </row>
    <row r="40" spans="1:16" ht="35.1" customHeight="1" x14ac:dyDescent="0.25">
      <c r="A40" s="88"/>
      <c r="B40" s="88"/>
      <c r="C40" s="88">
        <v>661</v>
      </c>
      <c r="D40" s="88"/>
      <c r="E40" s="4" t="s">
        <v>129</v>
      </c>
      <c r="F40" s="70">
        <f t="shared" si="13"/>
        <v>452243.39</v>
      </c>
      <c r="G40" s="70">
        <f t="shared" si="13"/>
        <v>1000000</v>
      </c>
      <c r="H40" s="70">
        <f t="shared" si="13"/>
        <v>1000000</v>
      </c>
      <c r="I40" s="70">
        <f t="shared" ref="I40" si="15">I41</f>
        <v>500000</v>
      </c>
      <c r="J40" s="70">
        <f t="shared" si="14"/>
        <v>470311.13</v>
      </c>
      <c r="K40" s="3">
        <f>J40/F40*100</f>
        <v>103.99513633576822</v>
      </c>
      <c r="L40" s="3">
        <f>J40/H40*100</f>
        <v>47.031113000000005</v>
      </c>
      <c r="N40" s="21"/>
      <c r="O40" s="17"/>
      <c r="P40"/>
    </row>
    <row r="41" spans="1:16" s="18" customFormat="1" ht="35.1" customHeight="1" x14ac:dyDescent="0.25">
      <c r="A41" s="87"/>
      <c r="B41" s="87"/>
      <c r="C41" s="87"/>
      <c r="D41" s="87">
        <v>6615</v>
      </c>
      <c r="E41" s="249" t="s">
        <v>130</v>
      </c>
      <c r="F41" s="94">
        <v>452243.39</v>
      </c>
      <c r="G41" s="89">
        <v>1000000</v>
      </c>
      <c r="H41" s="89">
        <v>1000000</v>
      </c>
      <c r="I41" s="89">
        <f>H41/12*6</f>
        <v>500000</v>
      </c>
      <c r="J41" s="94">
        <v>470311.13</v>
      </c>
      <c r="K41" s="3"/>
      <c r="L41" s="3"/>
      <c r="M41" s="23"/>
      <c r="N41" s="21"/>
      <c r="O41" s="19"/>
      <c r="P41" s="19"/>
    </row>
    <row r="42" spans="1:16" ht="21.95" customHeight="1" x14ac:dyDescent="0.25">
      <c r="A42" s="87"/>
      <c r="B42" s="87"/>
      <c r="C42" s="87"/>
      <c r="D42" s="87"/>
      <c r="E42" s="90" t="s">
        <v>131</v>
      </c>
      <c r="F42" s="70"/>
      <c r="G42" s="70"/>
      <c r="H42" s="70"/>
      <c r="I42" s="70"/>
      <c r="J42" s="70"/>
      <c r="K42" s="3"/>
      <c r="L42" s="3"/>
      <c r="M42" s="24"/>
      <c r="N42" s="21"/>
      <c r="O42" s="17"/>
      <c r="P42"/>
    </row>
    <row r="43" spans="1:16" ht="21.95" customHeight="1" x14ac:dyDescent="0.25">
      <c r="A43" s="88"/>
      <c r="B43" s="87"/>
      <c r="C43" s="87"/>
      <c r="D43" s="87"/>
      <c r="E43" s="95" t="s">
        <v>125</v>
      </c>
      <c r="F43" s="70"/>
      <c r="G43" s="70"/>
      <c r="H43" s="70"/>
      <c r="I43" s="70"/>
      <c r="J43" s="70"/>
      <c r="K43" s="3"/>
      <c r="L43" s="3"/>
      <c r="M43" s="24"/>
      <c r="N43" s="21"/>
      <c r="O43" s="17"/>
      <c r="P43"/>
    </row>
    <row r="44" spans="1:16" ht="35.1" customHeight="1" x14ac:dyDescent="0.25">
      <c r="A44" s="88"/>
      <c r="B44" s="88">
        <v>67</v>
      </c>
      <c r="C44" s="88"/>
      <c r="D44" s="88"/>
      <c r="E44" s="96" t="s">
        <v>132</v>
      </c>
      <c r="F44" s="70">
        <f>F48</f>
        <v>664392.05000000005</v>
      </c>
      <c r="G44" s="70">
        <f>G45+G48</f>
        <v>1540000</v>
      </c>
      <c r="H44" s="70">
        <f>H45+H48</f>
        <v>1840000</v>
      </c>
      <c r="I44" s="70">
        <f>I45+I48</f>
        <v>920000</v>
      </c>
      <c r="J44" s="70">
        <f>J45+J48</f>
        <v>738745.21</v>
      </c>
      <c r="K44" s="3">
        <f>J44/F44*100</f>
        <v>111.19115738967676</v>
      </c>
      <c r="L44" s="3">
        <f>J44/H44*100</f>
        <v>40.149196195652173</v>
      </c>
      <c r="N44" s="21"/>
      <c r="O44" s="17"/>
      <c r="P44"/>
    </row>
    <row r="45" spans="1:16" ht="26.25" customHeight="1" x14ac:dyDescent="0.25">
      <c r="A45" s="88"/>
      <c r="B45" s="88"/>
      <c r="C45" s="88">
        <v>671</v>
      </c>
      <c r="D45" s="88"/>
      <c r="E45" s="4" t="s">
        <v>133</v>
      </c>
      <c r="F45" s="70">
        <v>0</v>
      </c>
      <c r="G45" s="70">
        <f>G46+G47</f>
        <v>40000</v>
      </c>
      <c r="H45" s="70">
        <f>H46+H47</f>
        <v>40000</v>
      </c>
      <c r="I45" s="70">
        <f>I46+I47</f>
        <v>20000</v>
      </c>
      <c r="J45" s="70">
        <f>J46+J47</f>
        <v>0</v>
      </c>
      <c r="K45" s="3"/>
      <c r="L45" s="3"/>
      <c r="M45" s="24"/>
      <c r="N45" s="21"/>
      <c r="O45" s="17"/>
      <c r="P45"/>
    </row>
    <row r="46" spans="1:16" ht="26.25" customHeight="1" x14ac:dyDescent="0.25">
      <c r="A46" s="88"/>
      <c r="B46" s="88"/>
      <c r="C46" s="88"/>
      <c r="D46" s="87">
        <v>6711</v>
      </c>
      <c r="E46" s="250" t="s">
        <v>134</v>
      </c>
      <c r="F46" s="89">
        <v>0</v>
      </c>
      <c r="G46" s="89">
        <v>40000</v>
      </c>
      <c r="H46" s="89">
        <v>40000</v>
      </c>
      <c r="I46" s="89">
        <f>H46/12*6</f>
        <v>20000</v>
      </c>
      <c r="J46" s="89">
        <v>0</v>
      </c>
      <c r="K46" s="3"/>
      <c r="L46" s="3"/>
      <c r="M46" s="24"/>
      <c r="N46" s="21"/>
      <c r="O46" s="17"/>
      <c r="P46"/>
    </row>
    <row r="47" spans="1:16" ht="26.25" hidden="1" customHeight="1" x14ac:dyDescent="0.25">
      <c r="A47" s="88"/>
      <c r="B47" s="88"/>
      <c r="C47" s="88"/>
      <c r="D47" s="87">
        <v>67112</v>
      </c>
      <c r="E47" s="4" t="s">
        <v>135</v>
      </c>
      <c r="F47" s="70">
        <v>0</v>
      </c>
      <c r="G47" s="70">
        <v>0</v>
      </c>
      <c r="H47" s="70">
        <v>0</v>
      </c>
      <c r="I47" s="70">
        <f t="shared" si="8"/>
        <v>0</v>
      </c>
      <c r="J47" s="70">
        <v>0</v>
      </c>
      <c r="K47" s="3"/>
      <c r="L47" s="3"/>
      <c r="M47" s="24"/>
      <c r="N47" s="21"/>
      <c r="O47" s="17"/>
      <c r="P47"/>
    </row>
    <row r="48" spans="1:16" ht="21.95" customHeight="1" x14ac:dyDescent="0.25">
      <c r="A48" s="88"/>
      <c r="B48" s="88"/>
      <c r="C48" s="88">
        <v>673</v>
      </c>
      <c r="D48" s="88"/>
      <c r="E48" s="5" t="s">
        <v>136</v>
      </c>
      <c r="F48" s="70">
        <f>F49</f>
        <v>664392.05000000005</v>
      </c>
      <c r="G48" s="70">
        <f>G49</f>
        <v>1500000</v>
      </c>
      <c r="H48" s="70">
        <f>H49</f>
        <v>1800000</v>
      </c>
      <c r="I48" s="70">
        <f>I49</f>
        <v>900000</v>
      </c>
      <c r="J48" s="70">
        <f t="shared" ref="J48" si="16">J49</f>
        <v>738745.21</v>
      </c>
      <c r="K48" s="3">
        <f>J48/F48*100</f>
        <v>111.19115738967676</v>
      </c>
      <c r="L48" s="3">
        <f>J48/H48*100</f>
        <v>41.041400555555555</v>
      </c>
      <c r="M48" s="24"/>
      <c r="N48" s="21"/>
      <c r="O48" s="17"/>
      <c r="P48"/>
    </row>
    <row r="49" spans="1:19" s="18" customFormat="1" ht="21.95" customHeight="1" x14ac:dyDescent="0.25">
      <c r="A49" s="87"/>
      <c r="B49" s="87"/>
      <c r="C49" s="87"/>
      <c r="D49" s="87">
        <v>6731</v>
      </c>
      <c r="E49" s="250" t="s">
        <v>136</v>
      </c>
      <c r="F49" s="94">
        <v>664392.05000000005</v>
      </c>
      <c r="G49" s="89">
        <v>1500000</v>
      </c>
      <c r="H49" s="89">
        <v>1800000</v>
      </c>
      <c r="I49" s="89">
        <f>H49/12*6</f>
        <v>900000</v>
      </c>
      <c r="J49" s="94">
        <v>738745.21</v>
      </c>
      <c r="K49" s="3"/>
      <c r="L49" s="3"/>
      <c r="M49" s="23"/>
      <c r="N49" s="21"/>
      <c r="O49" s="19"/>
      <c r="P49" s="19"/>
      <c r="Q49" s="19"/>
    </row>
    <row r="50" spans="1:19" ht="15" hidden="1" customHeight="1" x14ac:dyDescent="0.25">
      <c r="A50" s="88"/>
      <c r="B50" s="88"/>
      <c r="C50" s="88"/>
      <c r="D50" s="88"/>
      <c r="E50" s="5" t="s">
        <v>128</v>
      </c>
      <c r="F50" s="70"/>
      <c r="G50" s="70"/>
      <c r="H50" s="70"/>
      <c r="I50" s="70">
        <f t="shared" si="8"/>
        <v>0</v>
      </c>
      <c r="J50" s="70"/>
      <c r="K50" s="3"/>
      <c r="L50" s="3"/>
      <c r="M50" s="24"/>
      <c r="N50" s="21"/>
      <c r="O50" s="17"/>
      <c r="P50"/>
    </row>
    <row r="51" spans="1:19" ht="30.75" hidden="1" customHeight="1" x14ac:dyDescent="0.25">
      <c r="A51" s="88"/>
      <c r="B51" s="88">
        <v>68</v>
      </c>
      <c r="C51" s="88"/>
      <c r="D51" s="88"/>
      <c r="E51" s="5" t="s">
        <v>137</v>
      </c>
      <c r="F51" s="70">
        <v>0</v>
      </c>
      <c r="G51" s="70">
        <f>G52</f>
        <v>0</v>
      </c>
      <c r="H51" s="70">
        <f>H52</f>
        <v>0</v>
      </c>
      <c r="I51" s="70">
        <f t="shared" si="8"/>
        <v>0</v>
      </c>
      <c r="J51" s="70">
        <f t="shared" ref="J51" si="17">J52</f>
        <v>0</v>
      </c>
      <c r="K51" s="3">
        <v>0</v>
      </c>
      <c r="L51" s="3">
        <v>0</v>
      </c>
      <c r="M51" s="24"/>
      <c r="N51" s="21"/>
      <c r="O51" s="17"/>
      <c r="P51"/>
    </row>
    <row r="52" spans="1:19" ht="15" hidden="1" customHeight="1" x14ac:dyDescent="0.25">
      <c r="A52" s="88"/>
      <c r="B52" s="88"/>
      <c r="C52" s="88">
        <v>683</v>
      </c>
      <c r="D52" s="88"/>
      <c r="E52" s="5" t="s">
        <v>138</v>
      </c>
      <c r="F52" s="70">
        <v>0</v>
      </c>
      <c r="G52" s="70">
        <f>G53</f>
        <v>0</v>
      </c>
      <c r="H52" s="70">
        <f>H53</f>
        <v>0</v>
      </c>
      <c r="I52" s="70">
        <f t="shared" si="8"/>
        <v>0</v>
      </c>
      <c r="J52" s="70">
        <f>J53</f>
        <v>0</v>
      </c>
      <c r="K52" s="3">
        <v>0</v>
      </c>
      <c r="L52" s="3">
        <v>0</v>
      </c>
      <c r="M52" s="24"/>
      <c r="N52" s="21"/>
      <c r="O52" s="17"/>
      <c r="P52"/>
    </row>
    <row r="53" spans="1:19" s="18" customFormat="1" ht="21.95" hidden="1" customHeight="1" x14ac:dyDescent="0.25">
      <c r="A53" s="87"/>
      <c r="B53" s="88"/>
      <c r="C53" s="88"/>
      <c r="D53" s="87">
        <v>6831</v>
      </c>
      <c r="E53" s="249" t="s">
        <v>138</v>
      </c>
      <c r="F53" s="89">
        <v>0</v>
      </c>
      <c r="G53" s="89">
        <v>0</v>
      </c>
      <c r="H53" s="89">
        <v>0</v>
      </c>
      <c r="I53" s="89">
        <f t="shared" si="8"/>
        <v>0</v>
      </c>
      <c r="J53" s="89">
        <v>0</v>
      </c>
      <c r="K53" s="98"/>
      <c r="L53" s="28"/>
      <c r="N53" s="21"/>
      <c r="O53" s="19"/>
    </row>
    <row r="54" spans="1:19" ht="21.95" customHeight="1" x14ac:dyDescent="0.25">
      <c r="A54" s="87"/>
      <c r="B54" s="87"/>
      <c r="C54" s="87"/>
      <c r="D54" s="87"/>
      <c r="E54" s="90" t="s">
        <v>1</v>
      </c>
      <c r="F54" s="70"/>
      <c r="G54" s="70"/>
      <c r="H54" s="70"/>
      <c r="I54" s="70"/>
      <c r="J54" s="70"/>
      <c r="K54" s="3"/>
      <c r="L54" s="3"/>
      <c r="M54" s="24"/>
      <c r="N54" s="21"/>
      <c r="O54" s="17"/>
      <c r="P54"/>
      <c r="S54" s="17"/>
    </row>
    <row r="55" spans="1:19" ht="29.25" customHeight="1" x14ac:dyDescent="0.25">
      <c r="A55" s="83">
        <v>7</v>
      </c>
      <c r="B55" s="84"/>
      <c r="C55" s="84"/>
      <c r="D55" s="84"/>
      <c r="E55" s="85" t="s">
        <v>1</v>
      </c>
      <c r="F55" s="86">
        <f>F56</f>
        <v>51.76</v>
      </c>
      <c r="G55" s="86">
        <f>G56</f>
        <v>110</v>
      </c>
      <c r="H55" s="86">
        <f>H56</f>
        <v>110</v>
      </c>
      <c r="I55" s="86">
        <f t="shared" ref="I55:J55" si="18">I56</f>
        <v>55</v>
      </c>
      <c r="J55" s="86">
        <f t="shared" si="18"/>
        <v>25.89</v>
      </c>
      <c r="K55" s="82">
        <f>J55/F55*100</f>
        <v>50.019319938176196</v>
      </c>
      <c r="L55" s="82">
        <f>J55/H55*100</f>
        <v>23.536363636363635</v>
      </c>
      <c r="N55" s="21"/>
      <c r="O55" s="17"/>
      <c r="P55"/>
    </row>
    <row r="56" spans="1:19" ht="35.1" customHeight="1" x14ac:dyDescent="0.25">
      <c r="A56" s="88"/>
      <c r="B56" s="88">
        <v>72</v>
      </c>
      <c r="C56" s="88"/>
      <c r="D56" s="88"/>
      <c r="E56" s="4" t="s">
        <v>139</v>
      </c>
      <c r="F56" s="70">
        <f>F57</f>
        <v>51.76</v>
      </c>
      <c r="G56" s="70">
        <f>G57+G59</f>
        <v>110</v>
      </c>
      <c r="H56" s="70">
        <f>H57+H59</f>
        <v>110</v>
      </c>
      <c r="I56" s="70">
        <f t="shared" ref="I56:J56" si="19">I57+I59</f>
        <v>55</v>
      </c>
      <c r="J56" s="70">
        <f t="shared" si="19"/>
        <v>25.89</v>
      </c>
      <c r="K56" s="3">
        <f>J56/F56*100</f>
        <v>50.019319938176196</v>
      </c>
      <c r="L56" s="3">
        <f>J56/H56*100</f>
        <v>23.536363636363635</v>
      </c>
      <c r="N56" s="21"/>
      <c r="O56" s="17"/>
    </row>
    <row r="57" spans="1:19" ht="21.95" customHeight="1" x14ac:dyDescent="0.25">
      <c r="A57" s="88"/>
      <c r="B57" s="88"/>
      <c r="C57" s="88">
        <v>721</v>
      </c>
      <c r="D57" s="88"/>
      <c r="E57" s="90" t="s">
        <v>140</v>
      </c>
      <c r="F57" s="70">
        <f>F58</f>
        <v>51.76</v>
      </c>
      <c r="G57" s="70">
        <f>G58</f>
        <v>110</v>
      </c>
      <c r="H57" s="70">
        <f>H58</f>
        <v>110</v>
      </c>
      <c r="I57" s="70">
        <f t="shared" ref="I57:J57" si="20">I58</f>
        <v>55</v>
      </c>
      <c r="J57" s="70">
        <f t="shared" si="20"/>
        <v>25.89</v>
      </c>
      <c r="K57" s="3">
        <f>J57/F57*100</f>
        <v>50.019319938176196</v>
      </c>
      <c r="L57" s="3">
        <f>J57/H57*100</f>
        <v>23.536363636363635</v>
      </c>
      <c r="N57" s="21"/>
      <c r="O57" s="17"/>
      <c r="P57"/>
    </row>
    <row r="58" spans="1:19" s="18" customFormat="1" ht="21.95" customHeight="1" x14ac:dyDescent="0.25">
      <c r="A58" s="87"/>
      <c r="B58" s="87"/>
      <c r="C58" s="87"/>
      <c r="D58" s="87">
        <v>7211</v>
      </c>
      <c r="E58" s="97" t="s">
        <v>141</v>
      </c>
      <c r="F58" s="100">
        <v>51.76</v>
      </c>
      <c r="G58" s="89">
        <v>110</v>
      </c>
      <c r="H58" s="89">
        <v>110</v>
      </c>
      <c r="I58" s="89">
        <f>H58/12*6</f>
        <v>55</v>
      </c>
      <c r="J58" s="100">
        <v>25.89</v>
      </c>
      <c r="K58" s="3"/>
      <c r="L58" s="3"/>
      <c r="N58" s="21"/>
      <c r="O58" s="19"/>
      <c r="P58" s="19"/>
    </row>
    <row r="59" spans="1:19" ht="15" hidden="1" customHeight="1" x14ac:dyDescent="0.25">
      <c r="A59" s="88"/>
      <c r="B59" s="88"/>
      <c r="C59" s="88">
        <v>723</v>
      </c>
      <c r="D59" s="87"/>
      <c r="E59" s="90" t="s">
        <v>142</v>
      </c>
      <c r="F59" s="70">
        <v>0</v>
      </c>
      <c r="G59" s="70">
        <f>G60</f>
        <v>0</v>
      </c>
      <c r="H59" s="70">
        <f>H60</f>
        <v>0</v>
      </c>
      <c r="I59" s="70">
        <f t="shared" ref="I59:J59" si="21">I60</f>
        <v>0</v>
      </c>
      <c r="J59" s="70">
        <f t="shared" si="21"/>
        <v>0</v>
      </c>
      <c r="K59" s="3">
        <v>0</v>
      </c>
      <c r="L59" s="3">
        <v>0</v>
      </c>
      <c r="N59" s="21"/>
      <c r="O59" s="17"/>
      <c r="P59"/>
    </row>
    <row r="60" spans="1:19" s="18" customFormat="1" ht="21.95" hidden="1" customHeight="1" x14ac:dyDescent="0.25">
      <c r="A60" s="87"/>
      <c r="B60" s="88"/>
      <c r="C60" s="88"/>
      <c r="D60" s="87">
        <v>7231</v>
      </c>
      <c r="E60" s="249" t="s">
        <v>64</v>
      </c>
      <c r="F60" s="89">
        <v>0</v>
      </c>
      <c r="G60" s="89">
        <v>0</v>
      </c>
      <c r="H60" s="89">
        <v>0</v>
      </c>
      <c r="I60" s="89">
        <f t="shared" si="8"/>
        <v>0</v>
      </c>
      <c r="J60" s="89">
        <v>0</v>
      </c>
      <c r="K60" s="98"/>
      <c r="L60" s="28"/>
      <c r="N60" s="21"/>
      <c r="O60" s="19"/>
    </row>
    <row r="61" spans="1:19" x14ac:dyDescent="0.25">
      <c r="A61" s="88"/>
      <c r="B61" s="88"/>
      <c r="C61" s="88"/>
      <c r="D61" s="87"/>
      <c r="E61" s="97"/>
      <c r="F61" s="101"/>
      <c r="G61" s="70"/>
      <c r="H61" s="70"/>
      <c r="I61" s="70"/>
      <c r="J61" s="79"/>
      <c r="K61" s="3"/>
      <c r="L61" s="3"/>
      <c r="N61" s="21"/>
      <c r="O61" s="17"/>
      <c r="P61"/>
    </row>
    <row r="62" spans="1:19" ht="21.95" customHeight="1" x14ac:dyDescent="0.25">
      <c r="A62" s="226"/>
      <c r="B62" s="227"/>
      <c r="C62" s="227"/>
      <c r="D62" s="227"/>
      <c r="E62" s="228" t="s">
        <v>143</v>
      </c>
      <c r="F62" s="229">
        <f>F11+F55</f>
        <v>1228402.28</v>
      </c>
      <c r="G62" s="229">
        <f>G55+G11</f>
        <v>2885330</v>
      </c>
      <c r="H62" s="229">
        <f>H55+H11</f>
        <v>3033430</v>
      </c>
      <c r="I62" s="229">
        <f>H62/12*6</f>
        <v>1516715</v>
      </c>
      <c r="J62" s="229">
        <f>J55+J11</f>
        <v>1316995.6599999999</v>
      </c>
      <c r="K62" s="229"/>
      <c r="L62" s="229"/>
      <c r="N62" s="21"/>
      <c r="O62" s="17"/>
      <c r="P62"/>
    </row>
    <row r="63" spans="1:19" x14ac:dyDescent="0.25">
      <c r="A63" s="44"/>
      <c r="B63" s="44"/>
      <c r="C63" s="44"/>
      <c r="D63" s="44"/>
      <c r="E63" s="9"/>
      <c r="H63" s="9"/>
      <c r="L63" s="9"/>
    </row>
    <row r="64" spans="1:19" x14ac:dyDescent="0.25">
      <c r="A64" s="44"/>
      <c r="B64" s="44"/>
      <c r="C64" s="44"/>
      <c r="D64" s="44"/>
      <c r="E64" s="9"/>
      <c r="F64" s="25"/>
      <c r="G64" s="25"/>
      <c r="H64" s="25"/>
      <c r="I64" s="25"/>
      <c r="J64" s="25"/>
      <c r="L64" s="9"/>
    </row>
    <row r="65" spans="1:16" ht="15" customHeight="1" x14ac:dyDescent="0.25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</row>
    <row r="66" spans="1:16" ht="60" x14ac:dyDescent="0.25">
      <c r="A66" s="46" t="s">
        <v>4</v>
      </c>
      <c r="B66" s="46" t="s">
        <v>5</v>
      </c>
      <c r="C66" s="46" t="s">
        <v>6</v>
      </c>
      <c r="D66" s="46" t="s">
        <v>70</v>
      </c>
      <c r="E66" s="26" t="s">
        <v>7</v>
      </c>
      <c r="F66" s="39" t="s">
        <v>189</v>
      </c>
      <c r="G66" s="39" t="s">
        <v>198</v>
      </c>
      <c r="H66" s="39" t="s">
        <v>199</v>
      </c>
      <c r="I66" s="39" t="s">
        <v>188</v>
      </c>
      <c r="J66" s="40" t="s">
        <v>190</v>
      </c>
      <c r="K66" s="36" t="s">
        <v>176</v>
      </c>
      <c r="L66" s="36" t="s">
        <v>175</v>
      </c>
    </row>
    <row r="67" spans="1:16" x14ac:dyDescent="0.25">
      <c r="A67" s="43">
        <v>1</v>
      </c>
      <c r="B67" s="43">
        <v>2</v>
      </c>
      <c r="C67" s="43">
        <v>3</v>
      </c>
      <c r="D67" s="43">
        <v>4</v>
      </c>
      <c r="E67" s="6">
        <v>5</v>
      </c>
      <c r="F67" s="6">
        <v>6</v>
      </c>
      <c r="G67" s="6">
        <v>7</v>
      </c>
      <c r="H67" s="6">
        <v>8</v>
      </c>
      <c r="I67" s="6">
        <v>10</v>
      </c>
      <c r="J67" s="28">
        <v>9</v>
      </c>
      <c r="K67" s="6">
        <v>10</v>
      </c>
      <c r="L67" s="6">
        <v>11</v>
      </c>
    </row>
    <row r="68" spans="1:16" ht="21.95" customHeight="1" x14ac:dyDescent="0.25">
      <c r="A68" s="83">
        <v>3</v>
      </c>
      <c r="B68" s="84"/>
      <c r="C68" s="84"/>
      <c r="D68" s="84"/>
      <c r="E68" s="85" t="s">
        <v>8</v>
      </c>
      <c r="F68" s="86">
        <f>F69+F79+F111+F120+F115</f>
        <v>1056281.1200000001</v>
      </c>
      <c r="G68" s="86">
        <f>G69+G79+G111+G120+G115</f>
        <v>3388410</v>
      </c>
      <c r="H68" s="86">
        <f>H69+H79+H111+H120+H115</f>
        <v>3883744.9299999997</v>
      </c>
      <c r="I68" s="86">
        <f>I69+I79+I111+I120+I115</f>
        <v>1941872.9650000001</v>
      </c>
      <c r="J68" s="86">
        <f>J69+J79+J111+J120+J115</f>
        <v>1328673.1199999999</v>
      </c>
      <c r="K68" s="82">
        <f>J68/F68*100</f>
        <v>125.78783193625573</v>
      </c>
      <c r="L68" s="82">
        <f>J68/H68*100</f>
        <v>34.211132397925006</v>
      </c>
      <c r="M68" s="31"/>
      <c r="N68" s="21"/>
      <c r="O68" s="17"/>
      <c r="P68"/>
    </row>
    <row r="69" spans="1:16" ht="35.1" customHeight="1" x14ac:dyDescent="0.25">
      <c r="A69" s="87"/>
      <c r="B69" s="88">
        <v>31</v>
      </c>
      <c r="C69" s="88"/>
      <c r="D69" s="87"/>
      <c r="E69" s="4" t="s">
        <v>9</v>
      </c>
      <c r="F69" s="70">
        <f>F70+F74+F76</f>
        <v>725059.28</v>
      </c>
      <c r="G69" s="70">
        <f>G70+G74+G76</f>
        <v>2040780</v>
      </c>
      <c r="H69" s="70">
        <f>H70+H74+H76</f>
        <v>2536114.9299999997</v>
      </c>
      <c r="I69" s="70">
        <f>I70+I74+I76</f>
        <v>1267907.4650000001</v>
      </c>
      <c r="J69" s="70">
        <f>J70+J74+J76</f>
        <v>974680.2</v>
      </c>
      <c r="K69" s="3">
        <f>J69/F69*100</f>
        <v>134.42765672897806</v>
      </c>
      <c r="L69" s="3">
        <f>J69/H69*100</f>
        <v>38.432020113536417</v>
      </c>
      <c r="N69" s="22"/>
      <c r="O69" s="17"/>
      <c r="P69"/>
    </row>
    <row r="70" spans="1:16" ht="21.95" customHeight="1" x14ac:dyDescent="0.25">
      <c r="A70" s="87"/>
      <c r="B70" s="88"/>
      <c r="C70" s="88">
        <v>311</v>
      </c>
      <c r="D70" s="87"/>
      <c r="E70" s="4" t="s">
        <v>10</v>
      </c>
      <c r="F70" s="70">
        <f>F71+F72+F73</f>
        <v>597777</v>
      </c>
      <c r="G70" s="70">
        <f>G71+G72+G73</f>
        <v>1689150</v>
      </c>
      <c r="H70" s="70">
        <f>H71+H72+H73</f>
        <v>2114699.9299999997</v>
      </c>
      <c r="I70" s="70">
        <f>I71+I72+I73</f>
        <v>1057199.9650000001</v>
      </c>
      <c r="J70" s="70">
        <f>J71+J72+J73</f>
        <v>814883.71</v>
      </c>
      <c r="K70" s="3">
        <f>J70/F70*100</f>
        <v>136.31901361209947</v>
      </c>
      <c r="L70" s="3">
        <f>J70/H70*100</f>
        <v>38.534247740765757</v>
      </c>
      <c r="N70" s="21"/>
      <c r="O70" s="17"/>
      <c r="P70"/>
    </row>
    <row r="71" spans="1:16" s="18" customFormat="1" ht="21.95" customHeight="1" x14ac:dyDescent="0.25">
      <c r="A71" s="87"/>
      <c r="B71" s="87"/>
      <c r="C71" s="87"/>
      <c r="D71" s="87">
        <v>3111</v>
      </c>
      <c r="E71" s="97" t="s">
        <v>11</v>
      </c>
      <c r="F71" s="100">
        <v>538859</v>
      </c>
      <c r="G71" s="89">
        <v>1526495</v>
      </c>
      <c r="H71" s="89">
        <f>2064814.93+300</f>
        <v>2065114.93</v>
      </c>
      <c r="I71" s="89">
        <v>1032407.4650000001</v>
      </c>
      <c r="J71" s="100">
        <v>785445.17</v>
      </c>
      <c r="K71" s="3"/>
      <c r="L71" s="3"/>
      <c r="N71" s="21"/>
      <c r="O71" s="19"/>
      <c r="P71" s="19"/>
    </row>
    <row r="72" spans="1:16" s="18" customFormat="1" ht="21.95" customHeight="1" x14ac:dyDescent="0.25">
      <c r="A72" s="87"/>
      <c r="B72" s="87"/>
      <c r="C72" s="87"/>
      <c r="D72" s="87">
        <v>3113</v>
      </c>
      <c r="E72" s="97" t="s">
        <v>12</v>
      </c>
      <c r="F72" s="100">
        <v>6313</v>
      </c>
      <c r="G72" s="89">
        <v>18615</v>
      </c>
      <c r="H72" s="89">
        <v>24415</v>
      </c>
      <c r="I72" s="89">
        <v>12207.5</v>
      </c>
      <c r="J72" s="100">
        <v>8947.2199999999993</v>
      </c>
      <c r="K72" s="3"/>
      <c r="L72" s="3"/>
      <c r="N72" s="21"/>
      <c r="O72" s="19"/>
      <c r="P72" s="19"/>
    </row>
    <row r="73" spans="1:16" s="18" customFormat="1" ht="21.95" customHeight="1" x14ac:dyDescent="0.25">
      <c r="A73" s="87"/>
      <c r="B73" s="87"/>
      <c r="C73" s="87"/>
      <c r="D73" s="87">
        <v>3114</v>
      </c>
      <c r="E73" s="97" t="s">
        <v>13</v>
      </c>
      <c r="F73" s="100">
        <v>52605</v>
      </c>
      <c r="G73" s="89">
        <v>144040</v>
      </c>
      <c r="H73" s="89">
        <v>25170</v>
      </c>
      <c r="I73" s="89">
        <v>12585</v>
      </c>
      <c r="J73" s="100">
        <v>20491.32</v>
      </c>
      <c r="K73" s="3"/>
      <c r="L73" s="3"/>
      <c r="N73" s="21"/>
      <c r="O73" s="19"/>
      <c r="P73" s="19"/>
    </row>
    <row r="74" spans="1:16" ht="21.95" customHeight="1" x14ac:dyDescent="0.25">
      <c r="A74" s="87"/>
      <c r="B74" s="88"/>
      <c r="C74" s="88">
        <v>312</v>
      </c>
      <c r="D74" s="87"/>
      <c r="E74" s="4" t="s">
        <v>14</v>
      </c>
      <c r="F74" s="70">
        <f>F75</f>
        <v>28649.279999999999</v>
      </c>
      <c r="G74" s="70">
        <f>G75</f>
        <v>65200</v>
      </c>
      <c r="H74" s="70">
        <f>H75</f>
        <v>65200</v>
      </c>
      <c r="I74" s="70">
        <f>I75</f>
        <v>32600</v>
      </c>
      <c r="J74" s="70">
        <f>J75</f>
        <v>25596.87</v>
      </c>
      <c r="K74" s="3">
        <f>J74/F74*100</f>
        <v>89.345596119693056</v>
      </c>
      <c r="L74" s="3">
        <f>J74/H74*100</f>
        <v>39.259003067484663</v>
      </c>
      <c r="N74" s="21"/>
      <c r="O74" s="17"/>
      <c r="P74"/>
    </row>
    <row r="75" spans="1:16" s="18" customFormat="1" ht="21.95" customHeight="1" x14ac:dyDescent="0.25">
      <c r="A75" s="87"/>
      <c r="B75" s="87"/>
      <c r="C75" s="87"/>
      <c r="D75" s="87">
        <v>3121</v>
      </c>
      <c r="E75" s="97" t="s">
        <v>14</v>
      </c>
      <c r="F75" s="100">
        <v>28649.279999999999</v>
      </c>
      <c r="G75" s="89">
        <v>65200</v>
      </c>
      <c r="H75" s="89">
        <v>65200</v>
      </c>
      <c r="I75" s="89">
        <v>32600</v>
      </c>
      <c r="J75" s="100">
        <v>25596.87</v>
      </c>
      <c r="K75" s="3"/>
      <c r="L75" s="3"/>
      <c r="N75" s="21"/>
      <c r="O75" s="19"/>
      <c r="P75" s="19"/>
    </row>
    <row r="76" spans="1:16" ht="21.95" customHeight="1" x14ac:dyDescent="0.25">
      <c r="A76" s="87"/>
      <c r="B76" s="88"/>
      <c r="C76" s="88">
        <v>313</v>
      </c>
      <c r="D76" s="87"/>
      <c r="E76" s="4" t="s">
        <v>15</v>
      </c>
      <c r="F76" s="70">
        <f>F77+F78</f>
        <v>98633</v>
      </c>
      <c r="G76" s="70">
        <f>G77+G78</f>
        <v>286430</v>
      </c>
      <c r="H76" s="70">
        <f>H77+H78</f>
        <v>356215</v>
      </c>
      <c r="I76" s="70">
        <f>I77+I78</f>
        <v>178107.5</v>
      </c>
      <c r="J76" s="70">
        <f>J77+J78</f>
        <v>134199.62</v>
      </c>
      <c r="K76" s="3">
        <f>J76/F76*100</f>
        <v>136.05955410461002</v>
      </c>
      <c r="L76" s="3">
        <f>J76/H76*100</f>
        <v>37.673770054601853</v>
      </c>
      <c r="N76" s="21"/>
      <c r="O76" s="17"/>
      <c r="P76"/>
    </row>
    <row r="77" spans="1:16" s="18" customFormat="1" ht="21.95" customHeight="1" x14ac:dyDescent="0.25">
      <c r="A77" s="87"/>
      <c r="B77" s="87"/>
      <c r="C77" s="87"/>
      <c r="D77" s="87">
        <v>3132</v>
      </c>
      <c r="E77" s="97" t="s">
        <v>16</v>
      </c>
      <c r="F77" s="100">
        <v>98633</v>
      </c>
      <c r="G77" s="89">
        <v>286430</v>
      </c>
      <c r="H77" s="89">
        <v>356215</v>
      </c>
      <c r="I77" s="89">
        <v>178107.5</v>
      </c>
      <c r="J77" s="100">
        <v>134199.62</v>
      </c>
      <c r="K77" s="3"/>
      <c r="L77" s="3"/>
      <c r="N77" s="21"/>
      <c r="O77" s="19"/>
      <c r="P77" s="19"/>
    </row>
    <row r="78" spans="1:16" s="18" customFormat="1" ht="27" hidden="1" customHeight="1" x14ac:dyDescent="0.25">
      <c r="A78" s="87"/>
      <c r="B78" s="87"/>
      <c r="C78" s="87"/>
      <c r="D78" s="87">
        <v>3133</v>
      </c>
      <c r="E78" s="249" t="s">
        <v>17</v>
      </c>
      <c r="F78" s="100">
        <v>0</v>
      </c>
      <c r="G78" s="89">
        <v>0</v>
      </c>
      <c r="H78" s="89">
        <v>0</v>
      </c>
      <c r="I78" s="89">
        <v>0</v>
      </c>
      <c r="J78" s="100">
        <v>0</v>
      </c>
      <c r="K78" s="3"/>
      <c r="L78" s="3"/>
      <c r="N78" s="21"/>
      <c r="O78" s="19"/>
      <c r="P78" s="19"/>
    </row>
    <row r="79" spans="1:16" ht="35.1" customHeight="1" x14ac:dyDescent="0.25">
      <c r="A79" s="87"/>
      <c r="B79" s="88">
        <v>32</v>
      </c>
      <c r="C79" s="88"/>
      <c r="D79" s="87"/>
      <c r="E79" s="4" t="s">
        <v>18</v>
      </c>
      <c r="F79" s="70">
        <f>F80+F84+F91+F101+F103</f>
        <v>330092.83999999997</v>
      </c>
      <c r="G79" s="70">
        <f>G80+G84+G91+G101+G103</f>
        <v>1343530</v>
      </c>
      <c r="H79" s="70">
        <f>H80+H84+H91+H101+H103</f>
        <v>1343530</v>
      </c>
      <c r="I79" s="70">
        <f>I80+I84+I91+I101+I103</f>
        <v>671915.5</v>
      </c>
      <c r="J79" s="70">
        <f>J80+J84+J91+J101+J103</f>
        <v>353009.44</v>
      </c>
      <c r="K79" s="3">
        <f>J79/F79*100</f>
        <v>106.94247109388984</v>
      </c>
      <c r="L79" s="3">
        <f>J79/H79*100</f>
        <v>26.274771683550053</v>
      </c>
      <c r="N79" s="22"/>
      <c r="O79" s="17"/>
      <c r="P79"/>
    </row>
    <row r="80" spans="1:16" ht="21.95" customHeight="1" x14ac:dyDescent="0.25">
      <c r="A80" s="87"/>
      <c r="B80" s="88"/>
      <c r="C80" s="88">
        <v>321</v>
      </c>
      <c r="D80" s="87"/>
      <c r="E80" s="4" t="s">
        <v>19</v>
      </c>
      <c r="F80" s="70">
        <f>F81+F82+F83</f>
        <v>24259</v>
      </c>
      <c r="G80" s="70">
        <f>G81+G82+G83</f>
        <v>75105</v>
      </c>
      <c r="H80" s="70">
        <f>H81+H82+H83</f>
        <v>78305</v>
      </c>
      <c r="I80" s="70">
        <f>I81+I82+I83</f>
        <v>39152.5</v>
      </c>
      <c r="J80" s="70">
        <f>J81+J82+J83</f>
        <v>27801.38</v>
      </c>
      <c r="K80" s="3">
        <f>J80/F80*100</f>
        <v>114.60233315470548</v>
      </c>
      <c r="L80" s="3">
        <f>J80/H80*100</f>
        <v>35.50396526403167</v>
      </c>
      <c r="N80" s="21"/>
      <c r="O80" s="17"/>
      <c r="P80"/>
    </row>
    <row r="81" spans="1:16" s="18" customFormat="1" ht="21.95" customHeight="1" x14ac:dyDescent="0.25">
      <c r="A81" s="87"/>
      <c r="B81" s="87"/>
      <c r="C81" s="87"/>
      <c r="D81" s="87">
        <v>3211</v>
      </c>
      <c r="E81" s="97" t="s">
        <v>20</v>
      </c>
      <c r="F81" s="100">
        <v>1675</v>
      </c>
      <c r="G81" s="89">
        <v>8500</v>
      </c>
      <c r="H81" s="89">
        <v>9470</v>
      </c>
      <c r="I81" s="89">
        <v>4735</v>
      </c>
      <c r="J81" s="100">
        <v>3116.62</v>
      </c>
      <c r="K81" s="3"/>
      <c r="L81" s="3"/>
      <c r="N81" s="21"/>
      <c r="O81" s="19"/>
      <c r="P81" s="19"/>
    </row>
    <row r="82" spans="1:16" s="18" customFormat="1" ht="27" customHeight="1" x14ac:dyDescent="0.25">
      <c r="A82" s="87"/>
      <c r="B82" s="87"/>
      <c r="C82" s="87"/>
      <c r="D82" s="87">
        <v>3212</v>
      </c>
      <c r="E82" s="249" t="s">
        <v>21</v>
      </c>
      <c r="F82" s="100">
        <v>18835</v>
      </c>
      <c r="G82" s="89">
        <v>48005</v>
      </c>
      <c r="H82" s="89">
        <v>54035</v>
      </c>
      <c r="I82" s="89">
        <v>27017.5</v>
      </c>
      <c r="J82" s="100">
        <v>22308.720000000001</v>
      </c>
      <c r="K82" s="3"/>
      <c r="L82" s="3"/>
      <c r="N82" s="21"/>
      <c r="O82" s="19"/>
      <c r="P82" s="19"/>
    </row>
    <row r="83" spans="1:16" s="18" customFormat="1" ht="21.95" customHeight="1" x14ac:dyDescent="0.25">
      <c r="A83" s="87"/>
      <c r="B83" s="87"/>
      <c r="C83" s="87"/>
      <c r="D83" s="87">
        <v>3213</v>
      </c>
      <c r="E83" s="97" t="s">
        <v>22</v>
      </c>
      <c r="F83" s="100">
        <v>3749</v>
      </c>
      <c r="G83" s="89">
        <v>18600</v>
      </c>
      <c r="H83" s="89">
        <v>14800</v>
      </c>
      <c r="I83" s="89">
        <v>7400</v>
      </c>
      <c r="J83" s="100">
        <v>2376.04</v>
      </c>
      <c r="K83" s="3"/>
      <c r="L83" s="3"/>
      <c r="N83" s="21"/>
      <c r="O83" s="19"/>
      <c r="P83" s="19"/>
    </row>
    <row r="84" spans="1:16" ht="21.95" customHeight="1" x14ac:dyDescent="0.25">
      <c r="A84" s="87"/>
      <c r="B84" s="88"/>
      <c r="C84" s="88">
        <v>322</v>
      </c>
      <c r="D84" s="87"/>
      <c r="E84" s="4" t="s">
        <v>23</v>
      </c>
      <c r="F84" s="70">
        <f>F85+F86+F87+F88+F89+F90</f>
        <v>156612.84</v>
      </c>
      <c r="G84" s="70">
        <f>G85+G86+G87+G88+G89+G90</f>
        <v>737950</v>
      </c>
      <c r="H84" s="70">
        <f>H85+H86+H87+H88+H89+H90</f>
        <v>737650</v>
      </c>
      <c r="I84" s="70">
        <f>I85+I86+I87+I88+I89+I90</f>
        <v>368975.5</v>
      </c>
      <c r="J84" s="70">
        <f>J85+J86+J87+J88+J89+J90</f>
        <v>194075.17</v>
      </c>
      <c r="K84" s="3">
        <f>J84/F84*100</f>
        <v>123.9203439513644</v>
      </c>
      <c r="L84" s="3">
        <f>J84/H84*100</f>
        <v>26.309926116722025</v>
      </c>
      <c r="N84" s="21"/>
      <c r="O84" s="17"/>
      <c r="P84"/>
    </row>
    <row r="85" spans="1:16" s="18" customFormat="1" ht="21.95" customHeight="1" x14ac:dyDescent="0.25">
      <c r="A85" s="87"/>
      <c r="B85" s="87"/>
      <c r="C85" s="87"/>
      <c r="D85" s="87">
        <v>3221</v>
      </c>
      <c r="E85" s="97" t="s">
        <v>24</v>
      </c>
      <c r="F85" s="100">
        <v>9329.66</v>
      </c>
      <c r="G85" s="89">
        <v>28910</v>
      </c>
      <c r="H85" s="89">
        <v>33240</v>
      </c>
      <c r="I85" s="89">
        <v>16620</v>
      </c>
      <c r="J85" s="100">
        <v>11065.87</v>
      </c>
      <c r="K85" s="3"/>
      <c r="L85" s="3"/>
      <c r="N85" s="21"/>
      <c r="O85" s="19"/>
      <c r="P85" s="19"/>
    </row>
    <row r="86" spans="1:16" s="18" customFormat="1" ht="21.95" customHeight="1" x14ac:dyDescent="0.25">
      <c r="A86" s="87"/>
      <c r="B86" s="87"/>
      <c r="C86" s="87"/>
      <c r="D86" s="87">
        <v>3222</v>
      </c>
      <c r="E86" s="97" t="s">
        <v>25</v>
      </c>
      <c r="F86" s="100">
        <v>130644</v>
      </c>
      <c r="G86" s="89">
        <v>625550</v>
      </c>
      <c r="H86" s="89">
        <f>621420-300</f>
        <v>621120</v>
      </c>
      <c r="I86" s="89">
        <v>310710.5</v>
      </c>
      <c r="J86" s="100">
        <v>166849.08000000002</v>
      </c>
      <c r="K86" s="3"/>
      <c r="L86" s="3"/>
      <c r="N86" s="21"/>
      <c r="O86" s="19"/>
      <c r="P86" s="19"/>
    </row>
    <row r="87" spans="1:16" s="18" customFormat="1" ht="21.95" customHeight="1" x14ac:dyDescent="0.25">
      <c r="A87" s="87"/>
      <c r="B87" s="87"/>
      <c r="C87" s="87"/>
      <c r="D87" s="87">
        <v>3223</v>
      </c>
      <c r="E87" s="97" t="s">
        <v>26</v>
      </c>
      <c r="F87" s="100">
        <v>14559</v>
      </c>
      <c r="G87" s="89">
        <v>61040</v>
      </c>
      <c r="H87" s="89">
        <v>59840</v>
      </c>
      <c r="I87" s="89">
        <v>29920</v>
      </c>
      <c r="J87" s="100">
        <v>12746.84</v>
      </c>
      <c r="K87" s="3"/>
      <c r="L87" s="3"/>
      <c r="N87" s="21"/>
      <c r="O87" s="19"/>
      <c r="P87" s="19"/>
    </row>
    <row r="88" spans="1:16" s="18" customFormat="1" ht="27" customHeight="1" x14ac:dyDescent="0.25">
      <c r="A88" s="87"/>
      <c r="B88" s="87"/>
      <c r="C88" s="87"/>
      <c r="D88" s="87">
        <v>3224</v>
      </c>
      <c r="E88" s="249" t="s">
        <v>27</v>
      </c>
      <c r="F88" s="100">
        <v>0</v>
      </c>
      <c r="G88" s="89">
        <v>9000</v>
      </c>
      <c r="H88" s="89">
        <v>9000</v>
      </c>
      <c r="I88" s="89">
        <v>4500</v>
      </c>
      <c r="J88" s="100">
        <v>0</v>
      </c>
      <c r="K88" s="3"/>
      <c r="L88" s="3"/>
      <c r="N88" s="21"/>
      <c r="O88" s="19"/>
      <c r="P88" s="19"/>
    </row>
    <row r="89" spans="1:16" s="18" customFormat="1" ht="21.95" customHeight="1" x14ac:dyDescent="0.25">
      <c r="A89" s="87"/>
      <c r="B89" s="87"/>
      <c r="C89" s="87"/>
      <c r="D89" s="87">
        <v>3225</v>
      </c>
      <c r="E89" s="97" t="s">
        <v>28</v>
      </c>
      <c r="F89" s="100">
        <v>2037</v>
      </c>
      <c r="G89" s="89">
        <v>9450</v>
      </c>
      <c r="H89" s="89">
        <v>10450</v>
      </c>
      <c r="I89" s="89">
        <v>5225</v>
      </c>
      <c r="J89" s="100">
        <v>3413.38</v>
      </c>
      <c r="K89" s="3"/>
      <c r="L89" s="3"/>
      <c r="N89" s="21"/>
      <c r="O89" s="19"/>
      <c r="P89" s="19"/>
    </row>
    <row r="90" spans="1:16" s="18" customFormat="1" ht="21.95" customHeight="1" x14ac:dyDescent="0.25">
      <c r="A90" s="87"/>
      <c r="B90" s="87"/>
      <c r="C90" s="87"/>
      <c r="D90" s="87">
        <v>3227</v>
      </c>
      <c r="E90" s="97" t="s">
        <v>29</v>
      </c>
      <c r="F90" s="100">
        <v>43.18</v>
      </c>
      <c r="G90" s="89">
        <v>4000</v>
      </c>
      <c r="H90" s="89">
        <v>4000</v>
      </c>
      <c r="I90" s="89">
        <v>2000</v>
      </c>
      <c r="J90" s="100">
        <v>0</v>
      </c>
      <c r="K90" s="3"/>
      <c r="L90" s="3"/>
      <c r="N90" s="21"/>
      <c r="O90" s="19"/>
      <c r="P90" s="19"/>
    </row>
    <row r="91" spans="1:16" ht="21.95" customHeight="1" x14ac:dyDescent="0.25">
      <c r="A91" s="87"/>
      <c r="B91" s="88"/>
      <c r="C91" s="88">
        <v>323</v>
      </c>
      <c r="D91" s="87"/>
      <c r="E91" s="4" t="s">
        <v>30</v>
      </c>
      <c r="F91" s="70">
        <f>F92+F93+F94+F95+F96+F97+F98+F99+F100</f>
        <v>129151</v>
      </c>
      <c r="G91" s="70">
        <f>G92+G93+G94+G95+G96+G97+G98+G99+G100</f>
        <v>467705</v>
      </c>
      <c r="H91" s="70">
        <f>H92+H93+H94+H95+H96+H97+H98+H99+H100</f>
        <v>467705</v>
      </c>
      <c r="I91" s="70">
        <f>I92+I93+I94+I95+I96+I97+I98+I99+I100</f>
        <v>233852.5</v>
      </c>
      <c r="J91" s="70">
        <f>J92+J93+J94+J95+J96+J97+J98+J99+J100</f>
        <v>113257.81</v>
      </c>
      <c r="K91" s="3">
        <f>J91/F91*100</f>
        <v>87.694102252402232</v>
      </c>
      <c r="L91" s="3">
        <f>J91/H91*100</f>
        <v>24.215650891053119</v>
      </c>
      <c r="N91" s="21"/>
      <c r="O91" s="17"/>
      <c r="P91"/>
    </row>
    <row r="92" spans="1:16" s="18" customFormat="1" ht="21.95" customHeight="1" x14ac:dyDescent="0.25">
      <c r="A92" s="87"/>
      <c r="B92" s="87"/>
      <c r="C92" s="87"/>
      <c r="D92" s="87">
        <v>3231</v>
      </c>
      <c r="E92" s="97" t="s">
        <v>31</v>
      </c>
      <c r="F92" s="100">
        <v>8342</v>
      </c>
      <c r="G92" s="89">
        <v>24340</v>
      </c>
      <c r="H92" s="89">
        <v>24320</v>
      </c>
      <c r="I92" s="89">
        <v>12160</v>
      </c>
      <c r="J92" s="100">
        <v>8499.2199999999993</v>
      </c>
      <c r="K92" s="3"/>
      <c r="L92" s="3"/>
      <c r="N92" s="21"/>
      <c r="O92" s="19"/>
      <c r="P92" s="19"/>
    </row>
    <row r="93" spans="1:16" s="18" customFormat="1" ht="21.95" customHeight="1" x14ac:dyDescent="0.25">
      <c r="A93" s="87"/>
      <c r="B93" s="87"/>
      <c r="C93" s="87"/>
      <c r="D93" s="87">
        <v>3232</v>
      </c>
      <c r="E93" s="97" t="s">
        <v>32</v>
      </c>
      <c r="F93" s="100">
        <v>40478</v>
      </c>
      <c r="G93" s="89">
        <v>143260</v>
      </c>
      <c r="H93" s="89">
        <v>156260</v>
      </c>
      <c r="I93" s="89">
        <v>78130</v>
      </c>
      <c r="J93" s="100">
        <v>29232.080000000002</v>
      </c>
      <c r="K93" s="3"/>
      <c r="L93" s="3"/>
      <c r="N93" s="21"/>
      <c r="O93" s="19"/>
      <c r="P93" s="19"/>
    </row>
    <row r="94" spans="1:16" s="18" customFormat="1" ht="21.95" customHeight="1" x14ac:dyDescent="0.25">
      <c r="A94" s="87"/>
      <c r="B94" s="87"/>
      <c r="C94" s="87"/>
      <c r="D94" s="87">
        <v>3233</v>
      </c>
      <c r="E94" s="97" t="s">
        <v>33</v>
      </c>
      <c r="F94" s="100">
        <v>165</v>
      </c>
      <c r="G94" s="89">
        <v>3160</v>
      </c>
      <c r="H94" s="89">
        <v>3900</v>
      </c>
      <c r="I94" s="89">
        <v>1950</v>
      </c>
      <c r="J94" s="100">
        <v>1444.74</v>
      </c>
      <c r="K94" s="3"/>
      <c r="L94" s="3"/>
      <c r="N94" s="21"/>
      <c r="O94" s="19"/>
      <c r="P94" s="19"/>
    </row>
    <row r="95" spans="1:16" s="18" customFormat="1" ht="21.95" customHeight="1" x14ac:dyDescent="0.25">
      <c r="A95" s="87"/>
      <c r="B95" s="87"/>
      <c r="C95" s="87"/>
      <c r="D95" s="87">
        <v>3234</v>
      </c>
      <c r="E95" s="97" t="s">
        <v>34</v>
      </c>
      <c r="F95" s="100">
        <v>11416</v>
      </c>
      <c r="G95" s="89">
        <v>32470</v>
      </c>
      <c r="H95" s="89">
        <v>31945</v>
      </c>
      <c r="I95" s="89">
        <v>15972.5</v>
      </c>
      <c r="J95" s="100">
        <v>12240.02</v>
      </c>
      <c r="K95" s="3"/>
      <c r="L95" s="3"/>
      <c r="N95" s="21"/>
      <c r="O95" s="19"/>
      <c r="P95" s="19"/>
    </row>
    <row r="96" spans="1:16" s="18" customFormat="1" ht="21.95" customHeight="1" x14ac:dyDescent="0.25">
      <c r="A96" s="87"/>
      <c r="B96" s="87"/>
      <c r="C96" s="87"/>
      <c r="D96" s="87">
        <v>3235</v>
      </c>
      <c r="E96" s="97" t="s">
        <v>35</v>
      </c>
      <c r="F96" s="100">
        <v>2</v>
      </c>
      <c r="G96" s="89">
        <v>3670</v>
      </c>
      <c r="H96" s="89">
        <v>3670</v>
      </c>
      <c r="I96" s="89">
        <v>1835</v>
      </c>
      <c r="J96" s="100">
        <v>331.78</v>
      </c>
      <c r="K96" s="3"/>
      <c r="L96" s="3"/>
      <c r="N96" s="21"/>
      <c r="O96" s="19"/>
      <c r="P96" s="19"/>
    </row>
    <row r="97" spans="1:16" s="18" customFormat="1" ht="21.95" customHeight="1" x14ac:dyDescent="0.25">
      <c r="A97" s="87"/>
      <c r="B97" s="87"/>
      <c r="C97" s="87"/>
      <c r="D97" s="87">
        <v>3236</v>
      </c>
      <c r="E97" s="97" t="s">
        <v>36</v>
      </c>
      <c r="F97" s="100">
        <v>9025.5</v>
      </c>
      <c r="G97" s="89">
        <v>31400</v>
      </c>
      <c r="H97" s="89">
        <v>31400</v>
      </c>
      <c r="I97" s="89">
        <v>15700</v>
      </c>
      <c r="J97" s="100">
        <v>9772.25</v>
      </c>
      <c r="K97" s="3"/>
      <c r="L97" s="3"/>
      <c r="N97" s="21"/>
      <c r="O97" s="19"/>
      <c r="P97" s="19"/>
    </row>
    <row r="98" spans="1:16" s="18" customFormat="1" ht="21.95" customHeight="1" x14ac:dyDescent="0.25">
      <c r="A98" s="87"/>
      <c r="B98" s="87"/>
      <c r="C98" s="87"/>
      <c r="D98" s="87">
        <v>3237</v>
      </c>
      <c r="E98" s="97" t="s">
        <v>109</v>
      </c>
      <c r="F98" s="100">
        <v>24072.5</v>
      </c>
      <c r="G98" s="89">
        <v>135130</v>
      </c>
      <c r="H98" s="89">
        <v>129645</v>
      </c>
      <c r="I98" s="89">
        <v>64822.5</v>
      </c>
      <c r="J98" s="100">
        <v>19235.419999999998</v>
      </c>
      <c r="K98" s="3"/>
      <c r="L98" s="3"/>
      <c r="N98" s="21"/>
      <c r="O98" s="19"/>
      <c r="P98" s="19"/>
    </row>
    <row r="99" spans="1:16" s="18" customFormat="1" ht="21.95" customHeight="1" x14ac:dyDescent="0.25">
      <c r="A99" s="87"/>
      <c r="B99" s="87"/>
      <c r="C99" s="87"/>
      <c r="D99" s="87">
        <v>3238</v>
      </c>
      <c r="E99" s="97" t="s">
        <v>37</v>
      </c>
      <c r="F99" s="100">
        <v>7237</v>
      </c>
      <c r="G99" s="89">
        <v>19450</v>
      </c>
      <c r="H99" s="89">
        <v>19140</v>
      </c>
      <c r="I99" s="89">
        <v>9570</v>
      </c>
      <c r="J99" s="100">
        <v>7311.69</v>
      </c>
      <c r="K99" s="3"/>
      <c r="L99" s="3"/>
      <c r="N99" s="21"/>
      <c r="O99" s="19"/>
      <c r="P99" s="19"/>
    </row>
    <row r="100" spans="1:16" s="18" customFormat="1" ht="21.95" customHeight="1" x14ac:dyDescent="0.25">
      <c r="A100" s="87"/>
      <c r="B100" s="87"/>
      <c r="C100" s="87"/>
      <c r="D100" s="87">
        <v>3239</v>
      </c>
      <c r="E100" s="97" t="s">
        <v>38</v>
      </c>
      <c r="F100" s="100">
        <v>28413</v>
      </c>
      <c r="G100" s="89">
        <v>74825</v>
      </c>
      <c r="H100" s="89">
        <v>67425</v>
      </c>
      <c r="I100" s="89">
        <v>33712.5</v>
      </c>
      <c r="J100" s="100">
        <v>25190.61</v>
      </c>
      <c r="K100" s="3"/>
      <c r="L100" s="3"/>
      <c r="N100" s="21"/>
      <c r="O100" s="19"/>
      <c r="P100" s="19"/>
    </row>
    <row r="101" spans="1:16" ht="21.95" hidden="1" customHeight="1" x14ac:dyDescent="0.25">
      <c r="A101" s="87"/>
      <c r="B101" s="88"/>
      <c r="C101" s="88">
        <v>324</v>
      </c>
      <c r="D101" s="87"/>
      <c r="E101" s="4" t="s">
        <v>83</v>
      </c>
      <c r="F101" s="70">
        <f>F102</f>
        <v>0</v>
      </c>
      <c r="G101" s="70">
        <f t="shared" ref="G101:H101" si="22">G102</f>
        <v>0</v>
      </c>
      <c r="H101" s="70">
        <f t="shared" si="22"/>
        <v>0</v>
      </c>
      <c r="I101" s="70">
        <f t="shared" ref="I101" si="23">H101/12*6</f>
        <v>0</v>
      </c>
      <c r="J101" s="70">
        <f t="shared" ref="J101" si="24">J102</f>
        <v>0</v>
      </c>
      <c r="K101" s="3">
        <v>0</v>
      </c>
      <c r="L101" s="3">
        <v>0</v>
      </c>
      <c r="N101" s="21"/>
      <c r="O101" s="17"/>
      <c r="P101"/>
    </row>
    <row r="102" spans="1:16" s="18" customFormat="1" ht="21.95" hidden="1" customHeight="1" x14ac:dyDescent="0.25">
      <c r="A102" s="87"/>
      <c r="B102" s="87"/>
      <c r="C102" s="87"/>
      <c r="D102" s="87">
        <v>3241</v>
      </c>
      <c r="E102" s="97" t="s">
        <v>83</v>
      </c>
      <c r="F102" s="100">
        <v>0</v>
      </c>
      <c r="G102" s="89">
        <v>0</v>
      </c>
      <c r="H102" s="89">
        <v>0</v>
      </c>
      <c r="I102" s="89">
        <v>0</v>
      </c>
      <c r="J102" s="100">
        <v>0</v>
      </c>
      <c r="K102" s="3"/>
      <c r="L102" s="3"/>
      <c r="N102" s="21"/>
      <c r="O102" s="19"/>
      <c r="P102" s="19"/>
    </row>
    <row r="103" spans="1:16" ht="21.95" customHeight="1" x14ac:dyDescent="0.25">
      <c r="A103" s="87"/>
      <c r="B103" s="88"/>
      <c r="C103" s="88">
        <v>329</v>
      </c>
      <c r="D103" s="87"/>
      <c r="E103" s="4" t="s">
        <v>40</v>
      </c>
      <c r="F103" s="70">
        <f>F104+F105+F106+F107+F108+F110</f>
        <v>20070</v>
      </c>
      <c r="G103" s="70">
        <f>G104+G105+G106+G107+G108+G110+G109</f>
        <v>62770</v>
      </c>
      <c r="H103" s="70">
        <f>H104+H105+H106+H107+H108+H110+H109</f>
        <v>59870</v>
      </c>
      <c r="I103" s="70">
        <f>I104+I105+I106+I107+I108+I110+I109</f>
        <v>29935</v>
      </c>
      <c r="J103" s="70">
        <f>J104+J105+J106+J107+J108+J110+J109</f>
        <v>17875.079999999998</v>
      </c>
      <c r="K103" s="3">
        <f>J103/F103*100</f>
        <v>89.063677130044837</v>
      </c>
      <c r="L103" s="3">
        <f>J103/H103*100</f>
        <v>29.856489059629194</v>
      </c>
      <c r="N103" s="21"/>
      <c r="O103" s="17"/>
      <c r="P103"/>
    </row>
    <row r="104" spans="1:16" s="18" customFormat="1" ht="27" customHeight="1" x14ac:dyDescent="0.25">
      <c r="A104" s="87"/>
      <c r="B104" s="87"/>
      <c r="C104" s="87"/>
      <c r="D104" s="87">
        <v>3291</v>
      </c>
      <c r="E104" s="249" t="s">
        <v>41</v>
      </c>
      <c r="F104" s="100">
        <v>3666</v>
      </c>
      <c r="G104" s="89">
        <v>15000</v>
      </c>
      <c r="H104" s="89">
        <v>15000</v>
      </c>
      <c r="I104" s="89">
        <v>7500</v>
      </c>
      <c r="J104" s="100">
        <v>4795.6499999999996</v>
      </c>
      <c r="K104" s="3"/>
      <c r="L104" s="3"/>
      <c r="N104" s="21"/>
      <c r="O104" s="19"/>
      <c r="P104" s="19"/>
    </row>
    <row r="105" spans="1:16" s="18" customFormat="1" ht="21.95" customHeight="1" x14ac:dyDescent="0.25">
      <c r="A105" s="87"/>
      <c r="B105" s="87"/>
      <c r="C105" s="87"/>
      <c r="D105" s="87">
        <v>3292</v>
      </c>
      <c r="E105" s="97" t="s">
        <v>42</v>
      </c>
      <c r="F105" s="100">
        <v>3154</v>
      </c>
      <c r="G105" s="89">
        <v>10530</v>
      </c>
      <c r="H105" s="89">
        <v>13530</v>
      </c>
      <c r="I105" s="89">
        <v>6765</v>
      </c>
      <c r="J105" s="100">
        <v>2632.09</v>
      </c>
      <c r="K105" s="3"/>
      <c r="L105" s="3"/>
      <c r="N105" s="21"/>
      <c r="O105" s="19"/>
      <c r="P105" s="19"/>
    </row>
    <row r="106" spans="1:16" s="18" customFormat="1" ht="21.95" customHeight="1" x14ac:dyDescent="0.25">
      <c r="A106" s="87"/>
      <c r="B106" s="87"/>
      <c r="C106" s="87"/>
      <c r="D106" s="87">
        <v>3293</v>
      </c>
      <c r="E106" s="97" t="s">
        <v>43</v>
      </c>
      <c r="F106" s="100">
        <v>7139</v>
      </c>
      <c r="G106" s="89">
        <v>18900</v>
      </c>
      <c r="H106" s="89">
        <v>12000</v>
      </c>
      <c r="I106" s="89">
        <v>6000</v>
      </c>
      <c r="J106" s="100">
        <v>2293.41</v>
      </c>
      <c r="K106" s="3"/>
      <c r="L106" s="3"/>
      <c r="N106" s="21"/>
      <c r="O106" s="19"/>
      <c r="P106" s="19"/>
    </row>
    <row r="107" spans="1:16" s="18" customFormat="1" ht="21.95" customHeight="1" x14ac:dyDescent="0.25">
      <c r="A107" s="87"/>
      <c r="B107" s="87"/>
      <c r="C107" s="87"/>
      <c r="D107" s="87">
        <v>3294</v>
      </c>
      <c r="E107" s="97" t="s">
        <v>44</v>
      </c>
      <c r="F107" s="100">
        <v>794</v>
      </c>
      <c r="G107" s="89">
        <v>2000</v>
      </c>
      <c r="H107" s="89">
        <v>2000</v>
      </c>
      <c r="I107" s="89">
        <v>1000</v>
      </c>
      <c r="J107" s="100">
        <v>851.82</v>
      </c>
      <c r="K107" s="3"/>
      <c r="L107" s="3"/>
      <c r="N107" s="21"/>
      <c r="O107" s="19"/>
      <c r="P107" s="19"/>
    </row>
    <row r="108" spans="1:16" s="18" customFormat="1" ht="21.95" customHeight="1" x14ac:dyDescent="0.25">
      <c r="A108" s="87"/>
      <c r="B108" s="87"/>
      <c r="C108" s="87"/>
      <c r="D108" s="87">
        <v>3295</v>
      </c>
      <c r="E108" s="97" t="s">
        <v>45</v>
      </c>
      <c r="F108" s="100">
        <v>2961</v>
      </c>
      <c r="G108" s="89">
        <v>10000</v>
      </c>
      <c r="H108" s="89">
        <v>11000</v>
      </c>
      <c r="I108" s="89">
        <v>5500</v>
      </c>
      <c r="J108" s="100">
        <v>5361.84</v>
      </c>
      <c r="K108" s="3"/>
      <c r="L108" s="3"/>
      <c r="N108" s="21"/>
      <c r="O108" s="19"/>
      <c r="P108" s="19"/>
    </row>
    <row r="109" spans="1:16" s="18" customFormat="1" ht="21.95" customHeight="1" x14ac:dyDescent="0.25">
      <c r="A109" s="87"/>
      <c r="B109" s="87"/>
      <c r="C109" s="87"/>
      <c r="D109" s="87">
        <v>3296</v>
      </c>
      <c r="E109" s="97" t="s">
        <v>85</v>
      </c>
      <c r="F109" s="100">
        <v>0</v>
      </c>
      <c r="G109" s="89">
        <v>340</v>
      </c>
      <c r="H109" s="89">
        <v>340</v>
      </c>
      <c r="I109" s="89">
        <v>170</v>
      </c>
      <c r="J109" s="100">
        <v>497.71</v>
      </c>
      <c r="K109" s="3"/>
      <c r="L109" s="3"/>
      <c r="N109" s="21"/>
      <c r="O109" s="19"/>
      <c r="P109" s="19"/>
    </row>
    <row r="110" spans="1:16" s="18" customFormat="1" ht="21.95" customHeight="1" x14ac:dyDescent="0.25">
      <c r="A110" s="87"/>
      <c r="B110" s="87"/>
      <c r="C110" s="87"/>
      <c r="D110" s="87">
        <v>3299</v>
      </c>
      <c r="E110" s="97" t="s">
        <v>40</v>
      </c>
      <c r="F110" s="100">
        <v>2356</v>
      </c>
      <c r="G110" s="89">
        <v>6000</v>
      </c>
      <c r="H110" s="89">
        <v>6000</v>
      </c>
      <c r="I110" s="89">
        <v>3000</v>
      </c>
      <c r="J110" s="100">
        <v>1442.56</v>
      </c>
      <c r="K110" s="3"/>
      <c r="L110" s="3"/>
      <c r="N110" s="21"/>
      <c r="O110" s="19"/>
      <c r="P110" s="19"/>
    </row>
    <row r="111" spans="1:16" ht="35.1" customHeight="1" x14ac:dyDescent="0.25">
      <c r="A111" s="87"/>
      <c r="B111" s="88">
        <v>34</v>
      </c>
      <c r="C111" s="88"/>
      <c r="D111" s="87"/>
      <c r="E111" s="4" t="s">
        <v>46</v>
      </c>
      <c r="F111" s="70">
        <f>F112</f>
        <v>1129</v>
      </c>
      <c r="G111" s="70">
        <f t="shared" ref="G111:J111" si="25">G112</f>
        <v>4100</v>
      </c>
      <c r="H111" s="70">
        <f t="shared" si="25"/>
        <v>4100</v>
      </c>
      <c r="I111" s="70">
        <f t="shared" si="25"/>
        <v>2050</v>
      </c>
      <c r="J111" s="70">
        <f t="shared" si="25"/>
        <v>983.48</v>
      </c>
      <c r="K111" s="3">
        <f>J111/F111*100</f>
        <v>87.11071744906998</v>
      </c>
      <c r="L111" s="3">
        <f>J111/H111*100</f>
        <v>23.987317073170733</v>
      </c>
      <c r="N111" s="22"/>
      <c r="O111" s="17"/>
      <c r="P111"/>
    </row>
    <row r="112" spans="1:16" ht="21.95" customHeight="1" x14ac:dyDescent="0.25">
      <c r="A112" s="87"/>
      <c r="B112" s="88"/>
      <c r="C112" s="88">
        <v>343</v>
      </c>
      <c r="D112" s="87"/>
      <c r="E112" s="4" t="s">
        <v>47</v>
      </c>
      <c r="F112" s="70">
        <f>F113+F114</f>
        <v>1129</v>
      </c>
      <c r="G112" s="70">
        <f>G113+G114</f>
        <v>4100</v>
      </c>
      <c r="H112" s="70">
        <f>H113+H114</f>
        <v>4100</v>
      </c>
      <c r="I112" s="70">
        <f>I113+I114</f>
        <v>2050</v>
      </c>
      <c r="J112" s="70">
        <f>J113+J114</f>
        <v>983.48</v>
      </c>
      <c r="K112" s="3">
        <f>J112/F112*100</f>
        <v>87.11071744906998</v>
      </c>
      <c r="L112" s="3">
        <f>J112/H112*100</f>
        <v>23.987317073170733</v>
      </c>
      <c r="N112" s="21"/>
      <c r="O112" s="17"/>
      <c r="P112"/>
    </row>
    <row r="113" spans="1:16" s="18" customFormat="1" ht="21.95" customHeight="1" x14ac:dyDescent="0.25">
      <c r="A113" s="87"/>
      <c r="B113" s="87"/>
      <c r="C113" s="87"/>
      <c r="D113" s="87">
        <v>3431</v>
      </c>
      <c r="E113" s="97" t="s">
        <v>48</v>
      </c>
      <c r="F113" s="100">
        <v>1129</v>
      </c>
      <c r="G113" s="89">
        <v>4000</v>
      </c>
      <c r="H113" s="89">
        <v>4000</v>
      </c>
      <c r="I113" s="89">
        <v>2000</v>
      </c>
      <c r="J113" s="100">
        <v>983.48</v>
      </c>
      <c r="K113" s="3"/>
      <c r="L113" s="3"/>
      <c r="N113" s="21"/>
      <c r="O113" s="19"/>
      <c r="P113" s="19"/>
    </row>
    <row r="114" spans="1:16" s="18" customFormat="1" ht="21.95" customHeight="1" x14ac:dyDescent="0.25">
      <c r="A114" s="87"/>
      <c r="B114" s="87"/>
      <c r="C114" s="87"/>
      <c r="D114" s="87">
        <v>3433</v>
      </c>
      <c r="E114" s="97" t="s">
        <v>49</v>
      </c>
      <c r="F114" s="100">
        <v>0</v>
      </c>
      <c r="G114" s="89">
        <v>100</v>
      </c>
      <c r="H114" s="89">
        <v>100</v>
      </c>
      <c r="I114" s="89">
        <v>50</v>
      </c>
      <c r="J114" s="100">
        <v>0</v>
      </c>
      <c r="K114" s="3"/>
      <c r="L114" s="3"/>
      <c r="N114" s="21"/>
      <c r="O114" s="19"/>
      <c r="P114" s="19"/>
    </row>
    <row r="115" spans="1:16" ht="35.1" hidden="1" customHeight="1" x14ac:dyDescent="0.25">
      <c r="A115" s="87"/>
      <c r="B115" s="88">
        <v>36</v>
      </c>
      <c r="C115" s="88"/>
      <c r="D115" s="87"/>
      <c r="E115" s="4" t="s">
        <v>163</v>
      </c>
      <c r="F115" s="70">
        <f>F118+F116</f>
        <v>0</v>
      </c>
      <c r="G115" s="70">
        <f>G118+G116</f>
        <v>0</v>
      </c>
      <c r="H115" s="70">
        <f>H118+H116</f>
        <v>0</v>
      </c>
      <c r="I115" s="70">
        <f>I118+I116</f>
        <v>0</v>
      </c>
      <c r="J115" s="70">
        <f>J118+J116</f>
        <v>0</v>
      </c>
      <c r="K115" s="3">
        <v>0</v>
      </c>
      <c r="L115" s="3">
        <v>0</v>
      </c>
      <c r="N115" s="22"/>
      <c r="O115" s="17"/>
      <c r="P115"/>
    </row>
    <row r="116" spans="1:16" ht="26.25" hidden="1" customHeight="1" x14ac:dyDescent="0.25">
      <c r="A116" s="87"/>
      <c r="B116" s="88"/>
      <c r="C116" s="88">
        <v>366</v>
      </c>
      <c r="D116" s="87"/>
      <c r="E116" s="4" t="s">
        <v>168</v>
      </c>
      <c r="F116" s="70">
        <f>F117</f>
        <v>0</v>
      </c>
      <c r="G116" s="70">
        <f t="shared" ref="G116:J116" si="26">G117</f>
        <v>0</v>
      </c>
      <c r="H116" s="70">
        <f t="shared" si="26"/>
        <v>0</v>
      </c>
      <c r="I116" s="70">
        <f t="shared" si="26"/>
        <v>0</v>
      </c>
      <c r="J116" s="70">
        <f t="shared" si="26"/>
        <v>0</v>
      </c>
      <c r="K116" s="3">
        <v>0</v>
      </c>
      <c r="L116" s="3">
        <v>0</v>
      </c>
      <c r="N116" s="21"/>
      <c r="O116" s="17"/>
      <c r="P116"/>
    </row>
    <row r="117" spans="1:16" s="18" customFormat="1" ht="27" hidden="1" customHeight="1" x14ac:dyDescent="0.25">
      <c r="A117" s="87"/>
      <c r="B117" s="87"/>
      <c r="C117" s="87"/>
      <c r="D117" s="87">
        <v>3661</v>
      </c>
      <c r="E117" s="249" t="s">
        <v>167</v>
      </c>
      <c r="F117" s="100">
        <v>0</v>
      </c>
      <c r="G117" s="89">
        <v>0</v>
      </c>
      <c r="H117" s="89">
        <v>0</v>
      </c>
      <c r="I117" s="89">
        <v>0</v>
      </c>
      <c r="J117" s="100">
        <v>0</v>
      </c>
      <c r="K117" s="3"/>
      <c r="L117" s="3"/>
      <c r="N117" s="21"/>
      <c r="O117" s="19"/>
      <c r="P117" s="19"/>
    </row>
    <row r="118" spans="1:16" ht="26.25" hidden="1" customHeight="1" x14ac:dyDescent="0.25">
      <c r="A118" s="87"/>
      <c r="B118" s="88"/>
      <c r="C118" s="88">
        <v>369</v>
      </c>
      <c r="D118" s="87"/>
      <c r="E118" s="4" t="s">
        <v>164</v>
      </c>
      <c r="F118" s="70">
        <f>F119</f>
        <v>0</v>
      </c>
      <c r="G118" s="70">
        <f>G119</f>
        <v>0</v>
      </c>
      <c r="H118" s="70">
        <f>H119</f>
        <v>0</v>
      </c>
      <c r="I118" s="70">
        <f t="shared" ref="I118:J118" si="27">I119</f>
        <v>0</v>
      </c>
      <c r="J118" s="70">
        <f t="shared" si="27"/>
        <v>0</v>
      </c>
      <c r="K118" s="3">
        <v>0</v>
      </c>
      <c r="L118" s="3">
        <v>0</v>
      </c>
      <c r="N118" s="21"/>
      <c r="O118" s="17"/>
      <c r="P118"/>
    </row>
    <row r="119" spans="1:16" s="18" customFormat="1" ht="27" hidden="1" customHeight="1" x14ac:dyDescent="0.25">
      <c r="A119" s="87"/>
      <c r="B119" s="87"/>
      <c r="C119" s="87"/>
      <c r="D119" s="87">
        <v>3691</v>
      </c>
      <c r="E119" s="249" t="s">
        <v>165</v>
      </c>
      <c r="F119" s="100">
        <v>0</v>
      </c>
      <c r="G119" s="89">
        <v>0</v>
      </c>
      <c r="H119" s="89">
        <v>0</v>
      </c>
      <c r="I119" s="89">
        <v>0</v>
      </c>
      <c r="J119" s="100">
        <v>0</v>
      </c>
      <c r="K119" s="3"/>
      <c r="L119" s="3"/>
      <c r="N119" s="21"/>
      <c r="O119" s="19"/>
      <c r="P119" s="19"/>
    </row>
    <row r="120" spans="1:16" ht="35.1" hidden="1" customHeight="1" x14ac:dyDescent="0.25">
      <c r="A120" s="87"/>
      <c r="B120" s="88">
        <v>37</v>
      </c>
      <c r="C120" s="88"/>
      <c r="D120" s="87"/>
      <c r="E120" s="4" t="s">
        <v>166</v>
      </c>
      <c r="F120" s="70">
        <f>F121</f>
        <v>0</v>
      </c>
      <c r="G120" s="70">
        <f t="shared" ref="G120:H121" si="28">G121</f>
        <v>0</v>
      </c>
      <c r="H120" s="70">
        <f t="shared" si="28"/>
        <v>0</v>
      </c>
      <c r="I120" s="70">
        <f t="shared" ref="I120:I121" si="29">H120/12*9</f>
        <v>0</v>
      </c>
      <c r="J120" s="70">
        <f t="shared" ref="J120:J121" si="30">J121</f>
        <v>0</v>
      </c>
      <c r="K120" s="3">
        <v>0</v>
      </c>
      <c r="L120" s="3">
        <v>0</v>
      </c>
      <c r="N120" s="22"/>
      <c r="O120" s="17"/>
      <c r="P120"/>
    </row>
    <row r="121" spans="1:16" ht="26.25" hidden="1" customHeight="1" x14ac:dyDescent="0.25">
      <c r="A121" s="87"/>
      <c r="B121" s="88"/>
      <c r="C121" s="88">
        <v>372</v>
      </c>
      <c r="D121" s="87"/>
      <c r="E121" s="4" t="s">
        <v>166</v>
      </c>
      <c r="F121" s="70">
        <f>F122</f>
        <v>0</v>
      </c>
      <c r="G121" s="70">
        <f t="shared" si="28"/>
        <v>0</v>
      </c>
      <c r="H121" s="70">
        <f t="shared" si="28"/>
        <v>0</v>
      </c>
      <c r="I121" s="70">
        <f t="shared" si="29"/>
        <v>0</v>
      </c>
      <c r="J121" s="70">
        <f t="shared" si="30"/>
        <v>0</v>
      </c>
      <c r="K121" s="3">
        <v>0</v>
      </c>
      <c r="L121" s="3">
        <v>0</v>
      </c>
      <c r="N121" s="21"/>
      <c r="O121" s="17"/>
      <c r="P121"/>
    </row>
    <row r="122" spans="1:16" s="18" customFormat="1" ht="27" hidden="1" customHeight="1" x14ac:dyDescent="0.25">
      <c r="A122" s="87"/>
      <c r="B122" s="87"/>
      <c r="C122" s="87"/>
      <c r="D122" s="87">
        <v>3721</v>
      </c>
      <c r="E122" s="249" t="s">
        <v>166</v>
      </c>
      <c r="F122" s="100">
        <v>0</v>
      </c>
      <c r="G122" s="89">
        <v>0</v>
      </c>
      <c r="H122" s="89">
        <v>0</v>
      </c>
      <c r="I122" s="89">
        <v>0</v>
      </c>
      <c r="J122" s="100">
        <v>0</v>
      </c>
      <c r="K122" s="3"/>
      <c r="L122" s="3"/>
      <c r="N122" s="21"/>
      <c r="O122" s="19"/>
      <c r="P122" s="19"/>
    </row>
    <row r="123" spans="1:16" ht="21.95" customHeight="1" x14ac:dyDescent="0.25">
      <c r="A123" s="83">
        <v>4</v>
      </c>
      <c r="B123" s="84"/>
      <c r="C123" s="84"/>
      <c r="D123" s="84"/>
      <c r="E123" s="85" t="s">
        <v>2</v>
      </c>
      <c r="F123" s="86">
        <f>SUM(F124+F127)</f>
        <v>6843</v>
      </c>
      <c r="G123" s="86">
        <f>G124+G127+G138</f>
        <v>1173138</v>
      </c>
      <c r="H123" s="86">
        <f>H124+H127+H138</f>
        <v>925718</v>
      </c>
      <c r="I123" s="86">
        <f>I124+I127+I138</f>
        <v>462859</v>
      </c>
      <c r="J123" s="86">
        <f>SUM(J124+J127)</f>
        <v>2171.6</v>
      </c>
      <c r="K123" s="82">
        <f>J123/F123*100</f>
        <v>31.734619319012129</v>
      </c>
      <c r="L123" s="82">
        <f>J123/H123*100</f>
        <v>0.23458547851505532</v>
      </c>
      <c r="M123" s="31"/>
      <c r="N123" s="21"/>
      <c r="O123" s="17"/>
      <c r="P123"/>
    </row>
    <row r="124" spans="1:16" ht="35.1" customHeight="1" x14ac:dyDescent="0.25">
      <c r="A124" s="87"/>
      <c r="B124" s="88">
        <v>41</v>
      </c>
      <c r="C124" s="88"/>
      <c r="D124" s="87"/>
      <c r="E124" s="4" t="s">
        <v>54</v>
      </c>
      <c r="F124" s="70">
        <f>F125</f>
        <v>275</v>
      </c>
      <c r="G124" s="70">
        <f t="shared" ref="G124:J125" si="31">G125</f>
        <v>4000</v>
      </c>
      <c r="H124" s="70">
        <f t="shared" si="31"/>
        <v>4000</v>
      </c>
      <c r="I124" s="70">
        <f t="shared" si="31"/>
        <v>2000</v>
      </c>
      <c r="J124" s="70">
        <f t="shared" si="31"/>
        <v>306.27999999999997</v>
      </c>
      <c r="K124" s="3">
        <f>J124/F124*100</f>
        <v>111.37454545454544</v>
      </c>
      <c r="L124" s="3">
        <f>J124/H124*100</f>
        <v>7.657</v>
      </c>
      <c r="N124" s="22"/>
      <c r="O124" s="17"/>
      <c r="P124"/>
    </row>
    <row r="125" spans="1:16" ht="21.95" customHeight="1" x14ac:dyDescent="0.25">
      <c r="A125" s="87"/>
      <c r="B125" s="88"/>
      <c r="C125" s="88">
        <v>412</v>
      </c>
      <c r="D125" s="87"/>
      <c r="E125" s="4" t="s">
        <v>55</v>
      </c>
      <c r="F125" s="70">
        <f>F126</f>
        <v>275</v>
      </c>
      <c r="G125" s="70">
        <f t="shared" si="31"/>
        <v>4000</v>
      </c>
      <c r="H125" s="70">
        <f t="shared" si="31"/>
        <v>4000</v>
      </c>
      <c r="I125" s="70">
        <f t="shared" si="31"/>
        <v>2000</v>
      </c>
      <c r="J125" s="70">
        <f t="shared" si="31"/>
        <v>306.27999999999997</v>
      </c>
      <c r="K125" s="3">
        <f>J125/F125*100</f>
        <v>111.37454545454544</v>
      </c>
      <c r="L125" s="3">
        <f>J125/H125*100</f>
        <v>7.657</v>
      </c>
      <c r="N125" s="21"/>
      <c r="O125" s="17"/>
      <c r="P125"/>
    </row>
    <row r="126" spans="1:16" s="18" customFormat="1" ht="21.95" customHeight="1" x14ac:dyDescent="0.25">
      <c r="A126" s="87"/>
      <c r="B126" s="87"/>
      <c r="C126" s="87"/>
      <c r="D126" s="87">
        <v>4123</v>
      </c>
      <c r="E126" s="97" t="s">
        <v>56</v>
      </c>
      <c r="F126" s="100">
        <v>275</v>
      </c>
      <c r="G126" s="89">
        <v>4000</v>
      </c>
      <c r="H126" s="89">
        <v>4000</v>
      </c>
      <c r="I126" s="89">
        <v>2000</v>
      </c>
      <c r="J126" s="100">
        <v>306.27999999999997</v>
      </c>
      <c r="K126" s="3"/>
      <c r="L126" s="3"/>
      <c r="N126" s="21"/>
      <c r="O126" s="19"/>
      <c r="P126" s="19"/>
    </row>
    <row r="127" spans="1:16" ht="35.1" customHeight="1" x14ac:dyDescent="0.25">
      <c r="A127" s="87"/>
      <c r="B127" s="88">
        <v>42</v>
      </c>
      <c r="C127" s="88"/>
      <c r="D127" s="87"/>
      <c r="E127" s="4" t="s">
        <v>57</v>
      </c>
      <c r="F127" s="70">
        <f>F128+F136</f>
        <v>6568</v>
      </c>
      <c r="G127" s="70">
        <f>G128+G136</f>
        <v>1103138</v>
      </c>
      <c r="H127" s="70">
        <f>H128+H136</f>
        <v>850718</v>
      </c>
      <c r="I127" s="70">
        <f>I128+I136</f>
        <v>425359</v>
      </c>
      <c r="J127" s="70">
        <f>J128+J136</f>
        <v>1865.32</v>
      </c>
      <c r="K127" s="3">
        <f>J127/F127*100</f>
        <v>28.400121802679656</v>
      </c>
      <c r="L127" s="3">
        <f>J127/H127*100</f>
        <v>0.21926419800686009</v>
      </c>
      <c r="N127" s="22"/>
      <c r="O127" s="17"/>
      <c r="P127"/>
    </row>
    <row r="128" spans="1:16" ht="21.95" customHeight="1" x14ac:dyDescent="0.25">
      <c r="A128" s="87"/>
      <c r="B128" s="88"/>
      <c r="C128" s="88">
        <v>422</v>
      </c>
      <c r="D128" s="87"/>
      <c r="E128" s="4" t="s">
        <v>58</v>
      </c>
      <c r="F128" s="70">
        <f>F129+F131+F130</f>
        <v>6568</v>
      </c>
      <c r="G128" s="70">
        <f>G129+G131+G130</f>
        <v>1093138</v>
      </c>
      <c r="H128" s="70">
        <f>H129+H131+H130</f>
        <v>840718</v>
      </c>
      <c r="I128" s="70">
        <f>I129+I131+I130</f>
        <v>420359</v>
      </c>
      <c r="J128" s="70">
        <f>J129+J131+J130</f>
        <v>1865.32</v>
      </c>
      <c r="K128" s="3">
        <f>J128/F128*100</f>
        <v>28.400121802679656</v>
      </c>
      <c r="L128" s="3">
        <f>J128/H128*100</f>
        <v>0.22187225680906081</v>
      </c>
      <c r="N128" s="21"/>
      <c r="O128" s="17"/>
      <c r="P128"/>
    </row>
    <row r="129" spans="1:16" s="18" customFormat="1" ht="21.95" customHeight="1" x14ac:dyDescent="0.25">
      <c r="A129" s="87"/>
      <c r="B129" s="87"/>
      <c r="C129" s="87"/>
      <c r="D129" s="87">
        <v>4221</v>
      </c>
      <c r="E129" s="97" t="s">
        <v>59</v>
      </c>
      <c r="F129" s="100">
        <v>3660</v>
      </c>
      <c r="G129" s="89">
        <v>10800</v>
      </c>
      <c r="H129" s="89">
        <v>11300</v>
      </c>
      <c r="I129" s="89">
        <v>5650</v>
      </c>
      <c r="J129" s="100">
        <v>1865.32</v>
      </c>
      <c r="K129" s="3"/>
      <c r="L129" s="3"/>
      <c r="N129" s="21"/>
      <c r="O129" s="19"/>
      <c r="P129" s="19"/>
    </row>
    <row r="130" spans="1:16" s="18" customFormat="1" ht="21.95" customHeight="1" x14ac:dyDescent="0.25">
      <c r="A130" s="87"/>
      <c r="B130" s="87"/>
      <c r="C130" s="87"/>
      <c r="D130" s="87">
        <v>4223</v>
      </c>
      <c r="E130" s="97" t="s">
        <v>151</v>
      </c>
      <c r="F130" s="100">
        <v>0</v>
      </c>
      <c r="G130" s="89">
        <v>5000</v>
      </c>
      <c r="H130" s="89">
        <v>5000</v>
      </c>
      <c r="I130" s="89">
        <v>2500</v>
      </c>
      <c r="J130" s="100">
        <v>0</v>
      </c>
      <c r="K130" s="3"/>
      <c r="L130" s="3"/>
      <c r="N130" s="21"/>
      <c r="O130" s="19"/>
      <c r="P130" s="19"/>
    </row>
    <row r="131" spans="1:16" s="18" customFormat="1" ht="21.95" customHeight="1" x14ac:dyDescent="0.25">
      <c r="A131" s="87"/>
      <c r="B131" s="87"/>
      <c r="C131" s="87"/>
      <c r="D131" s="87">
        <v>4224</v>
      </c>
      <c r="E131" s="97" t="s">
        <v>60</v>
      </c>
      <c r="F131" s="100">
        <v>2908</v>
      </c>
      <c r="G131" s="89">
        <v>1077338</v>
      </c>
      <c r="H131" s="89">
        <v>824418</v>
      </c>
      <c r="I131" s="89">
        <v>412209</v>
      </c>
      <c r="J131" s="100">
        <v>0</v>
      </c>
      <c r="K131" s="3"/>
      <c r="L131" s="3"/>
      <c r="N131" s="21"/>
      <c r="O131" s="19"/>
      <c r="P131" s="19"/>
    </row>
    <row r="132" spans="1:16" s="18" customFormat="1" ht="21.95" hidden="1" customHeight="1" x14ac:dyDescent="0.25">
      <c r="A132" s="87"/>
      <c r="B132" s="87"/>
      <c r="C132" s="87"/>
      <c r="D132" s="87">
        <v>4225</v>
      </c>
      <c r="E132" s="97" t="s">
        <v>61</v>
      </c>
      <c r="F132" s="100">
        <v>0</v>
      </c>
      <c r="G132" s="89">
        <v>0</v>
      </c>
      <c r="H132" s="89">
        <v>0</v>
      </c>
      <c r="I132" s="89">
        <f t="shared" ref="I132:I134" si="32">H132/12*3</f>
        <v>0</v>
      </c>
      <c r="J132" s="100">
        <v>0</v>
      </c>
      <c r="K132" s="3"/>
      <c r="L132" s="3"/>
      <c r="N132" s="21"/>
      <c r="O132" s="19"/>
      <c r="P132" s="19"/>
    </row>
    <row r="133" spans="1:16" s="18" customFormat="1" ht="21.95" hidden="1" customHeight="1" x14ac:dyDescent="0.25">
      <c r="A133" s="87"/>
      <c r="B133" s="87"/>
      <c r="C133" s="87"/>
      <c r="D133" s="87">
        <v>4227</v>
      </c>
      <c r="E133" s="97" t="s">
        <v>62</v>
      </c>
      <c r="F133" s="100">
        <v>0</v>
      </c>
      <c r="G133" s="89">
        <v>0</v>
      </c>
      <c r="H133" s="89">
        <v>0</v>
      </c>
      <c r="I133" s="89">
        <f t="shared" si="32"/>
        <v>0</v>
      </c>
      <c r="J133" s="100">
        <v>0</v>
      </c>
      <c r="K133" s="3"/>
      <c r="L133" s="3"/>
      <c r="N133" s="21"/>
      <c r="O133" s="19"/>
      <c r="P133" s="19"/>
    </row>
    <row r="134" spans="1:16" ht="21.95" hidden="1" customHeight="1" x14ac:dyDescent="0.25">
      <c r="A134" s="87"/>
      <c r="B134" s="88"/>
      <c r="C134" s="88">
        <v>423</v>
      </c>
      <c r="D134" s="87"/>
      <c r="E134" s="4" t="s">
        <v>63</v>
      </c>
      <c r="F134" s="70">
        <f>F135</f>
        <v>0</v>
      </c>
      <c r="G134" s="70">
        <f t="shared" ref="G134:J134" si="33">G135</f>
        <v>0</v>
      </c>
      <c r="H134" s="70">
        <f t="shared" si="33"/>
        <v>0</v>
      </c>
      <c r="I134" s="70">
        <f t="shared" si="32"/>
        <v>0</v>
      </c>
      <c r="J134" s="70">
        <f t="shared" si="33"/>
        <v>0</v>
      </c>
      <c r="K134" s="3">
        <v>0</v>
      </c>
      <c r="L134" s="3">
        <v>0</v>
      </c>
      <c r="N134" s="21"/>
      <c r="O134" s="17"/>
      <c r="P134"/>
    </row>
    <row r="135" spans="1:16" s="18" customFormat="1" ht="21.95" hidden="1" customHeight="1" x14ac:dyDescent="0.25">
      <c r="A135" s="87"/>
      <c r="B135" s="87"/>
      <c r="C135" s="87"/>
      <c r="D135" s="87">
        <v>4231</v>
      </c>
      <c r="E135" s="97" t="s">
        <v>64</v>
      </c>
      <c r="F135" s="100">
        <v>0</v>
      </c>
      <c r="G135" s="89">
        <v>0</v>
      </c>
      <c r="H135" s="89">
        <v>0</v>
      </c>
      <c r="I135" s="89">
        <v>0</v>
      </c>
      <c r="J135" s="100">
        <v>0</v>
      </c>
      <c r="K135" s="3"/>
      <c r="L135" s="3"/>
      <c r="N135" s="21"/>
      <c r="O135" s="19"/>
      <c r="P135" s="19"/>
    </row>
    <row r="136" spans="1:16" ht="21.95" customHeight="1" x14ac:dyDescent="0.25">
      <c r="A136" s="87"/>
      <c r="B136" s="88"/>
      <c r="C136" s="88">
        <v>426</v>
      </c>
      <c r="D136" s="87"/>
      <c r="E136" s="4" t="s">
        <v>65</v>
      </c>
      <c r="F136" s="70">
        <f>F137</f>
        <v>0</v>
      </c>
      <c r="G136" s="70">
        <f t="shared" ref="G136:J136" si="34">G137</f>
        <v>10000</v>
      </c>
      <c r="H136" s="70">
        <f t="shared" si="34"/>
        <v>10000</v>
      </c>
      <c r="I136" s="70">
        <f t="shared" si="34"/>
        <v>5000</v>
      </c>
      <c r="J136" s="70">
        <f t="shared" si="34"/>
        <v>0</v>
      </c>
      <c r="K136" s="3">
        <v>0</v>
      </c>
      <c r="L136" s="3">
        <v>0</v>
      </c>
      <c r="N136" s="21"/>
      <c r="O136" s="17"/>
      <c r="P136"/>
    </row>
    <row r="137" spans="1:16" s="18" customFormat="1" ht="21.95" customHeight="1" x14ac:dyDescent="0.25">
      <c r="A137" s="87"/>
      <c r="B137" s="87"/>
      <c r="C137" s="87"/>
      <c r="D137" s="87">
        <v>4262</v>
      </c>
      <c r="E137" s="97" t="s">
        <v>66</v>
      </c>
      <c r="F137" s="100">
        <v>0</v>
      </c>
      <c r="G137" s="89">
        <v>10000</v>
      </c>
      <c r="H137" s="89">
        <v>10000</v>
      </c>
      <c r="I137" s="89">
        <v>5000</v>
      </c>
      <c r="J137" s="100">
        <v>0</v>
      </c>
      <c r="K137" s="3"/>
      <c r="L137" s="3"/>
      <c r="N137" s="21"/>
      <c r="O137" s="19"/>
      <c r="P137" s="19"/>
    </row>
    <row r="138" spans="1:16" ht="35.1" customHeight="1" x14ac:dyDescent="0.25">
      <c r="A138" s="87"/>
      <c r="B138" s="88">
        <v>45</v>
      </c>
      <c r="C138" s="88"/>
      <c r="D138" s="87"/>
      <c r="E138" s="4" t="s">
        <v>177</v>
      </c>
      <c r="F138" s="70">
        <f>F139</f>
        <v>0</v>
      </c>
      <c r="G138" s="70">
        <f t="shared" ref="G138:J139" si="35">G139</f>
        <v>66000</v>
      </c>
      <c r="H138" s="70">
        <f t="shared" si="35"/>
        <v>71000</v>
      </c>
      <c r="I138" s="70">
        <f t="shared" si="35"/>
        <v>35500</v>
      </c>
      <c r="J138" s="70">
        <f t="shared" si="35"/>
        <v>0</v>
      </c>
      <c r="K138" s="3">
        <v>0</v>
      </c>
      <c r="L138" s="3">
        <v>0</v>
      </c>
      <c r="N138" s="22"/>
      <c r="O138" s="17"/>
      <c r="P138"/>
    </row>
    <row r="139" spans="1:16" ht="21.95" customHeight="1" x14ac:dyDescent="0.25">
      <c r="A139" s="87"/>
      <c r="B139" s="88"/>
      <c r="C139" s="88">
        <v>452</v>
      </c>
      <c r="D139" s="87"/>
      <c r="E139" s="4" t="s">
        <v>178</v>
      </c>
      <c r="F139" s="70">
        <f>F140</f>
        <v>0</v>
      </c>
      <c r="G139" s="70">
        <f t="shared" si="35"/>
        <v>66000</v>
      </c>
      <c r="H139" s="70">
        <f t="shared" si="35"/>
        <v>71000</v>
      </c>
      <c r="I139" s="70">
        <f t="shared" si="35"/>
        <v>35500</v>
      </c>
      <c r="J139" s="70">
        <f t="shared" si="35"/>
        <v>0</v>
      </c>
      <c r="K139" s="3">
        <v>0</v>
      </c>
      <c r="L139" s="3">
        <v>0</v>
      </c>
      <c r="N139" s="21"/>
      <c r="O139" s="17"/>
      <c r="P139"/>
    </row>
    <row r="140" spans="1:16" s="18" customFormat="1" ht="21.95" customHeight="1" x14ac:dyDescent="0.25">
      <c r="A140" s="87"/>
      <c r="B140" s="87"/>
      <c r="C140" s="87"/>
      <c r="D140" s="87">
        <v>4521</v>
      </c>
      <c r="E140" s="97" t="s">
        <v>178</v>
      </c>
      <c r="F140" s="100">
        <v>0</v>
      </c>
      <c r="G140" s="89">
        <v>66000</v>
      </c>
      <c r="H140" s="89">
        <v>71000</v>
      </c>
      <c r="I140" s="89">
        <v>35500</v>
      </c>
      <c r="J140" s="100">
        <v>0</v>
      </c>
      <c r="K140" s="3"/>
      <c r="L140" s="3"/>
      <c r="N140" s="21"/>
      <c r="O140" s="19"/>
      <c r="P140" s="19"/>
    </row>
    <row r="141" spans="1:16" s="62" customFormat="1" ht="24" customHeight="1" x14ac:dyDescent="0.25">
      <c r="A141" s="226"/>
      <c r="B141" s="227"/>
      <c r="C141" s="227"/>
      <c r="D141" s="227"/>
      <c r="E141" s="228" t="s">
        <v>67</v>
      </c>
      <c r="F141" s="229">
        <f>F123+F68</f>
        <v>1063124.1200000001</v>
      </c>
      <c r="G141" s="229">
        <f>G123+G68</f>
        <v>4561548</v>
      </c>
      <c r="H141" s="229">
        <f>H123+H68</f>
        <v>4809462.93</v>
      </c>
      <c r="I141" s="229">
        <f>I123+I68</f>
        <v>2404731.9649999999</v>
      </c>
      <c r="J141" s="229">
        <f>J123+J68</f>
        <v>1330844.72</v>
      </c>
      <c r="K141" s="229"/>
      <c r="L141" s="229"/>
      <c r="O141" s="63"/>
      <c r="P141" s="64"/>
    </row>
    <row r="143" spans="1:16" x14ac:dyDescent="0.25">
      <c r="F143" s="25"/>
      <c r="G143" s="25"/>
      <c r="H143" s="25"/>
      <c r="I143" s="25"/>
      <c r="J143" s="25"/>
    </row>
  </sheetData>
  <mergeCells count="4">
    <mergeCell ref="A65:L65"/>
    <mergeCell ref="A2:L2"/>
    <mergeCell ref="A4:L4"/>
    <mergeCell ref="A6:L6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3"/>
  <sheetViews>
    <sheetView showGridLines="0" zoomScale="90" zoomScaleNormal="90" workbookViewId="0">
      <selection activeCell="A6" sqref="A6"/>
    </sheetView>
  </sheetViews>
  <sheetFormatPr defaultRowHeight="15" x14ac:dyDescent="0.25"/>
  <cols>
    <col min="1" max="1" width="3.5703125" style="111" bestFit="1" customWidth="1"/>
    <col min="2" max="2" width="4" style="111" bestFit="1" customWidth="1"/>
    <col min="3" max="3" width="8.42578125" style="110" bestFit="1" customWidth="1"/>
    <col min="4" max="4" width="51.5703125" bestFit="1" customWidth="1"/>
    <col min="5" max="5" width="14.42578125" customWidth="1"/>
    <col min="6" max="7" width="14" style="9" customWidth="1"/>
    <col min="8" max="8" width="14" style="9" hidden="1" customWidth="1"/>
    <col min="9" max="9" width="15.140625" style="9" customWidth="1"/>
    <col min="10" max="10" width="11.5703125" style="25" customWidth="1"/>
    <col min="11" max="11" width="11.5703125" customWidth="1"/>
    <col min="12" max="13" width="11.7109375" customWidth="1"/>
    <col min="14" max="14" width="17.7109375" style="21" customWidth="1"/>
    <col min="15" max="15" width="22.140625" style="17" customWidth="1"/>
    <col min="16" max="16" width="16.28515625" customWidth="1"/>
    <col min="17" max="17" width="12.5703125" bestFit="1" customWidth="1"/>
    <col min="19" max="19" width="11.5703125" bestFit="1" customWidth="1"/>
  </cols>
  <sheetData>
    <row r="3" spans="1:15" ht="20.25" customHeight="1" x14ac:dyDescent="0.25">
      <c r="A3" s="239" t="s">
        <v>214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5" ht="18" customHeight="1" x14ac:dyDescent="0.25">
      <c r="A4" s="105"/>
      <c r="B4" s="105"/>
      <c r="C4" s="105"/>
      <c r="D4" s="65"/>
      <c r="E4" s="65"/>
      <c r="F4" s="65"/>
      <c r="G4" s="65"/>
      <c r="H4" s="65"/>
      <c r="I4" s="65"/>
      <c r="J4" s="66"/>
      <c r="K4" s="65"/>
    </row>
    <row r="5" spans="1:15" ht="72.75" customHeight="1" x14ac:dyDescent="0.25">
      <c r="A5" s="67" t="s">
        <v>68</v>
      </c>
      <c r="B5" s="67" t="s">
        <v>69</v>
      </c>
      <c r="C5" s="68" t="s">
        <v>208</v>
      </c>
      <c r="D5" s="2" t="s">
        <v>112</v>
      </c>
      <c r="E5" s="3" t="s">
        <v>183</v>
      </c>
      <c r="F5" s="39" t="s">
        <v>198</v>
      </c>
      <c r="G5" s="39" t="s">
        <v>199</v>
      </c>
      <c r="H5" s="39" t="s">
        <v>182</v>
      </c>
      <c r="I5" s="3" t="s">
        <v>181</v>
      </c>
      <c r="J5" s="36" t="s">
        <v>176</v>
      </c>
      <c r="K5" s="36" t="s">
        <v>175</v>
      </c>
      <c r="M5" s="21"/>
      <c r="N5" s="17"/>
      <c r="O5"/>
    </row>
    <row r="6" spans="1:15" ht="15" customHeight="1" x14ac:dyDescent="0.25">
      <c r="A6" s="106">
        <v>1</v>
      </c>
      <c r="B6" s="106">
        <v>2</v>
      </c>
      <c r="C6" s="107" t="s">
        <v>256</v>
      </c>
      <c r="D6" s="10">
        <v>4</v>
      </c>
      <c r="E6" s="27">
        <v>5</v>
      </c>
      <c r="F6" s="10">
        <v>6</v>
      </c>
      <c r="G6" s="27">
        <v>7</v>
      </c>
      <c r="H6" s="27">
        <v>9</v>
      </c>
      <c r="I6" s="41">
        <v>8</v>
      </c>
      <c r="J6" s="27">
        <v>9</v>
      </c>
      <c r="K6" s="27">
        <v>10</v>
      </c>
      <c r="M6" s="21"/>
      <c r="N6" s="17"/>
      <c r="O6"/>
    </row>
    <row r="7" spans="1:15" ht="21.95" customHeight="1" x14ac:dyDescent="0.25">
      <c r="A7" s="102"/>
      <c r="B7" s="102"/>
      <c r="C7" s="108"/>
      <c r="D7" s="103" t="s">
        <v>210</v>
      </c>
      <c r="E7" s="104">
        <f t="shared" ref="E7:F9" si="0">+E8</f>
        <v>0</v>
      </c>
      <c r="F7" s="104">
        <f t="shared" si="0"/>
        <v>40000</v>
      </c>
      <c r="G7" s="104">
        <f t="shared" ref="G7:I8" si="1">+G8</f>
        <v>40000</v>
      </c>
      <c r="H7" s="104">
        <f t="shared" si="1"/>
        <v>20000</v>
      </c>
      <c r="I7" s="104">
        <f t="shared" si="1"/>
        <v>0</v>
      </c>
      <c r="J7" s="104"/>
      <c r="K7" s="104"/>
      <c r="L7" s="31"/>
      <c r="M7" s="21"/>
      <c r="N7" s="17"/>
      <c r="O7"/>
    </row>
    <row r="8" spans="1:15" ht="24.75" customHeight="1" x14ac:dyDescent="0.25">
      <c r="A8" s="240" t="s">
        <v>215</v>
      </c>
      <c r="B8" s="241"/>
      <c r="C8" s="71" t="s">
        <v>209</v>
      </c>
      <c r="D8" s="72" t="s">
        <v>225</v>
      </c>
      <c r="E8" s="73">
        <f t="shared" si="0"/>
        <v>0</v>
      </c>
      <c r="F8" s="73">
        <f t="shared" si="0"/>
        <v>40000</v>
      </c>
      <c r="G8" s="73">
        <f t="shared" si="1"/>
        <v>40000</v>
      </c>
      <c r="H8" s="73">
        <f t="shared" si="1"/>
        <v>20000</v>
      </c>
      <c r="I8" s="73">
        <f t="shared" si="1"/>
        <v>0</v>
      </c>
      <c r="J8" s="73">
        <v>0</v>
      </c>
      <c r="K8" s="73">
        <f>+I8/G8*100</f>
        <v>0</v>
      </c>
      <c r="L8" s="31"/>
      <c r="M8" s="21"/>
      <c r="N8" s="17"/>
      <c r="O8"/>
    </row>
    <row r="9" spans="1:15" ht="21.95" customHeight="1" x14ac:dyDescent="0.25">
      <c r="A9" s="4">
        <v>6</v>
      </c>
      <c r="B9" s="4"/>
      <c r="C9" s="74"/>
      <c r="D9" s="69" t="s">
        <v>0</v>
      </c>
      <c r="E9" s="70">
        <f t="shared" si="0"/>
        <v>0</v>
      </c>
      <c r="F9" s="70">
        <f t="shared" si="0"/>
        <v>40000</v>
      </c>
      <c r="G9" s="70">
        <f t="shared" ref="G9:I9" si="2">+G10</f>
        <v>40000</v>
      </c>
      <c r="H9" s="70">
        <f t="shared" si="2"/>
        <v>20000</v>
      </c>
      <c r="I9" s="70">
        <f t="shared" si="2"/>
        <v>0</v>
      </c>
      <c r="J9" s="70"/>
      <c r="K9" s="70"/>
      <c r="L9" s="31"/>
      <c r="M9" s="21"/>
      <c r="N9" s="17"/>
      <c r="O9"/>
    </row>
    <row r="10" spans="1:15" ht="35.1" customHeight="1" x14ac:dyDescent="0.25">
      <c r="A10" s="4"/>
      <c r="B10" s="4">
        <v>67</v>
      </c>
      <c r="C10" s="74"/>
      <c r="D10" s="75" t="s">
        <v>132</v>
      </c>
      <c r="E10" s="70">
        <v>0</v>
      </c>
      <c r="F10" s="70">
        <v>40000</v>
      </c>
      <c r="G10" s="70">
        <v>40000</v>
      </c>
      <c r="H10" s="70">
        <v>20000</v>
      </c>
      <c r="I10" s="70">
        <v>0</v>
      </c>
      <c r="J10" s="3"/>
      <c r="K10" s="3"/>
      <c r="L10" s="24"/>
      <c r="M10" s="21"/>
      <c r="N10" s="17"/>
      <c r="O10"/>
    </row>
    <row r="11" spans="1:15" ht="21.95" customHeight="1" x14ac:dyDescent="0.25">
      <c r="A11" s="102"/>
      <c r="B11" s="102"/>
      <c r="C11" s="108"/>
      <c r="D11" s="103" t="s">
        <v>211</v>
      </c>
      <c r="E11" s="104">
        <f>+E12</f>
        <v>452249.92000000004</v>
      </c>
      <c r="F11" s="104">
        <f t="shared" ref="F11:I11" si="3">+F12</f>
        <v>1000020</v>
      </c>
      <c r="G11" s="104">
        <f t="shared" si="3"/>
        <v>1000020</v>
      </c>
      <c r="H11" s="104">
        <f t="shared" si="3"/>
        <v>500010</v>
      </c>
      <c r="I11" s="104">
        <f t="shared" si="3"/>
        <v>471013.45</v>
      </c>
      <c r="J11" s="104"/>
      <c r="K11" s="104"/>
      <c r="M11" s="21"/>
      <c r="N11" s="17"/>
      <c r="O11"/>
    </row>
    <row r="12" spans="1:15" ht="21.95" customHeight="1" x14ac:dyDescent="0.25">
      <c r="A12" s="240" t="s">
        <v>215</v>
      </c>
      <c r="B12" s="241"/>
      <c r="C12" s="71" t="s">
        <v>158</v>
      </c>
      <c r="D12" s="72" t="s">
        <v>226</v>
      </c>
      <c r="E12" s="73">
        <f>+E13</f>
        <v>452249.92000000004</v>
      </c>
      <c r="F12" s="73">
        <f t="shared" ref="F12:I12" si="4">+F13</f>
        <v>1000020</v>
      </c>
      <c r="G12" s="73">
        <f t="shared" si="4"/>
        <v>1000020</v>
      </c>
      <c r="H12" s="73">
        <f t="shared" si="4"/>
        <v>500010</v>
      </c>
      <c r="I12" s="73">
        <f t="shared" si="4"/>
        <v>471013.45</v>
      </c>
      <c r="J12" s="73">
        <f>+I12/E12*100</f>
        <v>104.14892942380176</v>
      </c>
      <c r="K12" s="73">
        <f>+I12/G12*100</f>
        <v>47.100402991940157</v>
      </c>
      <c r="L12" s="31"/>
      <c r="M12" s="21"/>
      <c r="N12" s="17"/>
      <c r="O12"/>
    </row>
    <row r="13" spans="1:15" ht="21.95" customHeight="1" x14ac:dyDescent="0.25">
      <c r="A13" s="4">
        <v>6</v>
      </c>
      <c r="B13" s="4"/>
      <c r="C13" s="74"/>
      <c r="D13" s="69" t="s">
        <v>0</v>
      </c>
      <c r="E13" s="70">
        <f>+E14+E15</f>
        <v>452249.92000000004</v>
      </c>
      <c r="F13" s="70">
        <f t="shared" ref="F13:I13" si="5">+F14+F15</f>
        <v>1000020</v>
      </c>
      <c r="G13" s="70">
        <f t="shared" si="5"/>
        <v>1000020</v>
      </c>
      <c r="H13" s="70">
        <f t="shared" si="5"/>
        <v>500010</v>
      </c>
      <c r="I13" s="70">
        <f t="shared" si="5"/>
        <v>471013.45</v>
      </c>
      <c r="J13" s="70"/>
      <c r="K13" s="70"/>
      <c r="L13" s="31"/>
      <c r="M13" s="21"/>
      <c r="N13" s="17"/>
      <c r="O13"/>
    </row>
    <row r="14" spans="1:15" ht="21.95" customHeight="1" x14ac:dyDescent="0.25">
      <c r="A14" s="4"/>
      <c r="B14" s="4">
        <v>64</v>
      </c>
      <c r="C14" s="77"/>
      <c r="D14" s="4" t="s">
        <v>118</v>
      </c>
      <c r="E14" s="70">
        <v>6.53</v>
      </c>
      <c r="F14" s="70">
        <v>20</v>
      </c>
      <c r="G14" s="70">
        <v>20</v>
      </c>
      <c r="H14" s="70">
        <v>10</v>
      </c>
      <c r="I14" s="70">
        <v>702.32</v>
      </c>
      <c r="J14" s="76"/>
      <c r="K14" s="3"/>
      <c r="M14" s="21"/>
      <c r="N14" s="17"/>
      <c r="O14"/>
    </row>
    <row r="15" spans="1:15" ht="35.1" customHeight="1" x14ac:dyDescent="0.25">
      <c r="A15" s="4"/>
      <c r="B15" s="4">
        <v>66</v>
      </c>
      <c r="C15" s="74"/>
      <c r="D15" s="5" t="s">
        <v>154</v>
      </c>
      <c r="E15" s="70">
        <v>452243.39</v>
      </c>
      <c r="F15" s="70">
        <v>1000000</v>
      </c>
      <c r="G15" s="70">
        <v>1000000</v>
      </c>
      <c r="H15" s="70">
        <v>500000</v>
      </c>
      <c r="I15" s="70">
        <v>470311.13</v>
      </c>
      <c r="J15" s="76"/>
      <c r="K15" s="3"/>
      <c r="M15" s="21"/>
      <c r="N15" s="17"/>
      <c r="O15"/>
    </row>
    <row r="16" spans="1:15" ht="21.95" customHeight="1" x14ac:dyDescent="0.25">
      <c r="A16" s="102"/>
      <c r="B16" s="102"/>
      <c r="C16" s="108"/>
      <c r="D16" s="103" t="s">
        <v>216</v>
      </c>
      <c r="E16" s="104">
        <f>+E17</f>
        <v>665034.28</v>
      </c>
      <c r="F16" s="104">
        <f t="shared" ref="F16:I16" si="6">+F17</f>
        <v>1500000</v>
      </c>
      <c r="G16" s="104">
        <f t="shared" si="6"/>
        <v>1800000</v>
      </c>
      <c r="H16" s="104">
        <f t="shared" si="6"/>
        <v>900000</v>
      </c>
      <c r="I16" s="104">
        <f t="shared" si="6"/>
        <v>814525.6</v>
      </c>
      <c r="J16" s="104"/>
      <c r="K16" s="104"/>
      <c r="M16" s="21"/>
      <c r="N16" s="17"/>
      <c r="O16"/>
    </row>
    <row r="17" spans="1:16" ht="21.95" customHeight="1" x14ac:dyDescent="0.25">
      <c r="A17" s="240" t="s">
        <v>215</v>
      </c>
      <c r="B17" s="241"/>
      <c r="C17" s="71" t="s">
        <v>213</v>
      </c>
      <c r="D17" s="72" t="s">
        <v>227</v>
      </c>
      <c r="E17" s="73">
        <f>+E18</f>
        <v>665034.28</v>
      </c>
      <c r="F17" s="73">
        <f t="shared" ref="F17" si="7">+F18</f>
        <v>1500000</v>
      </c>
      <c r="G17" s="73">
        <f t="shared" ref="G17" si="8">+G18</f>
        <v>1800000</v>
      </c>
      <c r="H17" s="73">
        <f t="shared" ref="H17" si="9">+H18</f>
        <v>900000</v>
      </c>
      <c r="I17" s="73">
        <f t="shared" ref="I17" si="10">+I18</f>
        <v>814525.6</v>
      </c>
      <c r="J17" s="73">
        <f>+I17/E17*100</f>
        <v>122.47873899071789</v>
      </c>
      <c r="K17" s="73">
        <f>+I17/G17*100</f>
        <v>45.251422222222217</v>
      </c>
      <c r="L17" s="31"/>
      <c r="M17" s="21"/>
      <c r="N17" s="17"/>
      <c r="O17"/>
    </row>
    <row r="18" spans="1:16" ht="21.95" customHeight="1" x14ac:dyDescent="0.25">
      <c r="A18" s="4">
        <v>6</v>
      </c>
      <c r="B18" s="4"/>
      <c r="C18" s="74"/>
      <c r="D18" s="69" t="s">
        <v>0</v>
      </c>
      <c r="E18" s="70">
        <f>+E20+E19</f>
        <v>665034.28</v>
      </c>
      <c r="F18" s="70">
        <f t="shared" ref="F18:H18" si="11">+F20+F19</f>
        <v>1500000</v>
      </c>
      <c r="G18" s="70">
        <f t="shared" si="11"/>
        <v>1800000</v>
      </c>
      <c r="H18" s="70">
        <f t="shared" si="11"/>
        <v>900000</v>
      </c>
      <c r="I18" s="70">
        <f>+I20+I19</f>
        <v>814525.6</v>
      </c>
      <c r="J18" s="70"/>
      <c r="K18" s="70"/>
      <c r="L18" s="31"/>
      <c r="M18" s="21"/>
      <c r="N18" s="17"/>
      <c r="O18"/>
    </row>
    <row r="19" spans="1:16" ht="38.25" x14ac:dyDescent="0.25">
      <c r="A19" s="4"/>
      <c r="B19" s="4">
        <v>65</v>
      </c>
      <c r="C19" s="74"/>
      <c r="D19" s="4" t="s">
        <v>126</v>
      </c>
      <c r="E19" s="70">
        <v>642.23</v>
      </c>
      <c r="F19" s="70">
        <v>0</v>
      </c>
      <c r="G19" s="70">
        <v>0</v>
      </c>
      <c r="H19" s="70">
        <v>0</v>
      </c>
      <c r="I19" s="70">
        <v>75780.39</v>
      </c>
      <c r="J19" s="3"/>
      <c r="K19" s="3"/>
      <c r="M19" s="21"/>
      <c r="N19" s="17"/>
      <c r="O19"/>
    </row>
    <row r="20" spans="1:16" ht="21.95" customHeight="1" x14ac:dyDescent="0.25">
      <c r="A20" s="4"/>
      <c r="B20" s="4">
        <v>67</v>
      </c>
      <c r="C20" s="74" t="s">
        <v>160</v>
      </c>
      <c r="D20" s="5" t="s">
        <v>136</v>
      </c>
      <c r="E20" s="70">
        <v>664392.05000000005</v>
      </c>
      <c r="F20" s="70">
        <v>1500000</v>
      </c>
      <c r="G20" s="70">
        <v>1800000</v>
      </c>
      <c r="H20" s="70">
        <v>900000</v>
      </c>
      <c r="I20" s="70">
        <v>738745.21</v>
      </c>
      <c r="J20" s="3"/>
      <c r="K20" s="3"/>
      <c r="L20" s="24"/>
      <c r="M20" s="21"/>
      <c r="N20" s="17"/>
      <c r="O20"/>
    </row>
    <row r="21" spans="1:16" ht="21.95" customHeight="1" x14ac:dyDescent="0.25">
      <c r="A21" s="102"/>
      <c r="B21" s="102"/>
      <c r="C21" s="108"/>
      <c r="D21" s="103" t="s">
        <v>217</v>
      </c>
      <c r="E21" s="104">
        <f>+E22+E25</f>
        <v>111066.32</v>
      </c>
      <c r="F21" s="104">
        <f t="shared" ref="F21:I21" si="12">+F22+F25</f>
        <v>345200</v>
      </c>
      <c r="G21" s="104">
        <f t="shared" si="12"/>
        <v>193300</v>
      </c>
      <c r="H21" s="104">
        <f t="shared" si="12"/>
        <v>96650</v>
      </c>
      <c r="I21" s="104">
        <f t="shared" si="12"/>
        <v>31430.720000000001</v>
      </c>
      <c r="J21" s="104"/>
      <c r="K21" s="104"/>
      <c r="L21" s="24"/>
      <c r="M21" s="21"/>
      <c r="N21" s="17"/>
      <c r="O21"/>
    </row>
    <row r="22" spans="1:16" ht="25.5" x14ac:dyDescent="0.25">
      <c r="A22" s="240" t="s">
        <v>215</v>
      </c>
      <c r="B22" s="241"/>
      <c r="C22" s="71" t="s">
        <v>179</v>
      </c>
      <c r="D22" s="72" t="s">
        <v>228</v>
      </c>
      <c r="E22" s="73">
        <f>+E23</f>
        <v>111066.32</v>
      </c>
      <c r="F22" s="73">
        <f>+F23</f>
        <v>209200</v>
      </c>
      <c r="G22" s="73">
        <f t="shared" ref="G22:I23" si="13">+G23</f>
        <v>57300</v>
      </c>
      <c r="H22" s="73">
        <f t="shared" si="13"/>
        <v>28650</v>
      </c>
      <c r="I22" s="73">
        <f t="shared" si="13"/>
        <v>6316.43</v>
      </c>
      <c r="J22" s="73">
        <f>+I22/E22*100</f>
        <v>5.6870795755184824</v>
      </c>
      <c r="K22" s="73">
        <f>+I22/G22*100</f>
        <v>11.023438045375219</v>
      </c>
      <c r="L22" s="31"/>
      <c r="M22" s="21"/>
      <c r="N22" s="17"/>
      <c r="O22"/>
    </row>
    <row r="23" spans="1:16" ht="21.95" customHeight="1" x14ac:dyDescent="0.25">
      <c r="A23" s="4">
        <v>6</v>
      </c>
      <c r="B23" s="4"/>
      <c r="C23" s="74"/>
      <c r="D23" s="69" t="s">
        <v>0</v>
      </c>
      <c r="E23" s="70">
        <f>+E24</f>
        <v>111066.32</v>
      </c>
      <c r="F23" s="70">
        <f t="shared" ref="F23" si="14">+F24</f>
        <v>209200</v>
      </c>
      <c r="G23" s="70">
        <f t="shared" si="13"/>
        <v>57300</v>
      </c>
      <c r="H23" s="70">
        <f t="shared" si="13"/>
        <v>28650</v>
      </c>
      <c r="I23" s="70">
        <f t="shared" si="13"/>
        <v>6316.43</v>
      </c>
      <c r="J23" s="70"/>
      <c r="K23" s="70"/>
      <c r="L23" s="31"/>
      <c r="M23" s="21"/>
      <c r="N23" s="17"/>
      <c r="O23"/>
    </row>
    <row r="24" spans="1:16" ht="35.1" customHeight="1" x14ac:dyDescent="0.25">
      <c r="A24" s="4"/>
      <c r="B24" s="4">
        <v>63</v>
      </c>
      <c r="C24" s="74"/>
      <c r="D24" s="4" t="s">
        <v>113</v>
      </c>
      <c r="E24" s="70">
        <v>111066.32</v>
      </c>
      <c r="F24" s="70">
        <v>209200</v>
      </c>
      <c r="G24" s="70">
        <v>57300</v>
      </c>
      <c r="H24" s="70">
        <v>28650</v>
      </c>
      <c r="I24" s="70">
        <v>6316.43</v>
      </c>
      <c r="J24" s="70"/>
      <c r="K24" s="70"/>
      <c r="M24" s="22"/>
      <c r="N24" s="17"/>
      <c r="O24"/>
    </row>
    <row r="25" spans="1:16" ht="23.25" customHeight="1" x14ac:dyDescent="0.25">
      <c r="A25" s="240" t="s">
        <v>215</v>
      </c>
      <c r="B25" s="241"/>
      <c r="C25" s="71" t="s">
        <v>212</v>
      </c>
      <c r="D25" s="72" t="s">
        <v>229</v>
      </c>
      <c r="E25" s="73">
        <f>+E26</f>
        <v>0</v>
      </c>
      <c r="F25" s="73">
        <f t="shared" ref="F25:I25" si="15">+F26</f>
        <v>136000</v>
      </c>
      <c r="G25" s="73">
        <f t="shared" si="15"/>
        <v>136000</v>
      </c>
      <c r="H25" s="73">
        <f t="shared" si="15"/>
        <v>68000</v>
      </c>
      <c r="I25" s="73">
        <f t="shared" si="15"/>
        <v>25114.29</v>
      </c>
      <c r="J25" s="73">
        <v>0</v>
      </c>
      <c r="K25" s="73">
        <f>+I25/G25*100</f>
        <v>18.466389705882353</v>
      </c>
      <c r="L25" s="31"/>
      <c r="M25" s="21"/>
      <c r="N25" s="17"/>
      <c r="O25"/>
    </row>
    <row r="26" spans="1:16" ht="21.95" customHeight="1" x14ac:dyDescent="0.25">
      <c r="A26" s="4">
        <v>6</v>
      </c>
      <c r="B26" s="4"/>
      <c r="C26" s="74"/>
      <c r="D26" s="69" t="s">
        <v>0</v>
      </c>
      <c r="E26" s="70">
        <f>+E27</f>
        <v>0</v>
      </c>
      <c r="F26" s="70">
        <f t="shared" ref="F26" si="16">+F27</f>
        <v>136000</v>
      </c>
      <c r="G26" s="70">
        <f t="shared" ref="G26" si="17">+G27</f>
        <v>136000</v>
      </c>
      <c r="H26" s="70">
        <f t="shared" ref="H26" si="18">+H27</f>
        <v>68000</v>
      </c>
      <c r="I26" s="70">
        <f t="shared" ref="I26" si="19">+I27</f>
        <v>25114.29</v>
      </c>
      <c r="J26" s="70"/>
      <c r="K26" s="70"/>
      <c r="L26" s="31"/>
      <c r="M26" s="21"/>
      <c r="N26" s="17"/>
      <c r="O26"/>
    </row>
    <row r="27" spans="1:16" ht="35.1" customHeight="1" x14ac:dyDescent="0.25">
      <c r="A27" s="4"/>
      <c r="B27" s="4">
        <v>63</v>
      </c>
      <c r="C27" s="74"/>
      <c r="D27" s="4" t="s">
        <v>113</v>
      </c>
      <c r="E27" s="70">
        <v>0</v>
      </c>
      <c r="F27" s="70">
        <v>136000</v>
      </c>
      <c r="G27" s="70">
        <v>136000</v>
      </c>
      <c r="H27" s="70">
        <v>68000</v>
      </c>
      <c r="I27" s="70">
        <v>25114.29</v>
      </c>
      <c r="J27" s="70"/>
      <c r="K27" s="70"/>
      <c r="M27" s="22"/>
      <c r="N27" s="17"/>
      <c r="O27"/>
    </row>
    <row r="28" spans="1:16" ht="30.75" customHeight="1" x14ac:dyDescent="0.25">
      <c r="A28" s="102"/>
      <c r="B28" s="102"/>
      <c r="C28" s="108"/>
      <c r="D28" s="103" t="s">
        <v>230</v>
      </c>
      <c r="E28" s="104">
        <f>+E29</f>
        <v>51.76</v>
      </c>
      <c r="F28" s="104">
        <f t="shared" ref="F28:I28" si="20">+F29</f>
        <v>110</v>
      </c>
      <c r="G28" s="104">
        <f t="shared" si="20"/>
        <v>110</v>
      </c>
      <c r="H28" s="104">
        <f t="shared" si="20"/>
        <v>55</v>
      </c>
      <c r="I28" s="104">
        <f t="shared" si="20"/>
        <v>25.89</v>
      </c>
      <c r="J28" s="104"/>
      <c r="K28" s="104"/>
      <c r="L28" s="24"/>
      <c r="M28" s="21"/>
      <c r="N28" s="17"/>
      <c r="O28"/>
    </row>
    <row r="29" spans="1:16" ht="25.5" customHeight="1" x14ac:dyDescent="0.25">
      <c r="A29" s="240" t="s">
        <v>215</v>
      </c>
      <c r="B29" s="241"/>
      <c r="C29" s="71" t="s">
        <v>161</v>
      </c>
      <c r="D29" s="72" t="s">
        <v>1</v>
      </c>
      <c r="E29" s="73">
        <f>+E30</f>
        <v>51.76</v>
      </c>
      <c r="F29" s="73">
        <f t="shared" ref="F29:I29" si="21">+F30</f>
        <v>110</v>
      </c>
      <c r="G29" s="73">
        <f t="shared" si="21"/>
        <v>110</v>
      </c>
      <c r="H29" s="73">
        <f t="shared" si="21"/>
        <v>55</v>
      </c>
      <c r="I29" s="73">
        <f t="shared" si="21"/>
        <v>25.89</v>
      </c>
      <c r="J29" s="73">
        <f>+I29/E29*100</f>
        <v>50.019319938176196</v>
      </c>
      <c r="K29" s="73">
        <f>+I29/G29*100</f>
        <v>23.536363636363635</v>
      </c>
      <c r="L29" s="31"/>
      <c r="M29" s="21"/>
      <c r="N29" s="17"/>
      <c r="O29"/>
    </row>
    <row r="30" spans="1:16" ht="35.1" customHeight="1" x14ac:dyDescent="0.25">
      <c r="A30" s="75">
        <v>7</v>
      </c>
      <c r="B30" s="75"/>
      <c r="C30" s="109"/>
      <c r="D30" s="75" t="s">
        <v>1</v>
      </c>
      <c r="E30" s="70">
        <f>+E31</f>
        <v>51.76</v>
      </c>
      <c r="F30" s="70">
        <f t="shared" ref="F30:I30" si="22">+F31</f>
        <v>110</v>
      </c>
      <c r="G30" s="70">
        <f t="shared" si="22"/>
        <v>110</v>
      </c>
      <c r="H30" s="70">
        <f t="shared" si="22"/>
        <v>55</v>
      </c>
      <c r="I30" s="70">
        <f t="shared" si="22"/>
        <v>25.89</v>
      </c>
      <c r="J30" s="78"/>
      <c r="K30" s="78"/>
      <c r="M30" s="21"/>
      <c r="N30" s="17"/>
      <c r="O30"/>
      <c r="P30" s="17"/>
    </row>
    <row r="31" spans="1:16" ht="35.1" customHeight="1" x14ac:dyDescent="0.25">
      <c r="A31" s="4"/>
      <c r="B31" s="4">
        <v>72</v>
      </c>
      <c r="C31" s="74"/>
      <c r="D31" s="4" t="s">
        <v>139</v>
      </c>
      <c r="E31" s="70">
        <v>51.76</v>
      </c>
      <c r="F31" s="70">
        <v>110</v>
      </c>
      <c r="G31" s="70">
        <v>110</v>
      </c>
      <c r="H31" s="70">
        <v>55</v>
      </c>
      <c r="I31" s="70">
        <v>25.89</v>
      </c>
      <c r="J31" s="3"/>
      <c r="K31" s="3"/>
      <c r="M31" s="21"/>
      <c r="N31" s="17"/>
    </row>
    <row r="32" spans="1:16" ht="21.95" customHeight="1" x14ac:dyDescent="0.25">
      <c r="A32" s="242"/>
      <c r="B32" s="242"/>
      <c r="C32" s="242"/>
      <c r="D32" s="80" t="s">
        <v>143</v>
      </c>
      <c r="E32" s="81">
        <f>+E29+E25+E22+E12+E8+E17</f>
        <v>1228402.28</v>
      </c>
      <c r="F32" s="81">
        <f>+F29+F25+F22+F12+F8+F17</f>
        <v>2885330</v>
      </c>
      <c r="G32" s="81">
        <f>+G29+G25+G22+G12+G8+G17</f>
        <v>3033430</v>
      </c>
      <c r="H32" s="81">
        <f>+H29+H25+H22+H12+H8+H17</f>
        <v>1516715</v>
      </c>
      <c r="I32" s="81">
        <f>+I29+I25+I22+I12+I8+I17</f>
        <v>1316995.6599999999</v>
      </c>
      <c r="J32" s="81"/>
      <c r="K32" s="81"/>
      <c r="M32" s="21"/>
      <c r="N32" s="17"/>
      <c r="O32"/>
    </row>
    <row r="33" spans="1:15" x14ac:dyDescent="0.25">
      <c r="A33" s="110"/>
      <c r="B33" s="110"/>
      <c r="D33" s="9"/>
      <c r="E33" s="9"/>
    </row>
    <row r="34" spans="1:15" x14ac:dyDescent="0.25">
      <c r="E34" s="31"/>
      <c r="F34" s="31"/>
      <c r="G34" s="31"/>
      <c r="H34" s="31"/>
      <c r="I34" s="31"/>
    </row>
    <row r="35" spans="1:15" ht="72.75" customHeight="1" x14ac:dyDescent="0.25">
      <c r="A35" s="67" t="s">
        <v>68</v>
      </c>
      <c r="B35" s="67" t="s">
        <v>69</v>
      </c>
      <c r="C35" s="68" t="s">
        <v>208</v>
      </c>
      <c r="D35" s="2" t="s">
        <v>7</v>
      </c>
      <c r="E35" s="3" t="s">
        <v>183</v>
      </c>
      <c r="F35" s="39" t="s">
        <v>198</v>
      </c>
      <c r="G35" s="39" t="s">
        <v>199</v>
      </c>
      <c r="H35" s="39" t="s">
        <v>182</v>
      </c>
      <c r="I35" s="3" t="s">
        <v>181</v>
      </c>
      <c r="J35" s="36" t="s">
        <v>176</v>
      </c>
      <c r="K35" s="36" t="s">
        <v>175</v>
      </c>
      <c r="M35" s="21"/>
      <c r="N35" s="17"/>
      <c r="O35"/>
    </row>
    <row r="36" spans="1:15" ht="15" customHeight="1" x14ac:dyDescent="0.25">
      <c r="A36" s="106">
        <v>1</v>
      </c>
      <c r="B36" s="106">
        <v>2</v>
      </c>
      <c r="C36" s="107" t="s">
        <v>256</v>
      </c>
      <c r="D36" s="10">
        <v>4</v>
      </c>
      <c r="E36" s="27">
        <v>5</v>
      </c>
      <c r="F36" s="10">
        <v>6</v>
      </c>
      <c r="G36" s="27">
        <v>7</v>
      </c>
      <c r="H36" s="27">
        <v>9</v>
      </c>
      <c r="I36" s="41">
        <v>8</v>
      </c>
      <c r="J36" s="27">
        <v>9</v>
      </c>
      <c r="K36" s="27">
        <v>10</v>
      </c>
      <c r="M36" s="21"/>
      <c r="N36" s="17"/>
      <c r="O36"/>
    </row>
    <row r="37" spans="1:15" ht="21.95" customHeight="1" x14ac:dyDescent="0.25">
      <c r="A37" s="102"/>
      <c r="B37" s="102"/>
      <c r="C37" s="108"/>
      <c r="D37" s="103" t="s">
        <v>210</v>
      </c>
      <c r="E37" s="104">
        <f>+E38</f>
        <v>19017</v>
      </c>
      <c r="F37" s="104">
        <f>+F38</f>
        <v>40000</v>
      </c>
      <c r="G37" s="104">
        <f t="shared" ref="G37:G38" si="23">+G38</f>
        <v>40000</v>
      </c>
      <c r="H37" s="104">
        <f t="shared" ref="H37:H38" si="24">+H38</f>
        <v>20000</v>
      </c>
      <c r="I37" s="104">
        <f t="shared" ref="I37:I38" si="25">+I38</f>
        <v>21992.81</v>
      </c>
      <c r="J37" s="104"/>
      <c r="K37" s="104"/>
      <c r="L37" s="31"/>
      <c r="M37" s="21"/>
      <c r="N37" s="17"/>
      <c r="O37"/>
    </row>
    <row r="38" spans="1:15" ht="26.25" customHeight="1" x14ac:dyDescent="0.25">
      <c r="A38" s="240" t="s">
        <v>215</v>
      </c>
      <c r="B38" s="241"/>
      <c r="C38" s="71" t="s">
        <v>209</v>
      </c>
      <c r="D38" s="72" t="s">
        <v>225</v>
      </c>
      <c r="E38" s="73">
        <f>+E39</f>
        <v>19017</v>
      </c>
      <c r="F38" s="73">
        <f>+F39</f>
        <v>40000</v>
      </c>
      <c r="G38" s="73">
        <f t="shared" si="23"/>
        <v>40000</v>
      </c>
      <c r="H38" s="73">
        <f t="shared" si="24"/>
        <v>20000</v>
      </c>
      <c r="I38" s="73">
        <f t="shared" si="25"/>
        <v>21992.81</v>
      </c>
      <c r="J38" s="73">
        <f>+I38/E38*100</f>
        <v>115.64815691223642</v>
      </c>
      <c r="K38" s="73">
        <f>+I38/G38*100</f>
        <v>54.982025</v>
      </c>
      <c r="L38" s="31"/>
      <c r="M38" s="21"/>
      <c r="N38" s="17"/>
      <c r="O38"/>
    </row>
    <row r="39" spans="1:15" ht="21.95" customHeight="1" x14ac:dyDescent="0.25">
      <c r="A39" s="4">
        <v>3</v>
      </c>
      <c r="B39" s="4"/>
      <c r="C39" s="74"/>
      <c r="D39" s="69" t="s">
        <v>75</v>
      </c>
      <c r="E39" s="70">
        <f>+E40+E41</f>
        <v>19017</v>
      </c>
      <c r="F39" s="70">
        <f t="shared" ref="F39:I39" si="26">+F40+F41</f>
        <v>40000</v>
      </c>
      <c r="G39" s="70">
        <f t="shared" si="26"/>
        <v>40000</v>
      </c>
      <c r="H39" s="70">
        <f t="shared" si="26"/>
        <v>20000</v>
      </c>
      <c r="I39" s="70">
        <f t="shared" si="26"/>
        <v>21992.81</v>
      </c>
      <c r="J39" s="70"/>
      <c r="K39" s="70"/>
      <c r="L39" s="31"/>
      <c r="M39" s="21"/>
      <c r="N39" s="17"/>
      <c r="O39"/>
    </row>
    <row r="40" spans="1:15" ht="21.75" customHeight="1" x14ac:dyDescent="0.25">
      <c r="A40" s="4"/>
      <c r="B40" s="4">
        <v>31</v>
      </c>
      <c r="C40" s="74"/>
      <c r="D40" s="75" t="s">
        <v>9</v>
      </c>
      <c r="E40" s="70">
        <v>8900</v>
      </c>
      <c r="F40" s="70">
        <v>19000</v>
      </c>
      <c r="G40" s="70">
        <v>19000</v>
      </c>
      <c r="H40" s="70">
        <v>9500</v>
      </c>
      <c r="I40" s="70">
        <v>9335</v>
      </c>
      <c r="J40" s="3"/>
      <c r="K40" s="3"/>
      <c r="L40" s="24"/>
      <c r="M40" s="21"/>
      <c r="N40" s="17"/>
      <c r="O40"/>
    </row>
    <row r="41" spans="1:15" ht="21.75" customHeight="1" x14ac:dyDescent="0.25">
      <c r="A41" s="4"/>
      <c r="B41" s="4">
        <v>32</v>
      </c>
      <c r="C41" s="74"/>
      <c r="D41" s="75" t="s">
        <v>18</v>
      </c>
      <c r="E41" s="70">
        <v>10117</v>
      </c>
      <c r="F41" s="70">
        <v>21000</v>
      </c>
      <c r="G41" s="70">
        <v>21000</v>
      </c>
      <c r="H41" s="70">
        <v>10500</v>
      </c>
      <c r="I41" s="70">
        <v>12657.810000000001</v>
      </c>
      <c r="J41" s="3"/>
      <c r="K41" s="3"/>
      <c r="L41" s="24"/>
      <c r="M41" s="21"/>
      <c r="N41" s="17"/>
      <c r="O41"/>
    </row>
    <row r="42" spans="1:15" ht="21.95" customHeight="1" x14ac:dyDescent="0.25">
      <c r="A42" s="102"/>
      <c r="B42" s="102"/>
      <c r="C42" s="108"/>
      <c r="D42" s="103" t="s">
        <v>211</v>
      </c>
      <c r="E42" s="104">
        <f>+E43</f>
        <v>284609.76000000007</v>
      </c>
      <c r="F42" s="104">
        <f t="shared" ref="F42" si="27">+F43</f>
        <v>2676238</v>
      </c>
      <c r="G42" s="104">
        <f t="shared" ref="G42" si="28">+G43</f>
        <v>1336567</v>
      </c>
      <c r="H42" s="104">
        <f t="shared" ref="H42" si="29">+H43</f>
        <v>668283.5</v>
      </c>
      <c r="I42" s="104">
        <f t="shared" ref="I42" si="30">+I43</f>
        <v>301760.66000000003</v>
      </c>
      <c r="J42" s="104"/>
      <c r="K42" s="104"/>
      <c r="M42" s="21"/>
      <c r="N42" s="17"/>
      <c r="O42"/>
    </row>
    <row r="43" spans="1:15" ht="21.95" customHeight="1" x14ac:dyDescent="0.25">
      <c r="A43" s="240" t="s">
        <v>215</v>
      </c>
      <c r="B43" s="241"/>
      <c r="C43" s="71" t="s">
        <v>158</v>
      </c>
      <c r="D43" s="72" t="s">
        <v>226</v>
      </c>
      <c r="E43" s="73">
        <f>+E44+E48</f>
        <v>284609.76000000007</v>
      </c>
      <c r="F43" s="73">
        <f t="shared" ref="F43:I43" si="31">+F44+F48</f>
        <v>2676238</v>
      </c>
      <c r="G43" s="73">
        <f t="shared" si="31"/>
        <v>1336567</v>
      </c>
      <c r="H43" s="73">
        <f t="shared" si="31"/>
        <v>668283.5</v>
      </c>
      <c r="I43" s="73">
        <f t="shared" si="31"/>
        <v>301760.66000000003</v>
      </c>
      <c r="J43" s="73">
        <f>+I43/E43*100</f>
        <v>106.02611098087429</v>
      </c>
      <c r="K43" s="73">
        <f>+I43/G43*100</f>
        <v>22.577293917925552</v>
      </c>
      <c r="L43" s="31"/>
      <c r="M43" s="21"/>
      <c r="N43" s="17"/>
      <c r="O43"/>
    </row>
    <row r="44" spans="1:15" ht="21.95" customHeight="1" x14ac:dyDescent="0.25">
      <c r="A44" s="4">
        <v>3</v>
      </c>
      <c r="B44" s="4"/>
      <c r="C44" s="74"/>
      <c r="D44" s="69" t="s">
        <v>75</v>
      </c>
      <c r="E44" s="70">
        <f>+E45+E46+E47</f>
        <v>281286.17000000004</v>
      </c>
      <c r="F44" s="70">
        <f t="shared" ref="F44:I44" si="32">+F45+F46+F47</f>
        <v>1504010</v>
      </c>
      <c r="G44" s="70">
        <f t="shared" si="32"/>
        <v>1198244</v>
      </c>
      <c r="H44" s="70">
        <f t="shared" si="32"/>
        <v>599122</v>
      </c>
      <c r="I44" s="70">
        <f t="shared" si="32"/>
        <v>301654.38</v>
      </c>
      <c r="J44" s="70"/>
      <c r="K44" s="70"/>
      <c r="L44" s="31"/>
      <c r="M44" s="21"/>
      <c r="N44" s="17"/>
      <c r="O44"/>
    </row>
    <row r="45" spans="1:15" ht="21" customHeight="1" x14ac:dyDescent="0.25">
      <c r="A45" s="4"/>
      <c r="B45" s="4">
        <v>31</v>
      </c>
      <c r="C45" s="77"/>
      <c r="D45" s="4" t="s">
        <v>9</v>
      </c>
      <c r="E45" s="70">
        <v>106937.16000000002</v>
      </c>
      <c r="F45" s="70">
        <v>488420</v>
      </c>
      <c r="G45" s="70">
        <v>623634</v>
      </c>
      <c r="H45" s="70">
        <v>311817</v>
      </c>
      <c r="I45" s="70">
        <v>203095.98000000004</v>
      </c>
      <c r="J45" s="76"/>
      <c r="K45" s="3"/>
      <c r="M45" s="21"/>
      <c r="N45" s="17"/>
      <c r="O45"/>
    </row>
    <row r="46" spans="1:15" ht="21" customHeight="1" x14ac:dyDescent="0.25">
      <c r="A46" s="4"/>
      <c r="B46" s="4">
        <v>32</v>
      </c>
      <c r="C46" s="74"/>
      <c r="D46" s="4" t="s">
        <v>18</v>
      </c>
      <c r="E46" s="70">
        <v>173219.95</v>
      </c>
      <c r="F46" s="70">
        <v>1011490</v>
      </c>
      <c r="G46" s="70">
        <v>571510</v>
      </c>
      <c r="H46" s="70">
        <v>285755</v>
      </c>
      <c r="I46" s="70">
        <v>98074.920000000013</v>
      </c>
      <c r="J46" s="3"/>
      <c r="K46" s="3"/>
      <c r="M46" s="21"/>
      <c r="N46" s="17"/>
      <c r="O46"/>
    </row>
    <row r="47" spans="1:15" ht="21" customHeight="1" x14ac:dyDescent="0.25">
      <c r="A47" s="4"/>
      <c r="B47" s="4">
        <v>34</v>
      </c>
      <c r="C47" s="74"/>
      <c r="D47" s="5" t="s">
        <v>46</v>
      </c>
      <c r="E47" s="70">
        <v>1129.06</v>
      </c>
      <c r="F47" s="70">
        <v>4100</v>
      </c>
      <c r="G47" s="70">
        <v>3100</v>
      </c>
      <c r="H47" s="70">
        <v>1550</v>
      </c>
      <c r="I47" s="70">
        <v>483.48</v>
      </c>
      <c r="J47" s="76"/>
      <c r="K47" s="3"/>
      <c r="M47" s="21"/>
      <c r="N47" s="17"/>
      <c r="O47"/>
    </row>
    <row r="48" spans="1:15" ht="21" customHeight="1" x14ac:dyDescent="0.25">
      <c r="A48" s="4">
        <v>4</v>
      </c>
      <c r="B48" s="4"/>
      <c r="C48" s="74"/>
      <c r="D48" s="5" t="s">
        <v>91</v>
      </c>
      <c r="E48" s="70">
        <f>+E49+E50+E51</f>
        <v>3323.59</v>
      </c>
      <c r="F48" s="70">
        <f t="shared" ref="F48:I48" si="33">+F49+F50+F51</f>
        <v>1172228</v>
      </c>
      <c r="G48" s="70">
        <f t="shared" si="33"/>
        <v>138323</v>
      </c>
      <c r="H48" s="70">
        <f t="shared" si="33"/>
        <v>69161.5</v>
      </c>
      <c r="I48" s="70">
        <f t="shared" si="33"/>
        <v>106.28</v>
      </c>
      <c r="J48" s="76"/>
      <c r="K48" s="3"/>
      <c r="M48" s="21"/>
      <c r="N48" s="17"/>
      <c r="O48"/>
    </row>
    <row r="49" spans="1:15" ht="29.25" customHeight="1" x14ac:dyDescent="0.25">
      <c r="A49" s="4"/>
      <c r="B49" s="4">
        <v>41</v>
      </c>
      <c r="C49" s="74"/>
      <c r="D49" s="5" t="s">
        <v>54</v>
      </c>
      <c r="E49" s="70">
        <v>274.55</v>
      </c>
      <c r="F49" s="70">
        <v>4000</v>
      </c>
      <c r="G49" s="70">
        <v>0</v>
      </c>
      <c r="H49" s="70">
        <v>0</v>
      </c>
      <c r="I49" s="70">
        <v>106.28</v>
      </c>
      <c r="J49" s="76"/>
      <c r="K49" s="3"/>
      <c r="M49" s="21"/>
      <c r="N49" s="17"/>
      <c r="O49"/>
    </row>
    <row r="50" spans="1:15" ht="29.25" customHeight="1" x14ac:dyDescent="0.25">
      <c r="A50" s="4"/>
      <c r="B50" s="4">
        <v>42</v>
      </c>
      <c r="C50" s="74"/>
      <c r="D50" s="5" t="s">
        <v>57</v>
      </c>
      <c r="E50" s="70">
        <v>3049.04</v>
      </c>
      <c r="F50" s="70">
        <v>1102228</v>
      </c>
      <c r="G50" s="70">
        <v>87323</v>
      </c>
      <c r="H50" s="70">
        <v>43661.5</v>
      </c>
      <c r="I50" s="70">
        <v>0</v>
      </c>
      <c r="J50" s="76"/>
      <c r="K50" s="3"/>
      <c r="M50" s="21"/>
      <c r="N50" s="17"/>
      <c r="O50"/>
    </row>
    <row r="51" spans="1:15" ht="29.25" customHeight="1" x14ac:dyDescent="0.25">
      <c r="A51" s="4"/>
      <c r="B51" s="4">
        <v>45</v>
      </c>
      <c r="C51" s="74"/>
      <c r="D51" s="5" t="s">
        <v>177</v>
      </c>
      <c r="E51" s="70">
        <v>0</v>
      </c>
      <c r="F51" s="70">
        <v>66000</v>
      </c>
      <c r="G51" s="70">
        <v>51000</v>
      </c>
      <c r="H51" s="70">
        <v>25500</v>
      </c>
      <c r="I51" s="70">
        <v>0</v>
      </c>
      <c r="J51" s="76"/>
      <c r="K51" s="3"/>
      <c r="M51" s="21"/>
      <c r="N51" s="17"/>
      <c r="O51"/>
    </row>
    <row r="52" spans="1:15" ht="21.95" customHeight="1" x14ac:dyDescent="0.25">
      <c r="A52" s="102"/>
      <c r="B52" s="102"/>
      <c r="C52" s="108"/>
      <c r="D52" s="103" t="s">
        <v>216</v>
      </c>
      <c r="E52" s="104">
        <f>+E53</f>
        <v>663853.78999999992</v>
      </c>
      <c r="F52" s="104">
        <f t="shared" ref="F52" si="34">+F53</f>
        <v>1500000</v>
      </c>
      <c r="G52" s="104">
        <f t="shared" ref="G52" si="35">+G53</f>
        <v>3239486</v>
      </c>
      <c r="H52" s="104">
        <f t="shared" ref="H52" si="36">+H53</f>
        <v>1619743</v>
      </c>
      <c r="I52" s="104">
        <f t="shared" ref="I52" si="37">+I53</f>
        <v>975679.16999999993</v>
      </c>
      <c r="J52" s="104"/>
      <c r="K52" s="104"/>
      <c r="M52" s="21"/>
      <c r="N52" s="17"/>
      <c r="O52"/>
    </row>
    <row r="53" spans="1:15" ht="21.95" customHeight="1" x14ac:dyDescent="0.25">
      <c r="A53" s="240" t="s">
        <v>215</v>
      </c>
      <c r="B53" s="241"/>
      <c r="C53" s="71" t="s">
        <v>213</v>
      </c>
      <c r="D53" s="72" t="s">
        <v>227</v>
      </c>
      <c r="E53" s="73">
        <f>+E54+E58</f>
        <v>663853.78999999992</v>
      </c>
      <c r="F53" s="73">
        <f t="shared" ref="F53:I53" si="38">+F54+F58</f>
        <v>1500000</v>
      </c>
      <c r="G53" s="73">
        <f t="shared" si="38"/>
        <v>3239486</v>
      </c>
      <c r="H53" s="73">
        <f t="shared" si="38"/>
        <v>1619743</v>
      </c>
      <c r="I53" s="73">
        <f t="shared" si="38"/>
        <v>975679.16999999993</v>
      </c>
      <c r="J53" s="73">
        <f>+I53/E53*100</f>
        <v>146.9719966500455</v>
      </c>
      <c r="K53" s="73">
        <f>+I53/G53*100</f>
        <v>30.118332661416037</v>
      </c>
      <c r="L53" s="31"/>
      <c r="M53" s="21"/>
      <c r="N53" s="17"/>
      <c r="O53"/>
    </row>
    <row r="54" spans="1:15" ht="21.95" customHeight="1" x14ac:dyDescent="0.25">
      <c r="A54" s="4">
        <v>3</v>
      </c>
      <c r="B54" s="4"/>
      <c r="C54" s="74"/>
      <c r="D54" s="69" t="s">
        <v>75</v>
      </c>
      <c r="E54" s="70">
        <f>+E55+E56+E57</f>
        <v>663853.78999999992</v>
      </c>
      <c r="F54" s="70">
        <f t="shared" ref="F54:I54" si="39">+F55+F56+F57</f>
        <v>1500000</v>
      </c>
      <c r="G54" s="70">
        <f t="shared" si="39"/>
        <v>2453501</v>
      </c>
      <c r="H54" s="70">
        <f t="shared" si="39"/>
        <v>1226750.5</v>
      </c>
      <c r="I54" s="70">
        <f t="shared" si="39"/>
        <v>974893.47</v>
      </c>
      <c r="J54" s="70"/>
      <c r="K54" s="70"/>
      <c r="L54" s="31"/>
      <c r="M54" s="21"/>
      <c r="N54" s="17"/>
      <c r="O54"/>
    </row>
    <row r="55" spans="1:15" ht="21.95" customHeight="1" x14ac:dyDescent="0.25">
      <c r="A55" s="4"/>
      <c r="B55" s="4">
        <v>31</v>
      </c>
      <c r="C55" s="74"/>
      <c r="D55" s="5" t="s">
        <v>9</v>
      </c>
      <c r="E55" s="70">
        <v>541344.17999999993</v>
      </c>
      <c r="F55" s="70">
        <v>1242400</v>
      </c>
      <c r="G55" s="70">
        <v>1710901</v>
      </c>
      <c r="H55" s="70">
        <v>855450.5</v>
      </c>
      <c r="I55" s="70">
        <v>733880.40999999992</v>
      </c>
      <c r="J55" s="3"/>
      <c r="K55" s="3"/>
      <c r="L55" s="24"/>
      <c r="M55" s="21"/>
      <c r="N55" s="17"/>
      <c r="O55"/>
    </row>
    <row r="56" spans="1:15" ht="21.95" customHeight="1" x14ac:dyDescent="0.25">
      <c r="A56" s="4"/>
      <c r="B56" s="4">
        <v>32</v>
      </c>
      <c r="C56" s="74"/>
      <c r="D56" s="5" t="s">
        <v>18</v>
      </c>
      <c r="E56" s="70">
        <v>122509.61</v>
      </c>
      <c r="F56" s="70">
        <v>257600</v>
      </c>
      <c r="G56" s="70">
        <v>741600</v>
      </c>
      <c r="H56" s="70">
        <v>370800</v>
      </c>
      <c r="I56" s="70">
        <v>240513.06</v>
      </c>
      <c r="J56" s="3"/>
      <c r="K56" s="3"/>
      <c r="L56" s="24"/>
      <c r="M56" s="21"/>
      <c r="N56" s="17"/>
      <c r="O56"/>
    </row>
    <row r="57" spans="1:15" ht="21.95" customHeight="1" x14ac:dyDescent="0.25">
      <c r="A57" s="4"/>
      <c r="B57" s="4">
        <v>34</v>
      </c>
      <c r="C57" s="74"/>
      <c r="D57" s="5" t="s">
        <v>46</v>
      </c>
      <c r="E57" s="70">
        <v>0</v>
      </c>
      <c r="F57" s="70">
        <v>0</v>
      </c>
      <c r="G57" s="70">
        <v>1000</v>
      </c>
      <c r="H57" s="70">
        <v>500</v>
      </c>
      <c r="I57" s="70">
        <v>500</v>
      </c>
      <c r="J57" s="3"/>
      <c r="K57" s="3"/>
      <c r="L57" s="24"/>
      <c r="M57" s="21"/>
      <c r="N57" s="17"/>
      <c r="O57"/>
    </row>
    <row r="58" spans="1:15" ht="21.95" customHeight="1" x14ac:dyDescent="0.25">
      <c r="A58" s="4">
        <v>4</v>
      </c>
      <c r="B58" s="4"/>
      <c r="C58" s="74"/>
      <c r="D58" s="5" t="s">
        <v>91</v>
      </c>
      <c r="E58" s="70">
        <f>+E59+E60+E61</f>
        <v>0</v>
      </c>
      <c r="F58" s="70">
        <f t="shared" ref="F58:I58" si="40">+F59+F60+F61</f>
        <v>0</v>
      </c>
      <c r="G58" s="70">
        <f t="shared" si="40"/>
        <v>785985</v>
      </c>
      <c r="H58" s="70">
        <f t="shared" si="40"/>
        <v>392992.5</v>
      </c>
      <c r="I58" s="70">
        <f t="shared" si="40"/>
        <v>785.7</v>
      </c>
      <c r="J58" s="3"/>
      <c r="K58" s="3"/>
      <c r="L58" s="24"/>
      <c r="M58" s="21"/>
      <c r="N58" s="17"/>
      <c r="O58"/>
    </row>
    <row r="59" spans="1:15" ht="24.75" customHeight="1" x14ac:dyDescent="0.25">
      <c r="A59" s="4"/>
      <c r="B59" s="4">
        <v>41</v>
      </c>
      <c r="C59" s="74"/>
      <c r="D59" s="5" t="s">
        <v>54</v>
      </c>
      <c r="E59" s="70">
        <v>0</v>
      </c>
      <c r="F59" s="70">
        <v>0</v>
      </c>
      <c r="G59" s="70">
        <v>4000</v>
      </c>
      <c r="H59" s="70">
        <v>2000</v>
      </c>
      <c r="I59" s="70">
        <v>200</v>
      </c>
      <c r="J59" s="3"/>
      <c r="K59" s="3"/>
      <c r="L59" s="24"/>
      <c r="M59" s="21"/>
      <c r="N59" s="17"/>
      <c r="O59"/>
    </row>
    <row r="60" spans="1:15" ht="24.75" customHeight="1" x14ac:dyDescent="0.25">
      <c r="A60" s="4"/>
      <c r="B60" s="4">
        <v>42</v>
      </c>
      <c r="C60" s="74"/>
      <c r="D60" s="5" t="s">
        <v>57</v>
      </c>
      <c r="E60" s="70">
        <v>0</v>
      </c>
      <c r="F60" s="70">
        <v>0</v>
      </c>
      <c r="G60" s="70">
        <v>761985</v>
      </c>
      <c r="H60" s="70">
        <v>380992.5</v>
      </c>
      <c r="I60" s="70">
        <v>585.70000000000005</v>
      </c>
      <c r="J60" s="3"/>
      <c r="K60" s="3"/>
      <c r="L60" s="24"/>
      <c r="M60" s="21"/>
      <c r="N60" s="17"/>
      <c r="O60"/>
    </row>
    <row r="61" spans="1:15" ht="24.75" customHeight="1" x14ac:dyDescent="0.25">
      <c r="A61" s="4"/>
      <c r="B61" s="4">
        <v>45</v>
      </c>
      <c r="C61" s="74"/>
      <c r="D61" s="5" t="s">
        <v>177</v>
      </c>
      <c r="E61" s="70">
        <v>0</v>
      </c>
      <c r="F61" s="70">
        <v>0</v>
      </c>
      <c r="G61" s="70">
        <v>20000</v>
      </c>
      <c r="H61" s="70">
        <v>10000</v>
      </c>
      <c r="I61" s="70">
        <v>0</v>
      </c>
      <c r="J61" s="3"/>
      <c r="K61" s="3"/>
      <c r="L61" s="24"/>
      <c r="M61" s="21"/>
      <c r="N61" s="17"/>
      <c r="O61"/>
    </row>
    <row r="62" spans="1:15" ht="21.95" customHeight="1" x14ac:dyDescent="0.25">
      <c r="A62" s="102"/>
      <c r="B62" s="102"/>
      <c r="C62" s="108"/>
      <c r="D62" s="103" t="s">
        <v>217</v>
      </c>
      <c r="E62" s="104">
        <f>+E63+E69</f>
        <v>95643.1</v>
      </c>
      <c r="F62" s="104">
        <f t="shared" ref="F62" si="41">+F63+F69</f>
        <v>345200</v>
      </c>
      <c r="G62" s="104">
        <f t="shared" ref="G62" si="42">+G63+G69</f>
        <v>193300</v>
      </c>
      <c r="H62" s="104">
        <f t="shared" ref="H62" si="43">+H63+H69</f>
        <v>96650</v>
      </c>
      <c r="I62" s="104">
        <f t="shared" ref="I62" si="44">+I63+I69</f>
        <v>31412.080000000002</v>
      </c>
      <c r="J62" s="104"/>
      <c r="K62" s="104"/>
      <c r="L62" s="24"/>
      <c r="M62" s="21"/>
      <c r="N62" s="17"/>
      <c r="O62"/>
    </row>
    <row r="63" spans="1:15" ht="25.5" x14ac:dyDescent="0.25">
      <c r="A63" s="240" t="s">
        <v>215</v>
      </c>
      <c r="B63" s="241"/>
      <c r="C63" s="71" t="s">
        <v>179</v>
      </c>
      <c r="D63" s="72" t="s">
        <v>228</v>
      </c>
      <c r="E63" s="73">
        <f>+E64+E67</f>
        <v>66328.22</v>
      </c>
      <c r="F63" s="73">
        <f t="shared" ref="F63:I63" si="45">+F64+F67</f>
        <v>209200</v>
      </c>
      <c r="G63" s="73">
        <f t="shared" si="45"/>
        <v>57300</v>
      </c>
      <c r="H63" s="73">
        <f t="shared" si="45"/>
        <v>28650</v>
      </c>
      <c r="I63" s="73">
        <f t="shared" si="45"/>
        <v>6297.7899999999991</v>
      </c>
      <c r="J63" s="73">
        <f>+I63/E63*100</f>
        <v>9.494887696368151</v>
      </c>
      <c r="K63" s="73">
        <f>+I63/G63*100</f>
        <v>10.990907504362999</v>
      </c>
      <c r="L63" s="31"/>
      <c r="M63" s="21"/>
      <c r="N63" s="17"/>
      <c r="O63"/>
    </row>
    <row r="64" spans="1:15" ht="25.5" customHeight="1" x14ac:dyDescent="0.25">
      <c r="A64" s="4">
        <v>3</v>
      </c>
      <c r="B64" s="4"/>
      <c r="C64" s="74"/>
      <c r="D64" s="69" t="s">
        <v>75</v>
      </c>
      <c r="E64" s="70">
        <f>+E65+E66</f>
        <v>62809.229999999996</v>
      </c>
      <c r="F64" s="70">
        <f t="shared" ref="F64:I64" si="46">+F65+F66</f>
        <v>208400</v>
      </c>
      <c r="G64" s="70">
        <f t="shared" si="46"/>
        <v>56000</v>
      </c>
      <c r="H64" s="70">
        <f t="shared" si="46"/>
        <v>28000</v>
      </c>
      <c r="I64" s="70">
        <f t="shared" si="46"/>
        <v>5018.1699999999992</v>
      </c>
      <c r="J64" s="70"/>
      <c r="K64" s="70"/>
      <c r="L64" s="31"/>
      <c r="M64" s="21"/>
      <c r="N64" s="17"/>
      <c r="O64"/>
    </row>
    <row r="65" spans="1:16" ht="25.5" customHeight="1" x14ac:dyDescent="0.25">
      <c r="A65" s="4"/>
      <c r="B65" s="4">
        <v>31</v>
      </c>
      <c r="C65" s="74"/>
      <c r="D65" s="4" t="s">
        <v>9</v>
      </c>
      <c r="E65" s="70">
        <v>39177.719999999994</v>
      </c>
      <c r="F65" s="70">
        <v>164160</v>
      </c>
      <c r="G65" s="70">
        <v>55480</v>
      </c>
      <c r="H65" s="70">
        <v>27740</v>
      </c>
      <c r="I65" s="70">
        <v>4805.7699999999995</v>
      </c>
      <c r="J65" s="70"/>
      <c r="K65" s="70"/>
      <c r="M65" s="22"/>
      <c r="N65" s="17"/>
      <c r="O65"/>
    </row>
    <row r="66" spans="1:16" ht="25.5" customHeight="1" x14ac:dyDescent="0.25">
      <c r="A66" s="4"/>
      <c r="B66" s="4">
        <v>32</v>
      </c>
      <c r="C66" s="74"/>
      <c r="D66" s="4" t="s">
        <v>18</v>
      </c>
      <c r="E66" s="70">
        <v>23631.51</v>
      </c>
      <c r="F66" s="70">
        <v>44240</v>
      </c>
      <c r="G66" s="70">
        <v>520</v>
      </c>
      <c r="H66" s="70">
        <v>260</v>
      </c>
      <c r="I66" s="70">
        <v>212.39999999999998</v>
      </c>
      <c r="J66" s="70"/>
      <c r="K66" s="70"/>
      <c r="M66" s="22"/>
      <c r="N66" s="17"/>
      <c r="O66"/>
    </row>
    <row r="67" spans="1:16" ht="25.5" customHeight="1" x14ac:dyDescent="0.25">
      <c r="A67" s="4">
        <v>4</v>
      </c>
      <c r="B67" s="4"/>
      <c r="C67" s="74"/>
      <c r="D67" s="4" t="s">
        <v>91</v>
      </c>
      <c r="E67" s="70">
        <f>+E68</f>
        <v>3518.99</v>
      </c>
      <c r="F67" s="70">
        <f t="shared" ref="F67:I67" si="47">+F68</f>
        <v>800</v>
      </c>
      <c r="G67" s="70">
        <f t="shared" si="47"/>
        <v>1300</v>
      </c>
      <c r="H67" s="70">
        <f t="shared" si="47"/>
        <v>650</v>
      </c>
      <c r="I67" s="70">
        <f t="shared" si="47"/>
        <v>1279.6199999999999</v>
      </c>
      <c r="J67" s="70"/>
      <c r="K67" s="70"/>
      <c r="M67" s="22"/>
      <c r="N67" s="17"/>
      <c r="O67"/>
    </row>
    <row r="68" spans="1:16" ht="25.5" customHeight="1" x14ac:dyDescent="0.25">
      <c r="A68" s="4"/>
      <c r="B68" s="4">
        <v>42</v>
      </c>
      <c r="C68" s="74"/>
      <c r="D68" s="4" t="s">
        <v>57</v>
      </c>
      <c r="E68" s="70">
        <v>3518.99</v>
      </c>
      <c r="F68" s="70">
        <v>800</v>
      </c>
      <c r="G68" s="70">
        <v>1300</v>
      </c>
      <c r="H68" s="70">
        <v>650</v>
      </c>
      <c r="I68" s="70">
        <v>1279.6199999999999</v>
      </c>
      <c r="J68" s="70"/>
      <c r="K68" s="70"/>
      <c r="M68" s="22"/>
      <c r="N68" s="17"/>
      <c r="O68"/>
    </row>
    <row r="69" spans="1:16" ht="30.75" customHeight="1" x14ac:dyDescent="0.25">
      <c r="A69" s="240" t="s">
        <v>215</v>
      </c>
      <c r="B69" s="241"/>
      <c r="C69" s="71" t="s">
        <v>212</v>
      </c>
      <c r="D69" s="72" t="s">
        <v>229</v>
      </c>
      <c r="E69" s="73">
        <f>+E70</f>
        <v>29314.880000000001</v>
      </c>
      <c r="F69" s="73">
        <f t="shared" ref="F69" si="48">+F70</f>
        <v>136000</v>
      </c>
      <c r="G69" s="73">
        <f t="shared" ref="G69" si="49">+G70</f>
        <v>136000</v>
      </c>
      <c r="H69" s="73">
        <f t="shared" ref="H69" si="50">+H70</f>
        <v>68000</v>
      </c>
      <c r="I69" s="73">
        <f t="shared" ref="I69" si="51">+I70</f>
        <v>25114.29</v>
      </c>
      <c r="J69" s="73">
        <f>+I69/E69*100</f>
        <v>85.670792443973838</v>
      </c>
      <c r="K69" s="73">
        <f>+I69/G69*100</f>
        <v>18.466389705882353</v>
      </c>
      <c r="L69" s="31"/>
      <c r="M69" s="21"/>
      <c r="N69" s="17"/>
      <c r="O69"/>
    </row>
    <row r="70" spans="1:16" ht="21.95" customHeight="1" x14ac:dyDescent="0.25">
      <c r="A70" s="4">
        <v>3</v>
      </c>
      <c r="B70" s="4"/>
      <c r="C70" s="74"/>
      <c r="D70" s="69" t="s">
        <v>75</v>
      </c>
      <c r="E70" s="70">
        <f>+E71+E72</f>
        <v>29314.880000000001</v>
      </c>
      <c r="F70" s="70">
        <f t="shared" ref="F70:I70" si="52">+F71+F72</f>
        <v>136000</v>
      </c>
      <c r="G70" s="70">
        <f t="shared" si="52"/>
        <v>136000</v>
      </c>
      <c r="H70" s="70">
        <f t="shared" si="52"/>
        <v>68000</v>
      </c>
      <c r="I70" s="70">
        <f t="shared" si="52"/>
        <v>25114.29</v>
      </c>
      <c r="J70" s="70"/>
      <c r="K70" s="70"/>
      <c r="L70" s="31"/>
      <c r="M70" s="21"/>
      <c r="N70" s="17"/>
      <c r="O70"/>
    </row>
    <row r="71" spans="1:16" ht="21.95" customHeight="1" x14ac:dyDescent="0.25">
      <c r="A71" s="4"/>
      <c r="B71" s="4">
        <v>31</v>
      </c>
      <c r="C71" s="74"/>
      <c r="D71" s="69" t="s">
        <v>9</v>
      </c>
      <c r="E71" s="70">
        <v>28701.670000000002</v>
      </c>
      <c r="F71" s="70">
        <v>126800</v>
      </c>
      <c r="G71" s="70">
        <v>126800</v>
      </c>
      <c r="H71" s="70">
        <v>63400</v>
      </c>
      <c r="I71" s="70">
        <v>23563.040000000001</v>
      </c>
      <c r="J71" s="70"/>
      <c r="K71" s="70"/>
      <c r="L71" s="31"/>
      <c r="M71" s="21"/>
      <c r="N71" s="17"/>
      <c r="O71"/>
    </row>
    <row r="72" spans="1:16" ht="35.1" customHeight="1" x14ac:dyDescent="0.25">
      <c r="A72" s="4"/>
      <c r="B72" s="4">
        <v>32</v>
      </c>
      <c r="C72" s="74"/>
      <c r="D72" s="4" t="s">
        <v>18</v>
      </c>
      <c r="E72" s="70">
        <v>613.21</v>
      </c>
      <c r="F72" s="70">
        <v>9200</v>
      </c>
      <c r="G72" s="70">
        <v>9200</v>
      </c>
      <c r="H72" s="70">
        <v>4600</v>
      </c>
      <c r="I72" s="70">
        <v>1551.25</v>
      </c>
      <c r="J72" s="70"/>
      <c r="K72" s="70"/>
      <c r="M72" s="22"/>
      <c r="N72" s="17"/>
      <c r="O72"/>
    </row>
    <row r="73" spans="1:16" ht="30.75" customHeight="1" x14ac:dyDescent="0.25">
      <c r="A73" s="102"/>
      <c r="B73" s="102"/>
      <c r="C73" s="108"/>
      <c r="D73" s="103" t="s">
        <v>230</v>
      </c>
      <c r="E73" s="104">
        <f>+E74</f>
        <v>0</v>
      </c>
      <c r="F73" s="104">
        <f t="shared" ref="F73:F74" si="53">+F74</f>
        <v>110</v>
      </c>
      <c r="G73" s="104">
        <f t="shared" ref="G73:G74" si="54">+G74</f>
        <v>110</v>
      </c>
      <c r="H73" s="104">
        <f t="shared" ref="H73:H74" si="55">+H74</f>
        <v>55</v>
      </c>
      <c r="I73" s="104">
        <f t="shared" ref="I73:I74" si="56">+I74</f>
        <v>0</v>
      </c>
      <c r="J73" s="104"/>
      <c r="K73" s="104"/>
      <c r="L73" s="24"/>
      <c r="M73" s="21"/>
      <c r="N73" s="17"/>
      <c r="O73"/>
    </row>
    <row r="74" spans="1:16" ht="24" customHeight="1" x14ac:dyDescent="0.25">
      <c r="A74" s="240" t="s">
        <v>215</v>
      </c>
      <c r="B74" s="241"/>
      <c r="C74" s="71" t="s">
        <v>161</v>
      </c>
      <c r="D74" s="72" t="s">
        <v>1</v>
      </c>
      <c r="E74" s="73">
        <f>+E75</f>
        <v>0</v>
      </c>
      <c r="F74" s="73">
        <f t="shared" si="53"/>
        <v>110</v>
      </c>
      <c r="G74" s="73">
        <f t="shared" si="54"/>
        <v>110</v>
      </c>
      <c r="H74" s="73">
        <f t="shared" si="55"/>
        <v>55</v>
      </c>
      <c r="I74" s="73">
        <f t="shared" si="56"/>
        <v>0</v>
      </c>
      <c r="J74" s="73">
        <v>0</v>
      </c>
      <c r="K74" s="73">
        <f>+I74/G74*100</f>
        <v>0</v>
      </c>
      <c r="L74" s="31"/>
      <c r="M74" s="21"/>
      <c r="N74" s="17"/>
      <c r="O74"/>
    </row>
    <row r="75" spans="1:16" ht="35.1" customHeight="1" x14ac:dyDescent="0.25">
      <c r="A75" s="75">
        <v>4</v>
      </c>
      <c r="B75" s="75"/>
      <c r="C75" s="109"/>
      <c r="D75" s="75" t="s">
        <v>91</v>
      </c>
      <c r="E75" s="70">
        <v>0</v>
      </c>
      <c r="F75" s="70">
        <v>110</v>
      </c>
      <c r="G75" s="70">
        <v>110</v>
      </c>
      <c r="H75" s="70">
        <v>55</v>
      </c>
      <c r="I75" s="70">
        <v>0</v>
      </c>
      <c r="J75" s="78"/>
      <c r="K75" s="78"/>
      <c r="M75" s="21"/>
      <c r="N75" s="17"/>
      <c r="O75"/>
      <c r="P75" s="17"/>
    </row>
    <row r="76" spans="1:16" ht="35.1" customHeight="1" x14ac:dyDescent="0.25">
      <c r="A76" s="4"/>
      <c r="B76" s="4">
        <v>42</v>
      </c>
      <c r="C76" s="74"/>
      <c r="D76" s="4" t="s">
        <v>57</v>
      </c>
      <c r="E76" s="70">
        <v>0</v>
      </c>
      <c r="F76" s="70">
        <v>110</v>
      </c>
      <c r="G76" s="70">
        <v>110</v>
      </c>
      <c r="H76" s="70">
        <v>55</v>
      </c>
      <c r="I76" s="70">
        <v>0</v>
      </c>
      <c r="J76" s="3"/>
      <c r="K76" s="3"/>
      <c r="M76" s="21"/>
      <c r="N76" s="17"/>
    </row>
    <row r="77" spans="1:16" ht="21.95" customHeight="1" x14ac:dyDescent="0.25">
      <c r="A77" s="242"/>
      <c r="B77" s="242"/>
      <c r="C77" s="242"/>
      <c r="D77" s="80" t="s">
        <v>259</v>
      </c>
      <c r="E77" s="81">
        <f>+E74+E69+E63+E43+E38+E53</f>
        <v>1063123.6499999999</v>
      </c>
      <c r="F77" s="81">
        <f>+F74+F69+F63+F43+F38+F53</f>
        <v>4561548</v>
      </c>
      <c r="G77" s="81">
        <f>+G74+G69+G63+G43+G38+G53</f>
        <v>4809463</v>
      </c>
      <c r="H77" s="81">
        <f>+H74+H69+H63+H43+H38+H53</f>
        <v>2404731.5</v>
      </c>
      <c r="I77" s="81">
        <f>+I74+I69+I63+I43+I38+I53</f>
        <v>1330844.72</v>
      </c>
      <c r="J77" s="81"/>
      <c r="K77" s="81"/>
      <c r="M77" s="21"/>
      <c r="N77" s="17"/>
      <c r="O77"/>
    </row>
    <row r="78" spans="1:16" x14ac:dyDescent="0.25">
      <c r="A78" s="110"/>
      <c r="B78" s="110"/>
      <c r="D78" s="9"/>
      <c r="E78" s="9"/>
    </row>
    <row r="79" spans="1:16" x14ac:dyDescent="0.25">
      <c r="E79" s="31"/>
      <c r="F79" s="31"/>
      <c r="G79" s="31"/>
      <c r="H79" s="31"/>
      <c r="I79" s="31"/>
    </row>
    <row r="80" spans="1:16" x14ac:dyDescent="0.25">
      <c r="E80" s="31"/>
      <c r="F80" s="31"/>
      <c r="G80" s="31"/>
      <c r="H80" s="31"/>
      <c r="I80" s="31"/>
    </row>
    <row r="81" spans="5:11" x14ac:dyDescent="0.25">
      <c r="E81" s="31"/>
      <c r="F81" s="31"/>
      <c r="G81" s="31"/>
      <c r="H81" s="31"/>
      <c r="I81" s="31"/>
    </row>
    <row r="82" spans="5:11" x14ac:dyDescent="0.25">
      <c r="E82" s="31"/>
      <c r="F82" s="31"/>
      <c r="G82" s="31"/>
      <c r="H82" s="31"/>
      <c r="I82" s="31"/>
      <c r="K82" s="17"/>
    </row>
    <row r="83" spans="5:11" x14ac:dyDescent="0.25">
      <c r="K83" s="17"/>
    </row>
  </sheetData>
  <mergeCells count="15">
    <mergeCell ref="A69:B69"/>
    <mergeCell ref="A74:B74"/>
    <mergeCell ref="A77:C77"/>
    <mergeCell ref="A22:B22"/>
    <mergeCell ref="A25:B25"/>
    <mergeCell ref="A29:B29"/>
    <mergeCell ref="A38:B38"/>
    <mergeCell ref="A43:B43"/>
    <mergeCell ref="A53:B53"/>
    <mergeCell ref="A32:C32"/>
    <mergeCell ref="A3:K3"/>
    <mergeCell ref="A8:B8"/>
    <mergeCell ref="A12:B12"/>
    <mergeCell ref="A17:B17"/>
    <mergeCell ref="A63:B63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workbookViewId="0">
      <selection activeCell="A6" sqref="A6"/>
    </sheetView>
  </sheetViews>
  <sheetFormatPr defaultRowHeight="15" x14ac:dyDescent="0.25"/>
  <cols>
    <col min="1" max="1" width="45.42578125" customWidth="1"/>
    <col min="2" max="4" width="17.7109375" customWidth="1"/>
    <col min="5" max="5" width="17.7109375" hidden="1" customWidth="1"/>
    <col min="6" max="6" width="17.7109375" customWidth="1"/>
    <col min="7" max="7" width="11.42578125" customWidth="1"/>
    <col min="8" max="8" width="9.85546875" customWidth="1"/>
    <col min="9" max="9" width="9.7109375" customWidth="1"/>
  </cols>
  <sheetData>
    <row r="1" spans="1:15" ht="15.75" x14ac:dyDescent="0.25">
      <c r="A1" s="237"/>
      <c r="B1" s="237"/>
      <c r="C1" s="237"/>
      <c r="D1" s="237"/>
      <c r="E1" s="237"/>
      <c r="F1" s="237"/>
      <c r="G1" s="237"/>
      <c r="H1" s="237"/>
      <c r="I1" s="59"/>
      <c r="J1" s="59"/>
      <c r="K1" s="59"/>
      <c r="L1" s="59"/>
    </row>
    <row r="2" spans="1:1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5" ht="13.5" customHeight="1" x14ac:dyDescent="0.25">
      <c r="A3" s="239" t="s">
        <v>245</v>
      </c>
      <c r="B3" s="239"/>
      <c r="C3" s="239"/>
      <c r="D3" s="239"/>
      <c r="E3" s="239"/>
      <c r="F3" s="239"/>
      <c r="G3" s="239"/>
      <c r="H3" s="239"/>
      <c r="I3" s="219"/>
      <c r="J3" s="219"/>
      <c r="K3" s="219"/>
      <c r="N3" s="21"/>
      <c r="O3" s="17"/>
    </row>
    <row r="4" spans="1:15" x14ac:dyDescent="0.25">
      <c r="A4" s="12"/>
      <c r="B4" s="12"/>
      <c r="C4" s="12"/>
      <c r="D4" s="11"/>
      <c r="E4" s="11"/>
      <c r="F4" s="11"/>
      <c r="G4" s="11"/>
      <c r="H4" s="11"/>
      <c r="I4" s="11"/>
    </row>
    <row r="5" spans="1:15" x14ac:dyDescent="0.25">
      <c r="A5" s="217"/>
      <c r="B5" s="217"/>
      <c r="C5" s="217"/>
      <c r="D5" s="11"/>
      <c r="E5" s="11"/>
      <c r="F5" s="11"/>
      <c r="G5" s="11"/>
      <c r="H5" s="11"/>
      <c r="I5" s="11"/>
    </row>
    <row r="6" spans="1:15" ht="46.5" x14ac:dyDescent="0.25">
      <c r="A6" s="42" t="s">
        <v>248</v>
      </c>
      <c r="B6" s="36" t="s">
        <v>186</v>
      </c>
      <c r="C6" s="42" t="s">
        <v>200</v>
      </c>
      <c r="D6" s="42" t="s">
        <v>201</v>
      </c>
      <c r="E6" s="42" t="s">
        <v>185</v>
      </c>
      <c r="F6" s="36" t="s">
        <v>187</v>
      </c>
      <c r="G6" s="36" t="s">
        <v>176</v>
      </c>
      <c r="H6" s="36" t="s">
        <v>175</v>
      </c>
    </row>
    <row r="7" spans="1:15" ht="23.1" customHeight="1" x14ac:dyDescent="0.25">
      <c r="A7" s="52" t="s">
        <v>148</v>
      </c>
      <c r="B7" s="53">
        <f>+B8</f>
        <v>1063124.1200000001</v>
      </c>
      <c r="C7" s="53">
        <f t="shared" ref="C7:F7" si="0">+C8</f>
        <v>4561548</v>
      </c>
      <c r="D7" s="53">
        <f t="shared" si="0"/>
        <v>4809462.93</v>
      </c>
      <c r="E7" s="53">
        <f t="shared" si="0"/>
        <v>2404731.9649999999</v>
      </c>
      <c r="F7" s="53">
        <f t="shared" si="0"/>
        <v>1330844.72</v>
      </c>
      <c r="G7" s="225"/>
      <c r="H7" s="225"/>
      <c r="K7" s="31"/>
    </row>
    <row r="8" spans="1:15" ht="21.75" customHeight="1" x14ac:dyDescent="0.25">
      <c r="A8" s="220" t="s">
        <v>246</v>
      </c>
      <c r="B8" s="50">
        <f>B9</f>
        <v>1063124.1200000001</v>
      </c>
      <c r="C8" s="50">
        <f t="shared" ref="C8:F8" si="1">C9</f>
        <v>4561548</v>
      </c>
      <c r="D8" s="50">
        <f t="shared" si="1"/>
        <v>4809462.93</v>
      </c>
      <c r="E8" s="50">
        <f t="shared" si="1"/>
        <v>2404731.9649999999</v>
      </c>
      <c r="F8" s="50">
        <f t="shared" si="1"/>
        <v>1330844.72</v>
      </c>
      <c r="G8" s="51">
        <f>F8/B8*100</f>
        <v>125.1824405978109</v>
      </c>
      <c r="H8" s="51">
        <f>F8/D8*100</f>
        <v>27.671379099287496</v>
      </c>
    </row>
    <row r="9" spans="1:15" ht="25.5" x14ac:dyDescent="0.25">
      <c r="A9" s="221" t="s">
        <v>255</v>
      </c>
      <c r="B9" s="222">
        <v>1063124.1200000001</v>
      </c>
      <c r="C9" s="222">
        <v>4561548</v>
      </c>
      <c r="D9" s="222">
        <v>4809462.93</v>
      </c>
      <c r="E9" s="222">
        <v>2404731.9649999999</v>
      </c>
      <c r="F9" s="222">
        <v>1330844.72</v>
      </c>
      <c r="G9" s="223"/>
      <c r="H9" s="223"/>
    </row>
    <row r="10" spans="1:15" x14ac:dyDescent="0.25">
      <c r="A10" s="206"/>
      <c r="B10" s="206"/>
      <c r="C10" s="32"/>
      <c r="D10" s="207"/>
      <c r="E10" s="208"/>
      <c r="F10" s="208"/>
      <c r="G10" s="34"/>
      <c r="H10" s="34"/>
      <c r="I10" s="34"/>
    </row>
  </sheetData>
  <mergeCells count="2">
    <mergeCell ref="A1:H1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5"/>
  <sheetViews>
    <sheetView showGridLines="0" zoomScale="80" zoomScaleNormal="80" zoomScaleSheetLayoutView="90" workbookViewId="0">
      <pane ySplit="6" topLeftCell="A7" activePane="bottomLeft" state="frozen"/>
      <selection activeCell="A5" sqref="A5:H5"/>
      <selection pane="bottomLeft" activeCell="A7" sqref="A7"/>
    </sheetView>
  </sheetViews>
  <sheetFormatPr defaultColWidth="9.140625" defaultRowHeight="14.25" x14ac:dyDescent="0.25"/>
  <cols>
    <col min="1" max="1" width="6.85546875" style="112" customWidth="1"/>
    <col min="2" max="2" width="3.85546875" style="112" customWidth="1"/>
    <col min="3" max="3" width="5.5703125" style="112" customWidth="1"/>
    <col min="4" max="4" width="8.85546875" style="112" customWidth="1"/>
    <col min="5" max="5" width="9.42578125" style="113" customWidth="1"/>
    <col min="6" max="6" width="40" style="112" customWidth="1"/>
    <col min="7" max="7" width="20.140625" style="112" customWidth="1"/>
    <col min="8" max="8" width="15.140625" style="114" customWidth="1"/>
    <col min="9" max="9" width="15.140625" style="115" customWidth="1"/>
    <col min="10" max="10" width="15.140625" style="115" hidden="1" customWidth="1"/>
    <col min="11" max="11" width="15.140625" style="115" customWidth="1"/>
    <col min="12" max="12" width="15.140625" style="116" customWidth="1"/>
    <col min="13" max="13" width="15.140625" style="114" customWidth="1"/>
    <col min="14" max="14" width="9.85546875" style="117" customWidth="1"/>
    <col min="15" max="18" width="9.85546875" style="112" customWidth="1"/>
    <col min="19" max="19" width="12.7109375" style="112" bestFit="1" customWidth="1"/>
    <col min="20" max="16384" width="9.140625" style="112"/>
  </cols>
  <sheetData>
    <row r="2" spans="1:18" ht="24.75" customHeight="1" x14ac:dyDescent="0.25">
      <c r="A2" s="239" t="s">
        <v>220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8" ht="30" customHeight="1" x14ac:dyDescent="0.25">
      <c r="A3" s="60"/>
      <c r="B3" s="60"/>
      <c r="C3" s="60"/>
      <c r="D3" s="60"/>
      <c r="E3" s="60"/>
      <c r="F3" s="60"/>
      <c r="G3" s="60"/>
      <c r="H3" s="61"/>
    </row>
    <row r="4" spans="1:18" ht="27" customHeight="1" x14ac:dyDescent="0.25">
      <c r="A4" s="245" t="s">
        <v>221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</row>
    <row r="5" spans="1:18" ht="30" customHeight="1" x14ac:dyDescent="0.25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</row>
    <row r="6" spans="1:18" s="124" customFormat="1" ht="97.5" customHeight="1" x14ac:dyDescent="0.25">
      <c r="A6" s="118" t="s">
        <v>68</v>
      </c>
      <c r="B6" s="118" t="s">
        <v>69</v>
      </c>
      <c r="C6" s="118" t="s">
        <v>6</v>
      </c>
      <c r="D6" s="119" t="s">
        <v>70</v>
      </c>
      <c r="E6" s="120" t="s">
        <v>71</v>
      </c>
      <c r="F6" s="121" t="s">
        <v>72</v>
      </c>
      <c r="G6" s="122" t="s">
        <v>197</v>
      </c>
      <c r="H6" s="39" t="s">
        <v>198</v>
      </c>
      <c r="I6" s="39" t="s">
        <v>199</v>
      </c>
      <c r="J6" s="40" t="s">
        <v>196</v>
      </c>
      <c r="K6" s="122" t="s">
        <v>203</v>
      </c>
      <c r="L6" s="39" t="s">
        <v>219</v>
      </c>
      <c r="M6" s="123" t="s">
        <v>218</v>
      </c>
      <c r="N6" s="112"/>
    </row>
    <row r="7" spans="1:18" s="128" customFormat="1" ht="18" customHeight="1" x14ac:dyDescent="0.25">
      <c r="A7" s="125">
        <v>1</v>
      </c>
      <c r="B7" s="125">
        <v>2</v>
      </c>
      <c r="C7" s="125">
        <v>3</v>
      </c>
      <c r="D7" s="6">
        <v>4</v>
      </c>
      <c r="E7" s="125">
        <v>5</v>
      </c>
      <c r="F7" s="125">
        <v>6</v>
      </c>
      <c r="G7" s="126">
        <v>7</v>
      </c>
      <c r="H7" s="125">
        <v>8</v>
      </c>
      <c r="I7" s="232">
        <v>9</v>
      </c>
      <c r="J7" s="126">
        <v>11</v>
      </c>
      <c r="K7" s="126">
        <v>10</v>
      </c>
      <c r="L7" s="127">
        <v>11</v>
      </c>
      <c r="M7" s="127">
        <v>12</v>
      </c>
    </row>
    <row r="8" spans="1:18" s="128" customFormat="1" ht="33" customHeight="1" x14ac:dyDescent="0.25">
      <c r="A8" s="246" t="s">
        <v>257</v>
      </c>
      <c r="B8" s="247"/>
      <c r="C8" s="247"/>
      <c r="D8" s="247"/>
      <c r="E8" s="248"/>
      <c r="F8" s="233" t="s">
        <v>258</v>
      </c>
      <c r="G8" s="234">
        <f>+G452+G424+G403+G394+G368+G339+G329+G299+G241+G290+G253+G213+G202+G182+G127+G116+G104+G98+G87+G71+G11</f>
        <v>1063123.6499999999</v>
      </c>
      <c r="H8" s="234">
        <f t="shared" ref="H8:K8" si="0">+H452+H424+H403+H394+H368+H339+H329+H299+H241+H290+H253+H213+H202+H182+H127+H116+H104+H98+H87+H71+H11</f>
        <v>4561548</v>
      </c>
      <c r="I8" s="234">
        <f t="shared" si="0"/>
        <v>4809463</v>
      </c>
      <c r="J8" s="234">
        <f t="shared" si="0"/>
        <v>2404731.5</v>
      </c>
      <c r="K8" s="234">
        <f t="shared" si="0"/>
        <v>1330844.72</v>
      </c>
      <c r="L8" s="145"/>
      <c r="M8" s="145"/>
    </row>
    <row r="9" spans="1:18" ht="27.75" customHeight="1" x14ac:dyDescent="0.25">
      <c r="A9" s="129"/>
      <c r="B9" s="129"/>
      <c r="C9" s="129"/>
      <c r="D9" s="129"/>
      <c r="E9" s="130"/>
      <c r="F9" s="131" t="s">
        <v>73</v>
      </c>
      <c r="G9" s="132"/>
      <c r="H9" s="132"/>
      <c r="I9" s="132"/>
      <c r="J9" s="132"/>
      <c r="K9" s="132"/>
      <c r="L9" s="133"/>
      <c r="M9" s="133"/>
      <c r="N9" s="112"/>
    </row>
    <row r="10" spans="1:18" ht="30" customHeight="1" x14ac:dyDescent="0.25">
      <c r="A10" s="134"/>
      <c r="B10" s="134"/>
      <c r="C10" s="134"/>
      <c r="D10" s="134"/>
      <c r="E10" s="135"/>
      <c r="F10" s="136" t="s">
        <v>74</v>
      </c>
      <c r="G10" s="137"/>
      <c r="H10" s="137"/>
      <c r="I10" s="137"/>
      <c r="J10" s="137"/>
      <c r="K10" s="137"/>
      <c r="L10" s="138"/>
      <c r="M10" s="138"/>
      <c r="N10" s="139"/>
      <c r="O10" s="139"/>
      <c r="P10" s="139"/>
      <c r="Q10" s="139"/>
    </row>
    <row r="11" spans="1:18" s="124" customFormat="1" ht="21.95" customHeight="1" x14ac:dyDescent="0.25">
      <c r="A11" s="140">
        <v>3</v>
      </c>
      <c r="B11" s="140"/>
      <c r="C11" s="140"/>
      <c r="D11" s="141"/>
      <c r="E11" s="142"/>
      <c r="F11" s="143" t="s">
        <v>75</v>
      </c>
      <c r="G11" s="144">
        <f>G12+G22+G54+G58+G63+G66</f>
        <v>663853.78999999992</v>
      </c>
      <c r="H11" s="144">
        <f t="shared" ref="H11:K11" si="1">H12+H22+H54+H58+H63+H66</f>
        <v>1500000</v>
      </c>
      <c r="I11" s="144">
        <f t="shared" si="1"/>
        <v>2453501</v>
      </c>
      <c r="J11" s="144">
        <f t="shared" si="1"/>
        <v>1226750.5</v>
      </c>
      <c r="K11" s="144">
        <f t="shared" si="1"/>
        <v>974893.47</v>
      </c>
      <c r="L11" s="145">
        <f>K11/G11*100</f>
        <v>146.85364227565833</v>
      </c>
      <c r="M11" s="145">
        <f>K11/I11*100</f>
        <v>39.734790000085589</v>
      </c>
      <c r="N11" s="146"/>
      <c r="O11" s="146"/>
      <c r="P11" s="146"/>
      <c r="Q11" s="146"/>
      <c r="R11" s="146"/>
    </row>
    <row r="12" spans="1:18" s="124" customFormat="1" ht="21.95" customHeight="1" x14ac:dyDescent="0.25">
      <c r="A12" s="140"/>
      <c r="B12" s="140">
        <v>31</v>
      </c>
      <c r="C12" s="140"/>
      <c r="D12" s="141"/>
      <c r="E12" s="142"/>
      <c r="F12" s="143" t="s">
        <v>9</v>
      </c>
      <c r="G12" s="144">
        <f>+G13+G17+G19</f>
        <v>541344.17999999993</v>
      </c>
      <c r="H12" s="144">
        <f t="shared" ref="H12:K12" si="2">+H13+H17+H19</f>
        <v>1242400</v>
      </c>
      <c r="I12" s="144">
        <f t="shared" si="2"/>
        <v>1710901</v>
      </c>
      <c r="J12" s="144">
        <f t="shared" si="2"/>
        <v>855450.5</v>
      </c>
      <c r="K12" s="144">
        <f t="shared" si="2"/>
        <v>733880.40999999992</v>
      </c>
      <c r="L12" s="145">
        <f>K12/G12*100</f>
        <v>135.56632492105115</v>
      </c>
      <c r="M12" s="145">
        <f>K12/I12*100</f>
        <v>42.894381965993347</v>
      </c>
      <c r="N12" s="112"/>
      <c r="O12" s="147"/>
      <c r="P12" s="147"/>
    </row>
    <row r="13" spans="1:18" s="124" customFormat="1" ht="21.95" customHeight="1" x14ac:dyDescent="0.25">
      <c r="A13" s="140"/>
      <c r="B13" s="140"/>
      <c r="C13" s="140">
        <v>311</v>
      </c>
      <c r="D13" s="141"/>
      <c r="E13" s="142"/>
      <c r="F13" s="143" t="s">
        <v>10</v>
      </c>
      <c r="G13" s="144">
        <f>+G14+G15+G16</f>
        <v>448277.2</v>
      </c>
      <c r="H13" s="144">
        <f t="shared" ref="H13:K13" si="3">+H14+H15+H16</f>
        <v>1039000</v>
      </c>
      <c r="I13" s="144">
        <f t="shared" si="3"/>
        <v>1435001</v>
      </c>
      <c r="J13" s="144">
        <f t="shared" si="3"/>
        <v>717500.5</v>
      </c>
      <c r="K13" s="144">
        <f t="shared" si="3"/>
        <v>616177.66999999993</v>
      </c>
      <c r="L13" s="145">
        <f>K13/G13*100</f>
        <v>137.45460844316864</v>
      </c>
      <c r="M13" s="145">
        <f>K13/I13*100</f>
        <v>42.939180530187777</v>
      </c>
      <c r="N13" s="148"/>
      <c r="R13" s="147"/>
    </row>
    <row r="14" spans="1:18" ht="21.95" customHeight="1" x14ac:dyDescent="0.25">
      <c r="A14" s="149"/>
      <c r="B14" s="149"/>
      <c r="C14" s="149"/>
      <c r="D14" s="150">
        <v>3111</v>
      </c>
      <c r="E14" s="151" t="s">
        <v>160</v>
      </c>
      <c r="F14" s="152" t="s">
        <v>11</v>
      </c>
      <c r="G14" s="153">
        <v>403702.2</v>
      </c>
      <c r="H14" s="153">
        <v>953000</v>
      </c>
      <c r="I14" s="153">
        <v>1420001</v>
      </c>
      <c r="J14" s="153">
        <v>710000.5</v>
      </c>
      <c r="K14" s="153">
        <v>601177.66999999993</v>
      </c>
      <c r="L14" s="154"/>
      <c r="M14" s="154"/>
      <c r="N14" s="155"/>
      <c r="O14" s="148"/>
    </row>
    <row r="15" spans="1:18" ht="21.95" customHeight="1" x14ac:dyDescent="0.25">
      <c r="A15" s="149"/>
      <c r="B15" s="149"/>
      <c r="C15" s="149"/>
      <c r="D15" s="150">
        <v>3113</v>
      </c>
      <c r="E15" s="151" t="s">
        <v>160</v>
      </c>
      <c r="F15" s="152" t="s">
        <v>12</v>
      </c>
      <c r="G15" s="153">
        <v>2325</v>
      </c>
      <c r="H15" s="153">
        <v>0</v>
      </c>
      <c r="I15" s="153">
        <v>0</v>
      </c>
      <c r="J15" s="153">
        <v>0</v>
      </c>
      <c r="K15" s="153">
        <v>0</v>
      </c>
      <c r="L15" s="154"/>
      <c r="M15" s="154"/>
      <c r="N15" s="155"/>
      <c r="O15" s="148"/>
    </row>
    <row r="16" spans="1:18" ht="21.95" customHeight="1" x14ac:dyDescent="0.25">
      <c r="A16" s="149"/>
      <c r="B16" s="149"/>
      <c r="C16" s="149"/>
      <c r="D16" s="150">
        <v>3114</v>
      </c>
      <c r="E16" s="151" t="s">
        <v>160</v>
      </c>
      <c r="F16" s="152" t="s">
        <v>13</v>
      </c>
      <c r="G16" s="153">
        <v>42250</v>
      </c>
      <c r="H16" s="153">
        <v>86000</v>
      </c>
      <c r="I16" s="153">
        <v>15000</v>
      </c>
      <c r="J16" s="153">
        <v>7500</v>
      </c>
      <c r="K16" s="153">
        <v>15000</v>
      </c>
      <c r="L16" s="154"/>
      <c r="M16" s="154"/>
      <c r="N16" s="155"/>
      <c r="O16" s="148"/>
    </row>
    <row r="17" spans="1:15" s="124" customFormat="1" ht="21.95" customHeight="1" x14ac:dyDescent="0.25">
      <c r="A17" s="140"/>
      <c r="B17" s="140"/>
      <c r="C17" s="140">
        <v>312</v>
      </c>
      <c r="D17" s="141"/>
      <c r="E17" s="151"/>
      <c r="F17" s="143" t="s">
        <v>14</v>
      </c>
      <c r="G17" s="144">
        <f>+G18</f>
        <v>17436.98</v>
      </c>
      <c r="H17" s="144">
        <f t="shared" ref="H17:K17" si="4">+H18</f>
        <v>31400</v>
      </c>
      <c r="I17" s="144">
        <f t="shared" si="4"/>
        <v>32000</v>
      </c>
      <c r="J17" s="144">
        <f t="shared" si="4"/>
        <v>16000</v>
      </c>
      <c r="K17" s="144">
        <f t="shared" si="4"/>
        <v>14425.45</v>
      </c>
      <c r="L17" s="145">
        <f>K17/G17*100</f>
        <v>82.729062027942916</v>
      </c>
      <c r="M17" s="145">
        <f>K17/I17*100</f>
        <v>45.079531250000002</v>
      </c>
      <c r="N17" s="148"/>
    </row>
    <row r="18" spans="1:15" ht="21.95" customHeight="1" x14ac:dyDescent="0.25">
      <c r="A18" s="149"/>
      <c r="B18" s="149"/>
      <c r="C18" s="149"/>
      <c r="D18" s="150">
        <v>3121</v>
      </c>
      <c r="E18" s="151" t="s">
        <v>160</v>
      </c>
      <c r="F18" s="152" t="s">
        <v>14</v>
      </c>
      <c r="G18" s="153">
        <v>17436.98</v>
      </c>
      <c r="H18" s="153">
        <v>31400</v>
      </c>
      <c r="I18" s="153">
        <v>32000</v>
      </c>
      <c r="J18" s="153">
        <v>16000</v>
      </c>
      <c r="K18" s="153">
        <v>14425.45</v>
      </c>
      <c r="L18" s="154"/>
      <c r="M18" s="154"/>
      <c r="N18" s="155"/>
      <c r="O18" s="148"/>
    </row>
    <row r="19" spans="1:15" s="124" customFormat="1" ht="21.95" customHeight="1" x14ac:dyDescent="0.25">
      <c r="A19" s="140"/>
      <c r="B19" s="140"/>
      <c r="C19" s="140">
        <v>313</v>
      </c>
      <c r="D19" s="141"/>
      <c r="E19" s="142"/>
      <c r="F19" s="143" t="s">
        <v>76</v>
      </c>
      <c r="G19" s="144">
        <f>+G20+G21</f>
        <v>75630</v>
      </c>
      <c r="H19" s="144">
        <f t="shared" ref="H19:K19" si="5">+H20+H21</f>
        <v>172000</v>
      </c>
      <c r="I19" s="144">
        <f t="shared" si="5"/>
        <v>243900</v>
      </c>
      <c r="J19" s="144">
        <f t="shared" si="5"/>
        <v>121950</v>
      </c>
      <c r="K19" s="144">
        <f t="shared" si="5"/>
        <v>103277.29</v>
      </c>
      <c r="L19" s="145">
        <f>K19/G19*100</f>
        <v>136.55598307549911</v>
      </c>
      <c r="M19" s="145">
        <f>K19/I19*100</f>
        <v>42.344112341123406</v>
      </c>
      <c r="N19" s="112"/>
    </row>
    <row r="20" spans="1:15" ht="28.5" x14ac:dyDescent="0.25">
      <c r="A20" s="149"/>
      <c r="B20" s="149"/>
      <c r="C20" s="149"/>
      <c r="D20" s="150">
        <v>3132</v>
      </c>
      <c r="E20" s="151" t="s">
        <v>160</v>
      </c>
      <c r="F20" s="152" t="s">
        <v>16</v>
      </c>
      <c r="G20" s="153">
        <v>75630</v>
      </c>
      <c r="H20" s="153">
        <v>172000</v>
      </c>
      <c r="I20" s="153">
        <v>243900</v>
      </c>
      <c r="J20" s="153">
        <v>121950</v>
      </c>
      <c r="K20" s="153">
        <v>103277.29</v>
      </c>
      <c r="L20" s="154"/>
      <c r="M20" s="154"/>
      <c r="N20" s="155"/>
      <c r="O20" s="148"/>
    </row>
    <row r="21" spans="1:15" ht="28.5" hidden="1" x14ac:dyDescent="0.25">
      <c r="A21" s="149"/>
      <c r="B21" s="149"/>
      <c r="C21" s="149"/>
      <c r="D21" s="150">
        <v>3133</v>
      </c>
      <c r="E21" s="151" t="s">
        <v>160</v>
      </c>
      <c r="F21" s="152" t="s">
        <v>17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4"/>
      <c r="M21" s="154"/>
      <c r="N21" s="155"/>
      <c r="O21" s="148"/>
    </row>
    <row r="22" spans="1:15" s="124" customFormat="1" ht="21.95" customHeight="1" x14ac:dyDescent="0.25">
      <c r="A22" s="140"/>
      <c r="B22" s="140">
        <v>32</v>
      </c>
      <c r="C22" s="140"/>
      <c r="D22" s="141"/>
      <c r="E22" s="142"/>
      <c r="F22" s="143" t="s">
        <v>18</v>
      </c>
      <c r="G22" s="144">
        <f>+G23+G27+G34+G44+G46</f>
        <v>122509.61</v>
      </c>
      <c r="H22" s="144">
        <f t="shared" ref="H22:K22" si="6">+H23+H27+H34+H44+H46</f>
        <v>257600</v>
      </c>
      <c r="I22" s="144">
        <f t="shared" si="6"/>
        <v>741600</v>
      </c>
      <c r="J22" s="144">
        <f t="shared" si="6"/>
        <v>370800</v>
      </c>
      <c r="K22" s="144">
        <f t="shared" si="6"/>
        <v>240513.06</v>
      </c>
      <c r="L22" s="145">
        <f>K22/G22*100</f>
        <v>196.32179059259104</v>
      </c>
      <c r="M22" s="145">
        <f>K22/I22*100</f>
        <v>32.431642394822006</v>
      </c>
      <c r="N22" s="112"/>
    </row>
    <row r="23" spans="1:15" s="124" customFormat="1" ht="21.95" customHeight="1" x14ac:dyDescent="0.25">
      <c r="A23" s="158"/>
      <c r="B23" s="158"/>
      <c r="C23" s="159">
        <v>321</v>
      </c>
      <c r="D23" s="141"/>
      <c r="E23" s="160"/>
      <c r="F23" s="161" t="s">
        <v>19</v>
      </c>
      <c r="G23" s="144">
        <f>+G24+G25+G26</f>
        <v>16784.61</v>
      </c>
      <c r="H23" s="144">
        <f t="shared" ref="H23:K23" si="7">+H24+H25+H26</f>
        <v>29000</v>
      </c>
      <c r="I23" s="144">
        <f t="shared" si="7"/>
        <v>31500</v>
      </c>
      <c r="J23" s="144">
        <f t="shared" si="7"/>
        <v>15750</v>
      </c>
      <c r="K23" s="144">
        <f t="shared" si="7"/>
        <v>15731.11</v>
      </c>
      <c r="L23" s="145">
        <f>K23/G23*100</f>
        <v>93.723416868190569</v>
      </c>
      <c r="M23" s="145">
        <f>K23/I23*100</f>
        <v>49.94003174603175</v>
      </c>
      <c r="N23" s="112"/>
    </row>
    <row r="24" spans="1:15" ht="21.95" hidden="1" customHeight="1" x14ac:dyDescent="0.25">
      <c r="A24" s="149"/>
      <c r="B24" s="149"/>
      <c r="C24" s="149"/>
      <c r="D24" s="150">
        <v>3211</v>
      </c>
      <c r="E24" s="151" t="s">
        <v>160</v>
      </c>
      <c r="F24" s="152" t="s">
        <v>20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4"/>
      <c r="M24" s="154"/>
      <c r="N24" s="155"/>
      <c r="O24" s="148"/>
    </row>
    <row r="25" spans="1:15" ht="28.5" x14ac:dyDescent="0.25">
      <c r="A25" s="149"/>
      <c r="B25" s="149"/>
      <c r="C25" s="149"/>
      <c r="D25" s="150">
        <v>3212</v>
      </c>
      <c r="E25" s="151" t="s">
        <v>160</v>
      </c>
      <c r="F25" s="152" t="s">
        <v>21</v>
      </c>
      <c r="G25" s="153">
        <v>16784.61</v>
      </c>
      <c r="H25" s="153">
        <v>29000</v>
      </c>
      <c r="I25" s="153">
        <v>31500</v>
      </c>
      <c r="J25" s="153">
        <v>15750</v>
      </c>
      <c r="K25" s="153">
        <v>15731.11</v>
      </c>
      <c r="L25" s="154"/>
      <c r="M25" s="154"/>
      <c r="N25" s="155"/>
      <c r="O25" s="148"/>
    </row>
    <row r="26" spans="1:15" ht="21.95" hidden="1" customHeight="1" x14ac:dyDescent="0.25">
      <c r="A26" s="149"/>
      <c r="B26" s="149"/>
      <c r="C26" s="149"/>
      <c r="D26" s="150">
        <v>3213</v>
      </c>
      <c r="E26" s="151" t="s">
        <v>160</v>
      </c>
      <c r="F26" s="152" t="s">
        <v>22</v>
      </c>
      <c r="G26" s="153"/>
      <c r="H26" s="153"/>
      <c r="I26" s="153"/>
      <c r="J26" s="153">
        <v>0</v>
      </c>
      <c r="K26" s="153"/>
      <c r="L26" s="154"/>
      <c r="M26" s="154"/>
      <c r="N26" s="155"/>
      <c r="O26" s="148"/>
    </row>
    <row r="27" spans="1:15" s="124" customFormat="1" ht="21.95" customHeight="1" x14ac:dyDescent="0.25">
      <c r="A27" s="140"/>
      <c r="B27" s="140"/>
      <c r="C27" s="140">
        <v>322</v>
      </c>
      <c r="D27" s="141"/>
      <c r="E27" s="142"/>
      <c r="F27" s="143" t="s">
        <v>23</v>
      </c>
      <c r="G27" s="144">
        <f>+G28+G29+G30+G31+G32+G33</f>
        <v>98215</v>
      </c>
      <c r="H27" s="144">
        <f t="shared" ref="H27:K27" si="8">+H28+H29+H30+H31+H32+H33</f>
        <v>222000</v>
      </c>
      <c r="I27" s="144">
        <f t="shared" si="8"/>
        <v>525000</v>
      </c>
      <c r="J27" s="144">
        <f t="shared" si="8"/>
        <v>262500</v>
      </c>
      <c r="K27" s="144">
        <f t="shared" si="8"/>
        <v>161373.13</v>
      </c>
      <c r="L27" s="145">
        <f>K27/G27*100</f>
        <v>164.30599195642216</v>
      </c>
      <c r="M27" s="145">
        <f>K27/I27*100</f>
        <v>30.737739047619051</v>
      </c>
      <c r="N27" s="112"/>
    </row>
    <row r="28" spans="1:15" ht="28.5" x14ac:dyDescent="0.25">
      <c r="A28" s="149"/>
      <c r="B28" s="149"/>
      <c r="C28" s="149"/>
      <c r="D28" s="150">
        <v>3221</v>
      </c>
      <c r="E28" s="151" t="s">
        <v>160</v>
      </c>
      <c r="F28" s="152" t="s">
        <v>77</v>
      </c>
      <c r="G28" s="153">
        <v>2400</v>
      </c>
      <c r="H28" s="153">
        <v>3000</v>
      </c>
      <c r="I28" s="153">
        <v>15000</v>
      </c>
      <c r="J28" s="153">
        <v>7500</v>
      </c>
      <c r="K28" s="153">
        <v>7413</v>
      </c>
      <c r="L28" s="154"/>
      <c r="M28" s="154"/>
      <c r="N28" s="155"/>
      <c r="O28" s="148"/>
    </row>
    <row r="29" spans="1:15" ht="21.95" customHeight="1" x14ac:dyDescent="0.25">
      <c r="A29" s="149"/>
      <c r="B29" s="149"/>
      <c r="C29" s="149"/>
      <c r="D29" s="150">
        <v>3222</v>
      </c>
      <c r="E29" s="151" t="s">
        <v>160</v>
      </c>
      <c r="F29" s="152" t="s">
        <v>25</v>
      </c>
      <c r="G29" s="153">
        <v>94000</v>
      </c>
      <c r="H29" s="153">
        <v>219000</v>
      </c>
      <c r="I29" s="153">
        <v>474000</v>
      </c>
      <c r="J29" s="153">
        <v>237000</v>
      </c>
      <c r="K29" s="153">
        <v>144926.83000000002</v>
      </c>
      <c r="L29" s="154"/>
      <c r="M29" s="154"/>
      <c r="N29" s="155"/>
      <c r="O29" s="148"/>
    </row>
    <row r="30" spans="1:15" ht="21.95" customHeight="1" x14ac:dyDescent="0.25">
      <c r="A30" s="149"/>
      <c r="B30" s="149"/>
      <c r="C30" s="149"/>
      <c r="D30" s="150">
        <v>3223</v>
      </c>
      <c r="E30" s="151" t="s">
        <v>160</v>
      </c>
      <c r="F30" s="152" t="s">
        <v>26</v>
      </c>
      <c r="G30" s="153">
        <v>1815</v>
      </c>
      <c r="H30" s="153">
        <v>0</v>
      </c>
      <c r="I30" s="153">
        <v>30000</v>
      </c>
      <c r="J30" s="153">
        <v>15000</v>
      </c>
      <c r="K30" s="153">
        <v>7900</v>
      </c>
      <c r="L30" s="154"/>
      <c r="M30" s="154"/>
      <c r="N30" s="155"/>
      <c r="O30" s="148"/>
    </row>
    <row r="31" spans="1:15" ht="28.5" hidden="1" x14ac:dyDescent="0.25">
      <c r="A31" s="149"/>
      <c r="B31" s="149"/>
      <c r="C31" s="149"/>
      <c r="D31" s="150">
        <v>3224</v>
      </c>
      <c r="E31" s="151" t="s">
        <v>160</v>
      </c>
      <c r="F31" s="152" t="s">
        <v>78</v>
      </c>
      <c r="G31" s="153">
        <v>0</v>
      </c>
      <c r="H31" s="153">
        <v>0</v>
      </c>
      <c r="I31" s="153">
        <v>0</v>
      </c>
      <c r="J31" s="153">
        <v>0</v>
      </c>
      <c r="K31" s="153">
        <v>0</v>
      </c>
      <c r="L31" s="154"/>
      <c r="M31" s="154"/>
      <c r="N31" s="155"/>
      <c r="O31" s="148"/>
    </row>
    <row r="32" spans="1:15" ht="21.95" customHeight="1" x14ac:dyDescent="0.25">
      <c r="A32" s="149"/>
      <c r="B32" s="149"/>
      <c r="C32" s="149"/>
      <c r="D32" s="150">
        <v>3225</v>
      </c>
      <c r="E32" s="151" t="s">
        <v>160</v>
      </c>
      <c r="F32" s="152" t="s">
        <v>79</v>
      </c>
      <c r="G32" s="153">
        <v>0</v>
      </c>
      <c r="H32" s="153">
        <v>0</v>
      </c>
      <c r="I32" s="153">
        <v>3000</v>
      </c>
      <c r="J32" s="153">
        <v>1500</v>
      </c>
      <c r="K32" s="153">
        <v>1133.3</v>
      </c>
      <c r="L32" s="154"/>
      <c r="M32" s="154"/>
      <c r="N32" s="155"/>
      <c r="O32" s="148"/>
    </row>
    <row r="33" spans="1:15" ht="25.5" customHeight="1" x14ac:dyDescent="0.25">
      <c r="A33" s="149"/>
      <c r="B33" s="149"/>
      <c r="C33" s="149"/>
      <c r="D33" s="150">
        <v>3227</v>
      </c>
      <c r="E33" s="151" t="s">
        <v>160</v>
      </c>
      <c r="F33" s="152" t="s">
        <v>29</v>
      </c>
      <c r="G33" s="153">
        <v>0</v>
      </c>
      <c r="H33" s="153">
        <v>0</v>
      </c>
      <c r="I33" s="153">
        <v>3000</v>
      </c>
      <c r="J33" s="153">
        <v>1500</v>
      </c>
      <c r="K33" s="153">
        <v>0</v>
      </c>
      <c r="L33" s="154"/>
      <c r="M33" s="154"/>
      <c r="N33" s="155"/>
      <c r="O33" s="148"/>
    </row>
    <row r="34" spans="1:15" s="124" customFormat="1" ht="24" customHeight="1" x14ac:dyDescent="0.25">
      <c r="A34" s="140"/>
      <c r="B34" s="140"/>
      <c r="C34" s="141">
        <v>323</v>
      </c>
      <c r="D34" s="141"/>
      <c r="E34" s="151"/>
      <c r="F34" s="163" t="s">
        <v>30</v>
      </c>
      <c r="G34" s="144">
        <f>+G35+G36+G37+G38+G39+G40+G41+G42+G43</f>
        <v>7510</v>
      </c>
      <c r="H34" s="144">
        <f t="shared" ref="H34:K34" si="9">+H35+H36+H37+H38+H39+H40+H41+H42+H43</f>
        <v>6600</v>
      </c>
      <c r="I34" s="144">
        <f t="shared" si="9"/>
        <v>181100</v>
      </c>
      <c r="J34" s="144">
        <f t="shared" si="9"/>
        <v>90550</v>
      </c>
      <c r="K34" s="144">
        <f t="shared" si="9"/>
        <v>61808.82</v>
      </c>
      <c r="L34" s="145">
        <f>K34/G34*100</f>
        <v>823.02023968042613</v>
      </c>
      <c r="M34" s="145">
        <f>K34/I34*100</f>
        <v>34.129663169519603</v>
      </c>
      <c r="N34" s="112"/>
    </row>
    <row r="35" spans="1:15" ht="21.95" customHeight="1" x14ac:dyDescent="0.25">
      <c r="A35" s="149"/>
      <c r="B35" s="149"/>
      <c r="C35" s="149"/>
      <c r="D35" s="150">
        <v>3231</v>
      </c>
      <c r="E35" s="151" t="s">
        <v>160</v>
      </c>
      <c r="F35" s="152" t="s">
        <v>80</v>
      </c>
      <c r="G35" s="153">
        <v>780</v>
      </c>
      <c r="H35" s="153">
        <v>0</v>
      </c>
      <c r="I35" s="153">
        <v>11000</v>
      </c>
      <c r="J35" s="153">
        <v>5500</v>
      </c>
      <c r="K35" s="153">
        <v>5500</v>
      </c>
      <c r="L35" s="154"/>
      <c r="M35" s="154"/>
      <c r="N35" s="155"/>
      <c r="O35" s="148"/>
    </row>
    <row r="36" spans="1:15" ht="28.5" x14ac:dyDescent="0.25">
      <c r="A36" s="149"/>
      <c r="B36" s="149"/>
      <c r="C36" s="149"/>
      <c r="D36" s="150">
        <v>3232</v>
      </c>
      <c r="E36" s="151" t="s">
        <v>160</v>
      </c>
      <c r="F36" s="152" t="s">
        <v>32</v>
      </c>
      <c r="G36" s="153">
        <v>1600</v>
      </c>
      <c r="H36" s="153">
        <v>0</v>
      </c>
      <c r="I36" s="153">
        <v>100000</v>
      </c>
      <c r="J36" s="153">
        <v>50000</v>
      </c>
      <c r="K36" s="153">
        <v>25000</v>
      </c>
      <c r="L36" s="154"/>
      <c r="M36" s="154"/>
      <c r="N36" s="155"/>
      <c r="O36" s="148"/>
    </row>
    <row r="37" spans="1:15" ht="21.95" hidden="1" customHeight="1" x14ac:dyDescent="0.25">
      <c r="A37" s="149"/>
      <c r="B37" s="149"/>
      <c r="C37" s="149"/>
      <c r="D37" s="150">
        <v>3233</v>
      </c>
      <c r="E37" s="151" t="s">
        <v>160</v>
      </c>
      <c r="F37" s="152" t="s">
        <v>33</v>
      </c>
      <c r="G37" s="153"/>
      <c r="H37" s="153"/>
      <c r="I37" s="153"/>
      <c r="J37" s="153">
        <v>0</v>
      </c>
      <c r="K37" s="153"/>
      <c r="L37" s="154"/>
      <c r="M37" s="154"/>
      <c r="N37" s="155"/>
      <c r="O37" s="148"/>
    </row>
    <row r="38" spans="1:15" ht="21.95" customHeight="1" x14ac:dyDescent="0.25">
      <c r="A38" s="149"/>
      <c r="B38" s="149"/>
      <c r="C38" s="149"/>
      <c r="D38" s="150">
        <v>3234</v>
      </c>
      <c r="E38" s="151" t="s">
        <v>160</v>
      </c>
      <c r="F38" s="152" t="s">
        <v>34</v>
      </c>
      <c r="G38" s="153">
        <v>830</v>
      </c>
      <c r="H38" s="153">
        <v>0</v>
      </c>
      <c r="I38" s="153">
        <v>21000</v>
      </c>
      <c r="J38" s="153">
        <v>10500</v>
      </c>
      <c r="K38" s="153">
        <v>9233.35</v>
      </c>
      <c r="L38" s="154"/>
      <c r="M38" s="154"/>
      <c r="N38" s="155"/>
      <c r="O38" s="148"/>
    </row>
    <row r="39" spans="1:15" ht="21.95" customHeight="1" x14ac:dyDescent="0.25">
      <c r="A39" s="149"/>
      <c r="B39" s="149"/>
      <c r="C39" s="149"/>
      <c r="D39" s="150">
        <v>3235</v>
      </c>
      <c r="E39" s="151" t="s">
        <v>160</v>
      </c>
      <c r="F39" s="152" t="s">
        <v>35</v>
      </c>
      <c r="G39" s="153">
        <v>0</v>
      </c>
      <c r="H39" s="153">
        <v>0</v>
      </c>
      <c r="I39" s="153">
        <v>2000</v>
      </c>
      <c r="J39" s="153">
        <v>1000</v>
      </c>
      <c r="K39" s="153">
        <v>0</v>
      </c>
      <c r="L39" s="154"/>
      <c r="M39" s="154"/>
      <c r="N39" s="155"/>
      <c r="O39" s="148"/>
    </row>
    <row r="40" spans="1:15" ht="21.95" customHeight="1" x14ac:dyDescent="0.25">
      <c r="A40" s="149"/>
      <c r="B40" s="149"/>
      <c r="C40" s="149"/>
      <c r="D40" s="150">
        <v>3236</v>
      </c>
      <c r="E40" s="151" t="s">
        <v>160</v>
      </c>
      <c r="F40" s="152" t="s">
        <v>36</v>
      </c>
      <c r="G40" s="153">
        <v>0</v>
      </c>
      <c r="H40" s="153">
        <v>0</v>
      </c>
      <c r="I40" s="153">
        <v>1000</v>
      </c>
      <c r="J40" s="153">
        <v>500</v>
      </c>
      <c r="K40" s="153">
        <v>225.47</v>
      </c>
      <c r="L40" s="154"/>
      <c r="M40" s="154"/>
      <c r="N40" s="155"/>
      <c r="O40" s="148"/>
    </row>
    <row r="41" spans="1:15" ht="21.95" customHeight="1" x14ac:dyDescent="0.25">
      <c r="A41" s="149"/>
      <c r="B41" s="149"/>
      <c r="C41" s="149"/>
      <c r="D41" s="150">
        <v>3237</v>
      </c>
      <c r="E41" s="151" t="s">
        <v>160</v>
      </c>
      <c r="F41" s="152" t="s">
        <v>81</v>
      </c>
      <c r="G41" s="153">
        <v>1300</v>
      </c>
      <c r="H41" s="153">
        <v>0</v>
      </c>
      <c r="I41" s="153">
        <v>0</v>
      </c>
      <c r="J41" s="153">
        <v>0</v>
      </c>
      <c r="K41" s="153">
        <v>0</v>
      </c>
      <c r="L41" s="154"/>
      <c r="M41" s="154"/>
      <c r="N41" s="155"/>
      <c r="O41" s="148"/>
    </row>
    <row r="42" spans="1:15" ht="21.95" customHeight="1" x14ac:dyDescent="0.25">
      <c r="A42" s="149"/>
      <c r="B42" s="149"/>
      <c r="C42" s="149"/>
      <c r="D42" s="150">
        <v>3238</v>
      </c>
      <c r="E42" s="151" t="s">
        <v>160</v>
      </c>
      <c r="F42" s="152" t="s">
        <v>82</v>
      </c>
      <c r="G42" s="153">
        <v>3000</v>
      </c>
      <c r="H42" s="153">
        <v>6600</v>
      </c>
      <c r="I42" s="153">
        <v>8600</v>
      </c>
      <c r="J42" s="153">
        <v>4300</v>
      </c>
      <c r="K42" s="153">
        <v>4300</v>
      </c>
      <c r="L42" s="154"/>
      <c r="M42" s="154"/>
      <c r="N42" s="155"/>
      <c r="O42" s="148"/>
    </row>
    <row r="43" spans="1:15" ht="21.95" customHeight="1" x14ac:dyDescent="0.25">
      <c r="A43" s="149"/>
      <c r="B43" s="149"/>
      <c r="C43" s="149"/>
      <c r="D43" s="150">
        <v>3239</v>
      </c>
      <c r="E43" s="151" t="s">
        <v>160</v>
      </c>
      <c r="F43" s="152" t="s">
        <v>38</v>
      </c>
      <c r="G43" s="153">
        <v>0</v>
      </c>
      <c r="H43" s="153">
        <v>0</v>
      </c>
      <c r="I43" s="153">
        <v>37500</v>
      </c>
      <c r="J43" s="153">
        <v>18750</v>
      </c>
      <c r="K43" s="153">
        <v>17550</v>
      </c>
      <c r="L43" s="154"/>
      <c r="M43" s="154"/>
      <c r="N43" s="155"/>
      <c r="O43" s="148"/>
    </row>
    <row r="44" spans="1:15" s="124" customFormat="1" ht="31.5" hidden="1" customHeight="1" x14ac:dyDescent="0.25">
      <c r="A44" s="140"/>
      <c r="B44" s="140"/>
      <c r="C44" s="140">
        <v>324</v>
      </c>
      <c r="D44" s="141"/>
      <c r="E44" s="151"/>
      <c r="F44" s="143" t="s">
        <v>39</v>
      </c>
      <c r="G44" s="144">
        <f>+G45</f>
        <v>0</v>
      </c>
      <c r="H44" s="144">
        <f t="shared" ref="H44:K44" si="10">+H45</f>
        <v>0</v>
      </c>
      <c r="I44" s="144">
        <f t="shared" si="10"/>
        <v>0</v>
      </c>
      <c r="J44" s="144">
        <f t="shared" si="10"/>
        <v>0</v>
      </c>
      <c r="K44" s="144">
        <f t="shared" si="10"/>
        <v>0</v>
      </c>
      <c r="L44" s="145">
        <v>0</v>
      </c>
      <c r="M44" s="145">
        <v>0</v>
      </c>
      <c r="N44" s="112"/>
    </row>
    <row r="45" spans="1:15" ht="28.5" hidden="1" x14ac:dyDescent="0.25">
      <c r="A45" s="149"/>
      <c r="B45" s="149"/>
      <c r="C45" s="149"/>
      <c r="D45" s="150">
        <v>3241</v>
      </c>
      <c r="E45" s="151" t="s">
        <v>160</v>
      </c>
      <c r="F45" s="152" t="s">
        <v>39</v>
      </c>
      <c r="G45" s="153"/>
      <c r="H45" s="153"/>
      <c r="I45" s="153"/>
      <c r="J45" s="153"/>
      <c r="K45" s="153"/>
      <c r="L45" s="154"/>
      <c r="M45" s="154"/>
      <c r="N45" s="155"/>
      <c r="O45" s="148"/>
    </row>
    <row r="46" spans="1:15" s="124" customFormat="1" ht="30" x14ac:dyDescent="0.25">
      <c r="A46" s="140"/>
      <c r="B46" s="140"/>
      <c r="C46" s="140">
        <v>329</v>
      </c>
      <c r="D46" s="141"/>
      <c r="E46" s="151"/>
      <c r="F46" s="163" t="s">
        <v>40</v>
      </c>
      <c r="G46" s="167">
        <f>+G47+G48+G49+G50+G51+G52+G53</f>
        <v>0</v>
      </c>
      <c r="H46" s="167">
        <f t="shared" ref="H46:K46" si="11">+H47+H48+H49+H50+H51+H52+H53</f>
        <v>0</v>
      </c>
      <c r="I46" s="167">
        <f t="shared" si="11"/>
        <v>4000</v>
      </c>
      <c r="J46" s="167">
        <f t="shared" si="11"/>
        <v>2000</v>
      </c>
      <c r="K46" s="167">
        <f t="shared" si="11"/>
        <v>1600</v>
      </c>
      <c r="L46" s="145">
        <v>0</v>
      </c>
      <c r="M46" s="145">
        <f>K46/I46*100</f>
        <v>40</v>
      </c>
      <c r="N46" s="112"/>
    </row>
    <row r="47" spans="1:15" ht="28.5" hidden="1" x14ac:dyDescent="0.25">
      <c r="A47" s="149"/>
      <c r="B47" s="149"/>
      <c r="C47" s="149"/>
      <c r="D47" s="150">
        <v>3291</v>
      </c>
      <c r="E47" s="151" t="s">
        <v>160</v>
      </c>
      <c r="F47" s="152" t="s">
        <v>84</v>
      </c>
      <c r="G47" s="153"/>
      <c r="H47" s="153"/>
      <c r="I47" s="153"/>
      <c r="J47" s="153"/>
      <c r="K47" s="153"/>
      <c r="L47" s="154"/>
      <c r="M47" s="154"/>
      <c r="N47" s="155"/>
      <c r="O47" s="148"/>
    </row>
    <row r="48" spans="1:15" ht="21.95" customHeight="1" x14ac:dyDescent="0.25">
      <c r="A48" s="149"/>
      <c r="B48" s="149"/>
      <c r="C48" s="149"/>
      <c r="D48" s="150">
        <v>3292</v>
      </c>
      <c r="E48" s="151" t="s">
        <v>160</v>
      </c>
      <c r="F48" s="152" t="s">
        <v>42</v>
      </c>
      <c r="G48" s="153">
        <v>0</v>
      </c>
      <c r="H48" s="153">
        <v>0</v>
      </c>
      <c r="I48" s="153">
        <v>4000</v>
      </c>
      <c r="J48" s="153">
        <v>2000</v>
      </c>
      <c r="K48" s="153">
        <v>1600</v>
      </c>
      <c r="L48" s="154"/>
      <c r="M48" s="154"/>
      <c r="N48" s="155"/>
      <c r="O48" s="148"/>
    </row>
    <row r="49" spans="1:15" ht="21.95" hidden="1" customHeight="1" x14ac:dyDescent="0.25">
      <c r="A49" s="149"/>
      <c r="B49" s="149"/>
      <c r="C49" s="149"/>
      <c r="D49" s="150">
        <v>3293</v>
      </c>
      <c r="E49" s="151" t="s">
        <v>160</v>
      </c>
      <c r="F49" s="152" t="s">
        <v>43</v>
      </c>
      <c r="G49" s="153"/>
      <c r="H49" s="153"/>
      <c r="I49" s="153"/>
      <c r="J49" s="153"/>
      <c r="K49" s="153"/>
      <c r="L49" s="154"/>
      <c r="M49" s="154"/>
      <c r="N49" s="155"/>
      <c r="O49" s="148"/>
    </row>
    <row r="50" spans="1:15" ht="21.95" hidden="1" customHeight="1" x14ac:dyDescent="0.25">
      <c r="A50" s="149"/>
      <c r="B50" s="149"/>
      <c r="C50" s="149"/>
      <c r="D50" s="150">
        <v>3294</v>
      </c>
      <c r="E50" s="151" t="s">
        <v>160</v>
      </c>
      <c r="F50" s="152" t="s">
        <v>44</v>
      </c>
      <c r="G50" s="153"/>
      <c r="H50" s="153"/>
      <c r="I50" s="153"/>
      <c r="J50" s="153"/>
      <c r="K50" s="153"/>
      <c r="L50" s="154"/>
      <c r="M50" s="154"/>
      <c r="N50" s="155"/>
      <c r="O50" s="148"/>
    </row>
    <row r="51" spans="1:15" ht="21.95" hidden="1" customHeight="1" x14ac:dyDescent="0.25">
      <c r="A51" s="149"/>
      <c r="B51" s="149"/>
      <c r="C51" s="149"/>
      <c r="D51" s="150">
        <v>3295</v>
      </c>
      <c r="E51" s="151" t="s">
        <v>160</v>
      </c>
      <c r="F51" s="152" t="s">
        <v>45</v>
      </c>
      <c r="G51" s="153"/>
      <c r="H51" s="153"/>
      <c r="I51" s="153"/>
      <c r="J51" s="153"/>
      <c r="K51" s="153"/>
      <c r="L51" s="154"/>
      <c r="M51" s="154"/>
      <c r="N51" s="155"/>
      <c r="O51" s="148"/>
    </row>
    <row r="52" spans="1:15" ht="21.95" hidden="1" customHeight="1" x14ac:dyDescent="0.25">
      <c r="A52" s="149"/>
      <c r="B52" s="149"/>
      <c r="C52" s="149"/>
      <c r="D52" s="150">
        <v>3296</v>
      </c>
      <c r="E52" s="151" t="s">
        <v>160</v>
      </c>
      <c r="F52" s="152" t="s">
        <v>85</v>
      </c>
      <c r="G52" s="153"/>
      <c r="H52" s="153"/>
      <c r="I52" s="153"/>
      <c r="J52" s="153"/>
      <c r="K52" s="153"/>
      <c r="L52" s="154"/>
      <c r="M52" s="154"/>
      <c r="N52" s="155"/>
      <c r="O52" s="148"/>
    </row>
    <row r="53" spans="1:15" ht="21.95" hidden="1" customHeight="1" x14ac:dyDescent="0.25">
      <c r="A53" s="149"/>
      <c r="B53" s="149"/>
      <c r="C53" s="149"/>
      <c r="D53" s="150">
        <v>3299</v>
      </c>
      <c r="E53" s="151" t="s">
        <v>160</v>
      </c>
      <c r="F53" s="152" t="s">
        <v>40</v>
      </c>
      <c r="G53" s="153"/>
      <c r="H53" s="153"/>
      <c r="I53" s="153"/>
      <c r="J53" s="153"/>
      <c r="K53" s="153"/>
      <c r="L53" s="154"/>
      <c r="M53" s="154"/>
      <c r="N53" s="155"/>
      <c r="O53" s="148"/>
    </row>
    <row r="54" spans="1:15" s="124" customFormat="1" ht="20.100000000000001" customHeight="1" x14ac:dyDescent="0.25">
      <c r="A54" s="140"/>
      <c r="B54" s="140">
        <v>34</v>
      </c>
      <c r="C54" s="140"/>
      <c r="D54" s="141"/>
      <c r="E54" s="142"/>
      <c r="F54" s="143" t="s">
        <v>46</v>
      </c>
      <c r="G54" s="167">
        <f>+G55</f>
        <v>0</v>
      </c>
      <c r="H54" s="167">
        <f t="shared" ref="H54:K54" si="12">+H55</f>
        <v>0</v>
      </c>
      <c r="I54" s="167">
        <f t="shared" si="12"/>
        <v>1000</v>
      </c>
      <c r="J54" s="167">
        <f t="shared" si="12"/>
        <v>500</v>
      </c>
      <c r="K54" s="167">
        <f t="shared" si="12"/>
        <v>500</v>
      </c>
      <c r="L54" s="145">
        <v>0</v>
      </c>
      <c r="M54" s="145">
        <f>K54/I54*100</f>
        <v>50</v>
      </c>
      <c r="N54" s="112"/>
    </row>
    <row r="55" spans="1:15" s="124" customFormat="1" ht="20.100000000000001" customHeight="1" x14ac:dyDescent="0.25">
      <c r="A55" s="140"/>
      <c r="B55" s="140"/>
      <c r="C55" s="140">
        <v>343</v>
      </c>
      <c r="D55" s="141"/>
      <c r="E55" s="142"/>
      <c r="F55" s="143" t="s">
        <v>47</v>
      </c>
      <c r="G55" s="167">
        <f>+G56+G57</f>
        <v>0</v>
      </c>
      <c r="H55" s="167">
        <f t="shared" ref="H55:K55" si="13">+H56+H57</f>
        <v>0</v>
      </c>
      <c r="I55" s="167">
        <f t="shared" si="13"/>
        <v>1000</v>
      </c>
      <c r="J55" s="167">
        <f t="shared" si="13"/>
        <v>500</v>
      </c>
      <c r="K55" s="167">
        <f t="shared" si="13"/>
        <v>500</v>
      </c>
      <c r="L55" s="145">
        <v>0</v>
      </c>
      <c r="M55" s="145">
        <f>K55/I55*100</f>
        <v>50</v>
      </c>
      <c r="N55" s="112"/>
    </row>
    <row r="56" spans="1:15" ht="28.5" x14ac:dyDescent="0.25">
      <c r="A56" s="149"/>
      <c r="B56" s="149"/>
      <c r="C56" s="149"/>
      <c r="D56" s="150">
        <v>3431</v>
      </c>
      <c r="E56" s="151" t="s">
        <v>160</v>
      </c>
      <c r="F56" s="152" t="s">
        <v>48</v>
      </c>
      <c r="G56" s="153">
        <v>0</v>
      </c>
      <c r="H56" s="153">
        <v>0</v>
      </c>
      <c r="I56" s="153">
        <v>1000</v>
      </c>
      <c r="J56" s="153">
        <v>500</v>
      </c>
      <c r="K56" s="153">
        <v>500</v>
      </c>
      <c r="L56" s="154"/>
      <c r="M56" s="154"/>
      <c r="N56" s="155"/>
      <c r="O56" s="148"/>
    </row>
    <row r="57" spans="1:15" ht="21.95" hidden="1" customHeight="1" x14ac:dyDescent="0.25">
      <c r="A57" s="149"/>
      <c r="B57" s="149"/>
      <c r="C57" s="149"/>
      <c r="D57" s="150">
        <v>3433</v>
      </c>
      <c r="E57" s="151" t="s">
        <v>160</v>
      </c>
      <c r="F57" s="152" t="s">
        <v>49</v>
      </c>
      <c r="G57" s="153"/>
      <c r="H57" s="153"/>
      <c r="I57" s="153"/>
      <c r="J57" s="153"/>
      <c r="K57" s="153"/>
      <c r="L57" s="154"/>
      <c r="M57" s="154"/>
      <c r="N57" s="155"/>
      <c r="O57" s="148"/>
    </row>
    <row r="58" spans="1:15" s="124" customFormat="1" ht="30" hidden="1" customHeight="1" x14ac:dyDescent="0.25">
      <c r="A58" s="140"/>
      <c r="B58" s="140">
        <v>36</v>
      </c>
      <c r="C58" s="140"/>
      <c r="D58" s="141"/>
      <c r="E58" s="142"/>
      <c r="F58" s="143" t="s">
        <v>163</v>
      </c>
      <c r="G58" s="167">
        <f>+G59+G61</f>
        <v>0</v>
      </c>
      <c r="H58" s="167">
        <f t="shared" ref="H58:K58" si="14">+H59+H61</f>
        <v>0</v>
      </c>
      <c r="I58" s="167">
        <f t="shared" si="14"/>
        <v>0</v>
      </c>
      <c r="J58" s="167">
        <f t="shared" si="14"/>
        <v>0</v>
      </c>
      <c r="K58" s="167">
        <f t="shared" si="14"/>
        <v>0</v>
      </c>
      <c r="L58" s="145">
        <v>0</v>
      </c>
      <c r="M58" s="145">
        <v>0</v>
      </c>
      <c r="N58" s="112"/>
    </row>
    <row r="59" spans="1:15" s="124" customFormat="1" ht="30" hidden="1" customHeight="1" x14ac:dyDescent="0.25">
      <c r="A59" s="140"/>
      <c r="B59" s="140"/>
      <c r="C59" s="140">
        <v>366</v>
      </c>
      <c r="D59" s="141"/>
      <c r="E59" s="142"/>
      <c r="F59" s="143" t="s">
        <v>168</v>
      </c>
      <c r="G59" s="167">
        <f>+G60</f>
        <v>0</v>
      </c>
      <c r="H59" s="167">
        <f t="shared" ref="H59:K59" si="15">+H60</f>
        <v>0</v>
      </c>
      <c r="I59" s="167">
        <f t="shared" si="15"/>
        <v>0</v>
      </c>
      <c r="J59" s="167">
        <f t="shared" si="15"/>
        <v>0</v>
      </c>
      <c r="K59" s="167">
        <f t="shared" si="15"/>
        <v>0</v>
      </c>
      <c r="L59" s="145">
        <v>0</v>
      </c>
      <c r="M59" s="145">
        <v>0</v>
      </c>
      <c r="N59" s="112"/>
    </row>
    <row r="60" spans="1:15" ht="28.5" hidden="1" x14ac:dyDescent="0.25">
      <c r="A60" s="149"/>
      <c r="B60" s="149"/>
      <c r="C60" s="149"/>
      <c r="D60" s="150">
        <v>3661</v>
      </c>
      <c r="E60" s="151" t="s">
        <v>160</v>
      </c>
      <c r="F60" s="152" t="s">
        <v>167</v>
      </c>
      <c r="G60" s="153">
        <v>0</v>
      </c>
      <c r="H60" s="153"/>
      <c r="I60" s="153">
        <v>0</v>
      </c>
      <c r="J60" s="153">
        <v>0</v>
      </c>
      <c r="K60" s="153">
        <v>0</v>
      </c>
      <c r="L60" s="154"/>
      <c r="M60" s="154"/>
      <c r="N60" s="155"/>
      <c r="O60" s="148"/>
    </row>
    <row r="61" spans="1:15" s="124" customFormat="1" ht="30" hidden="1" customHeight="1" x14ac:dyDescent="0.25">
      <c r="A61" s="140"/>
      <c r="B61" s="140"/>
      <c r="C61" s="140">
        <v>369</v>
      </c>
      <c r="D61" s="141"/>
      <c r="E61" s="142"/>
      <c r="F61" s="143" t="s">
        <v>164</v>
      </c>
      <c r="G61" s="167">
        <f>+G62</f>
        <v>0</v>
      </c>
      <c r="H61" s="167">
        <f t="shared" ref="H61:K61" si="16">+H62</f>
        <v>0</v>
      </c>
      <c r="I61" s="167">
        <f t="shared" si="16"/>
        <v>0</v>
      </c>
      <c r="J61" s="167">
        <f t="shared" si="16"/>
        <v>0</v>
      </c>
      <c r="K61" s="167">
        <f t="shared" si="16"/>
        <v>0</v>
      </c>
      <c r="L61" s="157">
        <v>0</v>
      </c>
      <c r="M61" s="157">
        <v>0</v>
      </c>
      <c r="N61" s="112"/>
    </row>
    <row r="62" spans="1:15" ht="28.5" hidden="1" x14ac:dyDescent="0.25">
      <c r="A62" s="149"/>
      <c r="B62" s="149"/>
      <c r="C62" s="149"/>
      <c r="D62" s="150">
        <v>3691</v>
      </c>
      <c r="E62" s="151" t="s">
        <v>160</v>
      </c>
      <c r="F62" s="152" t="s">
        <v>165</v>
      </c>
      <c r="G62" s="153">
        <v>0</v>
      </c>
      <c r="H62" s="153"/>
      <c r="I62" s="153">
        <v>0</v>
      </c>
      <c r="J62" s="153">
        <v>0</v>
      </c>
      <c r="K62" s="153">
        <v>0</v>
      </c>
      <c r="L62" s="154"/>
      <c r="M62" s="154"/>
      <c r="N62" s="155"/>
      <c r="O62" s="148"/>
    </row>
    <row r="63" spans="1:15" s="124" customFormat="1" ht="45" hidden="1" x14ac:dyDescent="0.25">
      <c r="A63" s="140"/>
      <c r="B63" s="140">
        <v>37</v>
      </c>
      <c r="C63" s="140"/>
      <c r="D63" s="141"/>
      <c r="E63" s="142"/>
      <c r="F63" s="143" t="s">
        <v>166</v>
      </c>
      <c r="G63" s="167">
        <f>+G64</f>
        <v>0</v>
      </c>
      <c r="H63" s="167"/>
      <c r="I63" s="167"/>
      <c r="J63" s="167">
        <v>0</v>
      </c>
      <c r="K63" s="167"/>
      <c r="L63" s="145">
        <v>0</v>
      </c>
      <c r="M63" s="145">
        <v>0</v>
      </c>
      <c r="N63" s="112"/>
    </row>
    <row r="64" spans="1:15" s="124" customFormat="1" ht="30" hidden="1" customHeight="1" x14ac:dyDescent="0.25">
      <c r="A64" s="140"/>
      <c r="B64" s="140"/>
      <c r="C64" s="140">
        <v>372</v>
      </c>
      <c r="D64" s="141"/>
      <c r="E64" s="142"/>
      <c r="F64" s="143" t="s">
        <v>166</v>
      </c>
      <c r="G64" s="167">
        <f>+G65</f>
        <v>0</v>
      </c>
      <c r="H64" s="167">
        <f t="shared" ref="H64:K64" si="17">+H65</f>
        <v>0</v>
      </c>
      <c r="I64" s="167">
        <f t="shared" si="17"/>
        <v>0</v>
      </c>
      <c r="J64" s="167">
        <f t="shared" si="17"/>
        <v>0</v>
      </c>
      <c r="K64" s="167">
        <f t="shared" si="17"/>
        <v>0</v>
      </c>
      <c r="L64" s="145">
        <v>0</v>
      </c>
      <c r="M64" s="145">
        <v>0</v>
      </c>
      <c r="N64" s="112"/>
    </row>
    <row r="65" spans="1:18" ht="28.5" hidden="1" x14ac:dyDescent="0.25">
      <c r="A65" s="149"/>
      <c r="B65" s="149"/>
      <c r="C65" s="149"/>
      <c r="D65" s="150">
        <v>3721</v>
      </c>
      <c r="E65" s="151" t="s">
        <v>160</v>
      </c>
      <c r="F65" s="152" t="s">
        <v>166</v>
      </c>
      <c r="G65" s="153"/>
      <c r="H65" s="153"/>
      <c r="I65" s="153"/>
      <c r="J65" s="153">
        <v>0</v>
      </c>
      <c r="K65" s="153"/>
      <c r="L65" s="154"/>
      <c r="M65" s="154"/>
      <c r="N65" s="155"/>
      <c r="O65" s="148"/>
    </row>
    <row r="66" spans="1:18" s="124" customFormat="1" ht="30" hidden="1" customHeight="1" x14ac:dyDescent="0.25">
      <c r="A66" s="140"/>
      <c r="B66" s="140">
        <v>38</v>
      </c>
      <c r="C66" s="140"/>
      <c r="D66" s="141"/>
      <c r="E66" s="142"/>
      <c r="F66" s="143" t="s">
        <v>166</v>
      </c>
      <c r="G66" s="167">
        <f>+G67</f>
        <v>0</v>
      </c>
      <c r="H66" s="167">
        <f t="shared" ref="H66:K67" si="18">+H67</f>
        <v>0</v>
      </c>
      <c r="I66" s="167">
        <f t="shared" si="18"/>
        <v>0</v>
      </c>
      <c r="J66" s="167">
        <f t="shared" si="18"/>
        <v>0</v>
      </c>
      <c r="K66" s="167">
        <f t="shared" si="18"/>
        <v>0</v>
      </c>
      <c r="L66" s="145">
        <v>0</v>
      </c>
      <c r="M66" s="145">
        <v>0</v>
      </c>
      <c r="N66" s="112"/>
    </row>
    <row r="67" spans="1:18" s="124" customFormat="1" ht="30" hidden="1" customHeight="1" x14ac:dyDescent="0.25">
      <c r="A67" s="140"/>
      <c r="B67" s="140"/>
      <c r="C67" s="140">
        <v>381</v>
      </c>
      <c r="D67" s="141"/>
      <c r="E67" s="142"/>
      <c r="F67" s="143" t="s">
        <v>166</v>
      </c>
      <c r="G67" s="167">
        <f>+G68</f>
        <v>0</v>
      </c>
      <c r="H67" s="167">
        <f t="shared" si="18"/>
        <v>0</v>
      </c>
      <c r="I67" s="167">
        <f t="shared" si="18"/>
        <v>0</v>
      </c>
      <c r="J67" s="167">
        <f t="shared" si="18"/>
        <v>0</v>
      </c>
      <c r="K67" s="167">
        <f t="shared" si="18"/>
        <v>0</v>
      </c>
      <c r="L67" s="145">
        <v>0</v>
      </c>
      <c r="M67" s="145">
        <v>0</v>
      </c>
      <c r="N67" s="112"/>
    </row>
    <row r="68" spans="1:18" ht="28.5" hidden="1" x14ac:dyDescent="0.25">
      <c r="A68" s="149"/>
      <c r="B68" s="149"/>
      <c r="C68" s="149"/>
      <c r="D68" s="150">
        <v>3811</v>
      </c>
      <c r="E68" s="151" t="s">
        <v>160</v>
      </c>
      <c r="F68" s="152" t="s">
        <v>166</v>
      </c>
      <c r="G68" s="153"/>
      <c r="H68" s="153"/>
      <c r="I68" s="153"/>
      <c r="J68" s="153">
        <f t="shared" ref="J68" si="19">I68/12*3</f>
        <v>0</v>
      </c>
      <c r="K68" s="153"/>
      <c r="L68" s="154"/>
      <c r="M68" s="154"/>
      <c r="N68" s="155"/>
      <c r="O68" s="148"/>
    </row>
    <row r="69" spans="1:18" ht="30" customHeight="1" x14ac:dyDescent="0.25">
      <c r="A69" s="129"/>
      <c r="B69" s="129"/>
      <c r="C69" s="129"/>
      <c r="D69" s="129"/>
      <c r="E69" s="130"/>
      <c r="F69" s="131" t="s">
        <v>90</v>
      </c>
      <c r="G69" s="132"/>
      <c r="H69" s="132"/>
      <c r="I69" s="132"/>
      <c r="J69" s="132"/>
      <c r="K69" s="132"/>
      <c r="L69" s="133"/>
      <c r="M69" s="133"/>
      <c r="N69" s="112"/>
    </row>
    <row r="70" spans="1:18" ht="30" customHeight="1" x14ac:dyDescent="0.25">
      <c r="A70" s="134"/>
      <c r="B70" s="134"/>
      <c r="C70" s="134"/>
      <c r="D70" s="134"/>
      <c r="E70" s="135"/>
      <c r="F70" s="136" t="s">
        <v>74</v>
      </c>
      <c r="G70" s="137"/>
      <c r="H70" s="137"/>
      <c r="I70" s="137"/>
      <c r="J70" s="137"/>
      <c r="K70" s="137"/>
      <c r="L70" s="138"/>
      <c r="M70" s="138"/>
      <c r="N70" s="139"/>
      <c r="O70" s="139"/>
      <c r="P70" s="139"/>
      <c r="Q70" s="139"/>
    </row>
    <row r="71" spans="1:18" ht="30" x14ac:dyDescent="0.25">
      <c r="A71" s="140">
        <v>4</v>
      </c>
      <c r="B71" s="140"/>
      <c r="C71" s="140"/>
      <c r="D71" s="141"/>
      <c r="E71" s="142"/>
      <c r="F71" s="143" t="s">
        <v>91</v>
      </c>
      <c r="G71" s="144">
        <f>+G72+G75+G82</f>
        <v>0</v>
      </c>
      <c r="H71" s="144">
        <f t="shared" ref="H71:K71" si="20">+H72+H75+H82</f>
        <v>0</v>
      </c>
      <c r="I71" s="144">
        <f t="shared" si="20"/>
        <v>785985</v>
      </c>
      <c r="J71" s="144">
        <f t="shared" si="20"/>
        <v>392992.5</v>
      </c>
      <c r="K71" s="144">
        <f t="shared" si="20"/>
        <v>785.7</v>
      </c>
      <c r="L71" s="145">
        <v>0</v>
      </c>
      <c r="M71" s="145">
        <f>K71/I71*100</f>
        <v>9.9963739766026072E-2</v>
      </c>
      <c r="N71" s="168"/>
      <c r="O71" s="168"/>
      <c r="P71" s="168"/>
      <c r="Q71" s="168"/>
      <c r="R71" s="168"/>
    </row>
    <row r="72" spans="1:18" ht="30" x14ac:dyDescent="0.25">
      <c r="A72" s="140"/>
      <c r="B72" s="140">
        <v>41</v>
      </c>
      <c r="C72" s="29"/>
      <c r="D72" s="29"/>
      <c r="E72" s="10"/>
      <c r="F72" s="169" t="s">
        <v>54</v>
      </c>
      <c r="G72" s="167">
        <f>+G73</f>
        <v>0</v>
      </c>
      <c r="H72" s="167">
        <f t="shared" ref="H72:K73" si="21">+H73</f>
        <v>0</v>
      </c>
      <c r="I72" s="167">
        <f t="shared" si="21"/>
        <v>4000</v>
      </c>
      <c r="J72" s="167">
        <f t="shared" si="21"/>
        <v>2000</v>
      </c>
      <c r="K72" s="167">
        <f t="shared" si="21"/>
        <v>200</v>
      </c>
      <c r="L72" s="145">
        <v>0</v>
      </c>
      <c r="M72" s="145">
        <f>K72/I72*100</f>
        <v>5</v>
      </c>
      <c r="N72" s="112"/>
    </row>
    <row r="73" spans="1:18" ht="21.95" customHeight="1" x14ac:dyDescent="0.25">
      <c r="A73" s="140"/>
      <c r="B73" s="140"/>
      <c r="C73" s="170">
        <v>412</v>
      </c>
      <c r="D73" s="29"/>
      <c r="E73" s="10"/>
      <c r="F73" s="163" t="s">
        <v>92</v>
      </c>
      <c r="G73" s="167">
        <f>+G74</f>
        <v>0</v>
      </c>
      <c r="H73" s="167">
        <f t="shared" si="21"/>
        <v>0</v>
      </c>
      <c r="I73" s="167">
        <f t="shared" si="21"/>
        <v>4000</v>
      </c>
      <c r="J73" s="167">
        <f t="shared" si="21"/>
        <v>2000</v>
      </c>
      <c r="K73" s="167">
        <f t="shared" si="21"/>
        <v>200</v>
      </c>
      <c r="L73" s="157">
        <v>0</v>
      </c>
      <c r="M73" s="157">
        <f>K73/I73*100</f>
        <v>5</v>
      </c>
      <c r="N73" s="112"/>
    </row>
    <row r="74" spans="1:18" ht="21.95" customHeight="1" x14ac:dyDescent="0.25">
      <c r="A74" s="149"/>
      <c r="B74" s="149"/>
      <c r="C74" s="149"/>
      <c r="D74" s="150">
        <v>4123</v>
      </c>
      <c r="E74" s="151" t="s">
        <v>160</v>
      </c>
      <c r="F74" s="152" t="s">
        <v>56</v>
      </c>
      <c r="G74" s="153">
        <v>0</v>
      </c>
      <c r="H74" s="153">
        <v>0</v>
      </c>
      <c r="I74" s="153">
        <v>4000</v>
      </c>
      <c r="J74" s="153">
        <v>2000</v>
      </c>
      <c r="K74" s="153">
        <v>200</v>
      </c>
      <c r="L74" s="154"/>
      <c r="M74" s="154"/>
      <c r="N74" s="155"/>
      <c r="O74" s="148"/>
    </row>
    <row r="75" spans="1:18" ht="30" x14ac:dyDescent="0.25">
      <c r="A75" s="140"/>
      <c r="B75" s="140">
        <v>42</v>
      </c>
      <c r="C75" s="30"/>
      <c r="D75" s="30"/>
      <c r="E75" s="10"/>
      <c r="F75" s="169" t="s">
        <v>57</v>
      </c>
      <c r="G75" s="167">
        <f>+G76+G80</f>
        <v>0</v>
      </c>
      <c r="H75" s="167">
        <f t="shared" ref="H75:K75" si="22">+H76+H80</f>
        <v>0</v>
      </c>
      <c r="I75" s="167">
        <f t="shared" si="22"/>
        <v>761985</v>
      </c>
      <c r="J75" s="167">
        <f t="shared" si="22"/>
        <v>380992.5</v>
      </c>
      <c r="K75" s="167">
        <f t="shared" si="22"/>
        <v>585.70000000000005</v>
      </c>
      <c r="L75" s="145">
        <v>0</v>
      </c>
      <c r="M75" s="145">
        <f>K75/I75*100</f>
        <v>7.6865030151512179E-2</v>
      </c>
      <c r="N75" s="112"/>
    </row>
    <row r="76" spans="1:18" ht="21.95" customHeight="1" x14ac:dyDescent="0.25">
      <c r="A76" s="140"/>
      <c r="B76" s="140"/>
      <c r="C76" s="170">
        <v>422</v>
      </c>
      <c r="D76" s="172"/>
      <c r="E76" s="164"/>
      <c r="F76" s="163" t="s">
        <v>58</v>
      </c>
      <c r="G76" s="167">
        <f>+G77+G78+G79</f>
        <v>0</v>
      </c>
      <c r="H76" s="167">
        <f t="shared" ref="H76:K76" si="23">+H77+H78+H79</f>
        <v>0</v>
      </c>
      <c r="I76" s="167">
        <f t="shared" si="23"/>
        <v>751985</v>
      </c>
      <c r="J76" s="167">
        <f t="shared" si="23"/>
        <v>375992.5</v>
      </c>
      <c r="K76" s="167">
        <f t="shared" si="23"/>
        <v>585.70000000000005</v>
      </c>
      <c r="L76" s="145">
        <v>0</v>
      </c>
      <c r="M76" s="157">
        <f>K76/I76*100</f>
        <v>7.7887191898774577E-2</v>
      </c>
      <c r="N76" s="112"/>
    </row>
    <row r="77" spans="1:18" ht="21.95" customHeight="1" x14ac:dyDescent="0.25">
      <c r="A77" s="149"/>
      <c r="B77" s="149"/>
      <c r="C77" s="149"/>
      <c r="D77" s="150">
        <v>4221</v>
      </c>
      <c r="E77" s="151" t="s">
        <v>160</v>
      </c>
      <c r="F77" s="152" t="s">
        <v>59</v>
      </c>
      <c r="G77" s="153">
        <v>0</v>
      </c>
      <c r="H77" s="153">
        <v>0</v>
      </c>
      <c r="I77" s="153">
        <v>10000</v>
      </c>
      <c r="J77" s="153">
        <v>5000</v>
      </c>
      <c r="K77" s="153">
        <v>585.70000000000005</v>
      </c>
      <c r="L77" s="154"/>
      <c r="M77" s="154"/>
      <c r="N77" s="155"/>
      <c r="O77" s="148"/>
    </row>
    <row r="78" spans="1:18" ht="21.95" customHeight="1" x14ac:dyDescent="0.25">
      <c r="A78" s="149"/>
      <c r="B78" s="149"/>
      <c r="C78" s="149"/>
      <c r="D78" s="150">
        <v>4223</v>
      </c>
      <c r="E78" s="151" t="s">
        <v>160</v>
      </c>
      <c r="F78" s="152" t="s">
        <v>151</v>
      </c>
      <c r="G78" s="153">
        <v>0</v>
      </c>
      <c r="H78" s="153">
        <v>0</v>
      </c>
      <c r="I78" s="153">
        <v>5000</v>
      </c>
      <c r="J78" s="153">
        <v>2500</v>
      </c>
      <c r="K78" s="153">
        <v>0</v>
      </c>
      <c r="L78" s="154"/>
      <c r="M78" s="154"/>
      <c r="N78" s="155"/>
      <c r="O78" s="148"/>
    </row>
    <row r="79" spans="1:18" ht="21.95" customHeight="1" x14ac:dyDescent="0.25">
      <c r="A79" s="149"/>
      <c r="B79" s="149"/>
      <c r="C79" s="149"/>
      <c r="D79" s="150">
        <v>4224</v>
      </c>
      <c r="E79" s="151" t="s">
        <v>160</v>
      </c>
      <c r="F79" s="152" t="s">
        <v>60</v>
      </c>
      <c r="G79" s="153">
        <v>0</v>
      </c>
      <c r="H79" s="153">
        <v>0</v>
      </c>
      <c r="I79" s="153">
        <v>736985</v>
      </c>
      <c r="J79" s="153">
        <v>368492.5</v>
      </c>
      <c r="K79" s="153">
        <v>0</v>
      </c>
      <c r="L79" s="154"/>
      <c r="M79" s="154"/>
      <c r="N79" s="155"/>
      <c r="O79" s="148"/>
    </row>
    <row r="80" spans="1:18" ht="21.95" customHeight="1" x14ac:dyDescent="0.25">
      <c r="A80" s="164"/>
      <c r="B80" s="164"/>
      <c r="C80" s="170" t="s">
        <v>191</v>
      </c>
      <c r="D80" s="164"/>
      <c r="E80" s="171"/>
      <c r="F80" s="163" t="s">
        <v>65</v>
      </c>
      <c r="G80" s="167">
        <f>+G81</f>
        <v>0</v>
      </c>
      <c r="H80" s="167">
        <f t="shared" ref="H80:K80" si="24">+H81</f>
        <v>0</v>
      </c>
      <c r="I80" s="167">
        <f t="shared" si="24"/>
        <v>10000</v>
      </c>
      <c r="J80" s="167">
        <f t="shared" si="24"/>
        <v>5000</v>
      </c>
      <c r="K80" s="167">
        <f t="shared" si="24"/>
        <v>0</v>
      </c>
      <c r="L80" s="157">
        <v>0</v>
      </c>
      <c r="M80" s="157">
        <f>K80/I80*100</f>
        <v>0</v>
      </c>
      <c r="N80" s="112"/>
    </row>
    <row r="81" spans="1:19" ht="21.95" customHeight="1" x14ac:dyDescent="0.25">
      <c r="A81" s="149"/>
      <c r="B81" s="149"/>
      <c r="C81" s="149"/>
      <c r="D81" s="150" t="s">
        <v>192</v>
      </c>
      <c r="E81" s="151" t="s">
        <v>160</v>
      </c>
      <c r="F81" s="152" t="s">
        <v>66</v>
      </c>
      <c r="G81" s="153">
        <v>0</v>
      </c>
      <c r="H81" s="153">
        <v>0</v>
      </c>
      <c r="I81" s="153">
        <v>10000</v>
      </c>
      <c r="J81" s="153">
        <v>5000</v>
      </c>
      <c r="K81" s="153">
        <v>0</v>
      </c>
      <c r="L81" s="154"/>
      <c r="M81" s="154"/>
      <c r="N81" s="155"/>
      <c r="O81" s="148"/>
    </row>
    <row r="82" spans="1:19" ht="30" customHeight="1" x14ac:dyDescent="0.25">
      <c r="A82" s="164"/>
      <c r="B82" s="170" t="s">
        <v>193</v>
      </c>
      <c r="C82" s="170"/>
      <c r="D82" s="164"/>
      <c r="E82" s="171"/>
      <c r="F82" s="163" t="s">
        <v>177</v>
      </c>
      <c r="G82" s="167">
        <f>+G83</f>
        <v>0</v>
      </c>
      <c r="H82" s="167">
        <f t="shared" ref="H82:K83" si="25">+H83</f>
        <v>0</v>
      </c>
      <c r="I82" s="167">
        <f t="shared" si="25"/>
        <v>20000</v>
      </c>
      <c r="J82" s="167">
        <f t="shared" si="25"/>
        <v>10000</v>
      </c>
      <c r="K82" s="167">
        <f t="shared" si="25"/>
        <v>0</v>
      </c>
      <c r="L82" s="145">
        <v>0</v>
      </c>
      <c r="M82" s="145">
        <f>K82/I82*100</f>
        <v>0</v>
      </c>
      <c r="N82" s="112"/>
    </row>
    <row r="83" spans="1:19" ht="30" x14ac:dyDescent="0.25">
      <c r="A83" s="164"/>
      <c r="B83" s="170"/>
      <c r="C83" s="170" t="s">
        <v>194</v>
      </c>
      <c r="D83" s="164"/>
      <c r="E83" s="171"/>
      <c r="F83" s="163" t="s">
        <v>178</v>
      </c>
      <c r="G83" s="167">
        <f>+G84</f>
        <v>0</v>
      </c>
      <c r="H83" s="167">
        <f t="shared" si="25"/>
        <v>0</v>
      </c>
      <c r="I83" s="167">
        <f t="shared" si="25"/>
        <v>20000</v>
      </c>
      <c r="J83" s="167">
        <f t="shared" si="25"/>
        <v>10000</v>
      </c>
      <c r="K83" s="167">
        <f t="shared" si="25"/>
        <v>0</v>
      </c>
      <c r="L83" s="157">
        <v>0</v>
      </c>
      <c r="M83" s="157">
        <f>K83/I83*100</f>
        <v>0</v>
      </c>
      <c r="N83" s="112"/>
    </row>
    <row r="84" spans="1:19" ht="28.5" x14ac:dyDescent="0.25">
      <c r="A84" s="149"/>
      <c r="B84" s="149"/>
      <c r="C84" s="149"/>
      <c r="D84" s="150" t="s">
        <v>195</v>
      </c>
      <c r="E84" s="151" t="s">
        <v>160</v>
      </c>
      <c r="F84" s="152" t="s">
        <v>178</v>
      </c>
      <c r="G84" s="153">
        <v>0</v>
      </c>
      <c r="H84" s="153">
        <v>0</v>
      </c>
      <c r="I84" s="153">
        <v>20000</v>
      </c>
      <c r="J84" s="153">
        <v>10000</v>
      </c>
      <c r="K84" s="153">
        <v>0</v>
      </c>
      <c r="L84" s="154"/>
      <c r="M84" s="154"/>
      <c r="N84" s="155"/>
      <c r="O84" s="148"/>
    </row>
    <row r="85" spans="1:19" ht="30" x14ac:dyDescent="0.25">
      <c r="A85" s="129"/>
      <c r="B85" s="129"/>
      <c r="C85" s="129"/>
      <c r="D85" s="129"/>
      <c r="E85" s="130"/>
      <c r="F85" s="131" t="s">
        <v>180</v>
      </c>
      <c r="G85" s="132"/>
      <c r="H85" s="132"/>
      <c r="I85" s="132"/>
      <c r="J85" s="132"/>
      <c r="K85" s="132"/>
      <c r="L85" s="133"/>
      <c r="M85" s="133"/>
      <c r="N85" s="112"/>
    </row>
    <row r="86" spans="1:19" ht="30" customHeight="1" x14ac:dyDescent="0.25">
      <c r="A86" s="134"/>
      <c r="B86" s="134"/>
      <c r="C86" s="134"/>
      <c r="D86" s="134"/>
      <c r="E86" s="135"/>
      <c r="F86" s="136" t="s">
        <v>173</v>
      </c>
      <c r="G86" s="137"/>
      <c r="H86" s="137"/>
      <c r="I86" s="137"/>
      <c r="J86" s="137"/>
      <c r="K86" s="137"/>
      <c r="L86" s="138"/>
      <c r="M86" s="138"/>
      <c r="N86" s="139"/>
      <c r="O86" s="139"/>
      <c r="P86" s="139"/>
      <c r="Q86" s="139"/>
    </row>
    <row r="87" spans="1:19" ht="21.95" customHeight="1" x14ac:dyDescent="0.25">
      <c r="A87" s="140">
        <v>3</v>
      </c>
      <c r="B87" s="140"/>
      <c r="C87" s="140"/>
      <c r="D87" s="141"/>
      <c r="E87" s="142"/>
      <c r="F87" s="143" t="s">
        <v>75</v>
      </c>
      <c r="G87" s="144">
        <f>+G88+G94</f>
        <v>7696.18</v>
      </c>
      <c r="H87" s="144">
        <f t="shared" ref="H87:K87" si="26">+H88+H94</f>
        <v>61000</v>
      </c>
      <c r="I87" s="144">
        <f t="shared" si="26"/>
        <v>17000</v>
      </c>
      <c r="J87" s="144">
        <f t="shared" si="26"/>
        <v>8500</v>
      </c>
      <c r="K87" s="144">
        <f t="shared" si="26"/>
        <v>5018.1699999999992</v>
      </c>
      <c r="L87" s="145">
        <f>K87/G87*100</f>
        <v>65.203386615177905</v>
      </c>
      <c r="M87" s="145">
        <f>K87/I87*100</f>
        <v>29.518647058823529</v>
      </c>
      <c r="N87" s="148"/>
      <c r="O87" s="148"/>
      <c r="P87" s="148"/>
      <c r="Q87" s="148"/>
      <c r="R87" s="148"/>
      <c r="S87" s="148"/>
    </row>
    <row r="88" spans="1:19" ht="21.95" customHeight="1" x14ac:dyDescent="0.25">
      <c r="A88" s="140"/>
      <c r="B88" s="140">
        <v>31</v>
      </c>
      <c r="C88" s="140"/>
      <c r="D88" s="141"/>
      <c r="E88" s="142"/>
      <c r="F88" s="143" t="s">
        <v>9</v>
      </c>
      <c r="G88" s="144">
        <f>+G89+G92</f>
        <v>7534.9000000000005</v>
      </c>
      <c r="H88" s="144">
        <f t="shared" ref="H88:K88" si="27">+H89+H92</f>
        <v>61000</v>
      </c>
      <c r="I88" s="144">
        <f t="shared" si="27"/>
        <v>16780</v>
      </c>
      <c r="J88" s="144">
        <f t="shared" si="27"/>
        <v>8390</v>
      </c>
      <c r="K88" s="144">
        <f t="shared" si="27"/>
        <v>4805.7699999999995</v>
      </c>
      <c r="L88" s="145">
        <f>K88/G88*100</f>
        <v>63.780143067592135</v>
      </c>
      <c r="M88" s="145">
        <f>K88/I88*100</f>
        <v>28.639868891537539</v>
      </c>
      <c r="N88" s="112"/>
    </row>
    <row r="89" spans="1:19" ht="21.95" customHeight="1" x14ac:dyDescent="0.25">
      <c r="A89" s="140"/>
      <c r="B89" s="140"/>
      <c r="C89" s="140">
        <v>311</v>
      </c>
      <c r="D89" s="141"/>
      <c r="E89" s="142"/>
      <c r="F89" s="143" t="s">
        <v>10</v>
      </c>
      <c r="G89" s="144">
        <f>+G90+G91</f>
        <v>7136.7000000000007</v>
      </c>
      <c r="H89" s="144">
        <f t="shared" ref="H89:K89" si="28">+H90+H91</f>
        <v>61000</v>
      </c>
      <c r="I89" s="144">
        <f t="shared" si="28"/>
        <v>16105</v>
      </c>
      <c r="J89" s="144">
        <f t="shared" si="28"/>
        <v>8052.5</v>
      </c>
      <c r="K89" s="144">
        <f t="shared" si="28"/>
        <v>4130.7699999999995</v>
      </c>
      <c r="L89" s="145">
        <f>K89/G89*100</f>
        <v>57.880673140246884</v>
      </c>
      <c r="M89" s="145">
        <f>K89/I89*100</f>
        <v>25.648990996584907</v>
      </c>
      <c r="N89" s="112"/>
    </row>
    <row r="90" spans="1:19" ht="21.95" customHeight="1" x14ac:dyDescent="0.25">
      <c r="A90" s="149"/>
      <c r="B90" s="149"/>
      <c r="C90" s="149"/>
      <c r="D90" s="150">
        <v>3111</v>
      </c>
      <c r="E90" s="151" t="s">
        <v>157</v>
      </c>
      <c r="F90" s="152" t="s">
        <v>11</v>
      </c>
      <c r="G90" s="153">
        <v>6451.1</v>
      </c>
      <c r="H90" s="153">
        <v>60000</v>
      </c>
      <c r="I90" s="153">
        <v>15105</v>
      </c>
      <c r="J90" s="153">
        <v>7552.5</v>
      </c>
      <c r="K90" s="153">
        <v>4101.6099999999997</v>
      </c>
      <c r="L90" s="154"/>
      <c r="M90" s="154"/>
      <c r="N90" s="155"/>
      <c r="O90" s="148"/>
    </row>
    <row r="91" spans="1:19" ht="21.95" customHeight="1" x14ac:dyDescent="0.25">
      <c r="A91" s="149"/>
      <c r="B91" s="149"/>
      <c r="C91" s="149"/>
      <c r="D91" s="150">
        <v>3114</v>
      </c>
      <c r="E91" s="151" t="s">
        <v>157</v>
      </c>
      <c r="F91" s="152" t="s">
        <v>13</v>
      </c>
      <c r="G91" s="153">
        <v>685.6</v>
      </c>
      <c r="H91" s="153">
        <v>1000</v>
      </c>
      <c r="I91" s="153">
        <v>1000</v>
      </c>
      <c r="J91" s="153">
        <v>500</v>
      </c>
      <c r="K91" s="153">
        <v>29.16</v>
      </c>
      <c r="L91" s="154"/>
      <c r="M91" s="154"/>
      <c r="N91" s="155"/>
      <c r="O91" s="148"/>
    </row>
    <row r="92" spans="1:19" s="124" customFormat="1" ht="21.95" customHeight="1" x14ac:dyDescent="0.25">
      <c r="A92" s="140"/>
      <c r="B92" s="140"/>
      <c r="C92" s="140">
        <v>313</v>
      </c>
      <c r="D92" s="141"/>
      <c r="E92" s="142"/>
      <c r="F92" s="143" t="s">
        <v>76</v>
      </c>
      <c r="G92" s="144">
        <f>+G93</f>
        <v>398.2</v>
      </c>
      <c r="H92" s="144">
        <f t="shared" ref="H92:K92" si="29">+H93</f>
        <v>0</v>
      </c>
      <c r="I92" s="144">
        <f t="shared" si="29"/>
        <v>675</v>
      </c>
      <c r="J92" s="144">
        <f t="shared" si="29"/>
        <v>337.5</v>
      </c>
      <c r="K92" s="144">
        <f t="shared" si="29"/>
        <v>675</v>
      </c>
      <c r="L92" s="145">
        <f>K92/G92*100</f>
        <v>169.5128076343546</v>
      </c>
      <c r="M92" s="145">
        <f>K92/I92*100</f>
        <v>100</v>
      </c>
      <c r="N92" s="148"/>
      <c r="R92" s="147"/>
    </row>
    <row r="93" spans="1:19" ht="28.5" x14ac:dyDescent="0.25">
      <c r="A93" s="149"/>
      <c r="B93" s="149"/>
      <c r="C93" s="149"/>
      <c r="D93" s="150">
        <v>3132</v>
      </c>
      <c r="E93" s="151" t="s">
        <v>157</v>
      </c>
      <c r="F93" s="152" t="s">
        <v>16</v>
      </c>
      <c r="G93" s="153">
        <v>398.2</v>
      </c>
      <c r="H93" s="153">
        <v>0</v>
      </c>
      <c r="I93" s="153">
        <v>675</v>
      </c>
      <c r="J93" s="153">
        <v>337.5</v>
      </c>
      <c r="K93" s="153">
        <v>675</v>
      </c>
      <c r="L93" s="154"/>
      <c r="M93" s="154"/>
      <c r="N93" s="155"/>
      <c r="O93" s="148"/>
    </row>
    <row r="94" spans="1:19" ht="21.95" customHeight="1" x14ac:dyDescent="0.25">
      <c r="A94" s="140"/>
      <c r="B94" s="140">
        <v>32</v>
      </c>
      <c r="C94" s="140"/>
      <c r="D94" s="141"/>
      <c r="E94" s="142"/>
      <c r="F94" s="143" t="s">
        <v>18</v>
      </c>
      <c r="G94" s="144">
        <f>+G95</f>
        <v>161.28</v>
      </c>
      <c r="H94" s="144">
        <f t="shared" ref="H94:K94" si="30">+H95</f>
        <v>0</v>
      </c>
      <c r="I94" s="144">
        <f t="shared" si="30"/>
        <v>220</v>
      </c>
      <c r="J94" s="144">
        <f t="shared" si="30"/>
        <v>110</v>
      </c>
      <c r="K94" s="144">
        <f t="shared" si="30"/>
        <v>212.39999999999998</v>
      </c>
      <c r="L94" s="145">
        <f>K94/G94*100</f>
        <v>131.69642857142856</v>
      </c>
      <c r="M94" s="145">
        <f>K94/I94*100</f>
        <v>96.545454545454533</v>
      </c>
      <c r="N94" s="112"/>
    </row>
    <row r="95" spans="1:19" s="124" customFormat="1" ht="21.95" customHeight="1" x14ac:dyDescent="0.25">
      <c r="A95" s="140"/>
      <c r="B95" s="140"/>
      <c r="C95" s="140">
        <v>322</v>
      </c>
      <c r="D95" s="141"/>
      <c r="E95" s="142"/>
      <c r="F95" s="143" t="s">
        <v>23</v>
      </c>
      <c r="G95" s="144">
        <f>+G96+G97</f>
        <v>161.28</v>
      </c>
      <c r="H95" s="144">
        <f t="shared" ref="H95:K95" si="31">+H96+H97</f>
        <v>0</v>
      </c>
      <c r="I95" s="144">
        <f t="shared" si="31"/>
        <v>220</v>
      </c>
      <c r="J95" s="144">
        <f t="shared" si="31"/>
        <v>110</v>
      </c>
      <c r="K95" s="144">
        <f t="shared" si="31"/>
        <v>212.39999999999998</v>
      </c>
      <c r="L95" s="145">
        <f>K95/G95*100</f>
        <v>131.69642857142856</v>
      </c>
      <c r="M95" s="145">
        <f>K95/I95*100</f>
        <v>96.545454545454533</v>
      </c>
      <c r="N95" s="148"/>
      <c r="R95" s="147"/>
    </row>
    <row r="96" spans="1:19" ht="28.5" x14ac:dyDescent="0.25">
      <c r="A96" s="149"/>
      <c r="B96" s="149"/>
      <c r="C96" s="149"/>
      <c r="D96" s="150">
        <v>3221</v>
      </c>
      <c r="E96" s="151" t="s">
        <v>157</v>
      </c>
      <c r="F96" s="152" t="s">
        <v>77</v>
      </c>
      <c r="G96" s="153">
        <v>95.5</v>
      </c>
      <c r="H96" s="153">
        <v>0</v>
      </c>
      <c r="I96" s="153">
        <v>60</v>
      </c>
      <c r="J96" s="153">
        <v>30</v>
      </c>
      <c r="K96" s="153">
        <v>55.64</v>
      </c>
      <c r="L96" s="154"/>
      <c r="M96" s="154"/>
      <c r="N96" s="155"/>
      <c r="O96" s="148"/>
    </row>
    <row r="97" spans="1:19" ht="21.95" customHeight="1" x14ac:dyDescent="0.25">
      <c r="A97" s="149"/>
      <c r="B97" s="149"/>
      <c r="C97" s="149"/>
      <c r="D97" s="150">
        <v>3222</v>
      </c>
      <c r="E97" s="151" t="s">
        <v>157</v>
      </c>
      <c r="F97" s="152" t="s">
        <v>25</v>
      </c>
      <c r="G97" s="153">
        <v>65.78</v>
      </c>
      <c r="H97" s="153">
        <v>0</v>
      </c>
      <c r="I97" s="153">
        <v>160</v>
      </c>
      <c r="J97" s="153">
        <v>80</v>
      </c>
      <c r="K97" s="153">
        <v>156.76</v>
      </c>
      <c r="L97" s="154"/>
      <c r="M97" s="154"/>
      <c r="N97" s="155"/>
      <c r="O97" s="148"/>
    </row>
    <row r="98" spans="1:19" ht="30" x14ac:dyDescent="0.25">
      <c r="A98" s="140">
        <v>4</v>
      </c>
      <c r="B98" s="140"/>
      <c r="C98" s="140"/>
      <c r="D98" s="141"/>
      <c r="E98" s="142"/>
      <c r="F98" s="143" t="s">
        <v>91</v>
      </c>
      <c r="G98" s="144">
        <f>+G99</f>
        <v>0</v>
      </c>
      <c r="H98" s="144">
        <f t="shared" ref="H98:K100" si="32">+H99</f>
        <v>0</v>
      </c>
      <c r="I98" s="144">
        <f t="shared" si="32"/>
        <v>1300</v>
      </c>
      <c r="J98" s="144">
        <f t="shared" si="32"/>
        <v>650</v>
      </c>
      <c r="K98" s="144">
        <f t="shared" si="32"/>
        <v>1279.6199999999999</v>
      </c>
      <c r="L98" s="145">
        <v>0</v>
      </c>
      <c r="M98" s="145">
        <f>K98/I98*100</f>
        <v>98.432307692307688</v>
      </c>
      <c r="N98" s="112"/>
    </row>
    <row r="99" spans="1:19" ht="30" x14ac:dyDescent="0.25">
      <c r="A99" s="140"/>
      <c r="B99" s="140">
        <v>42</v>
      </c>
      <c r="C99" s="140"/>
      <c r="D99" s="141"/>
      <c r="E99" s="142"/>
      <c r="F99" s="143" t="s">
        <v>57</v>
      </c>
      <c r="G99" s="144">
        <f>+G100</f>
        <v>0</v>
      </c>
      <c r="H99" s="144">
        <f t="shared" si="32"/>
        <v>0</v>
      </c>
      <c r="I99" s="144">
        <f t="shared" si="32"/>
        <v>1300</v>
      </c>
      <c r="J99" s="144">
        <f t="shared" si="32"/>
        <v>650</v>
      </c>
      <c r="K99" s="144">
        <f t="shared" si="32"/>
        <v>1279.6199999999999</v>
      </c>
      <c r="L99" s="145">
        <v>0</v>
      </c>
      <c r="M99" s="145">
        <f>K99/I99*100</f>
        <v>98.432307692307688</v>
      </c>
      <c r="N99" s="112"/>
    </row>
    <row r="100" spans="1:19" s="124" customFormat="1" ht="21.95" customHeight="1" x14ac:dyDescent="0.25">
      <c r="A100" s="140"/>
      <c r="B100" s="140"/>
      <c r="C100" s="140">
        <v>422</v>
      </c>
      <c r="D100" s="141"/>
      <c r="E100" s="142"/>
      <c r="F100" s="143" t="s">
        <v>58</v>
      </c>
      <c r="G100" s="144">
        <f>+G101</f>
        <v>0</v>
      </c>
      <c r="H100" s="144">
        <f t="shared" si="32"/>
        <v>0</v>
      </c>
      <c r="I100" s="144">
        <f t="shared" si="32"/>
        <v>1300</v>
      </c>
      <c r="J100" s="144">
        <f t="shared" si="32"/>
        <v>650</v>
      </c>
      <c r="K100" s="144">
        <f t="shared" si="32"/>
        <v>1279.6199999999999</v>
      </c>
      <c r="L100" s="145">
        <v>0</v>
      </c>
      <c r="M100" s="145">
        <f>K100/I100*100</f>
        <v>98.432307692307688</v>
      </c>
      <c r="N100" s="148"/>
      <c r="R100" s="147"/>
    </row>
    <row r="101" spans="1:19" ht="21.95" customHeight="1" x14ac:dyDescent="0.25">
      <c r="A101" s="149"/>
      <c r="B101" s="149"/>
      <c r="C101" s="149"/>
      <c r="D101" s="150">
        <v>4221</v>
      </c>
      <c r="E101" s="151" t="s">
        <v>157</v>
      </c>
      <c r="F101" s="152" t="s">
        <v>59</v>
      </c>
      <c r="G101" s="153">
        <v>0</v>
      </c>
      <c r="H101" s="153">
        <v>0</v>
      </c>
      <c r="I101" s="153">
        <v>1300</v>
      </c>
      <c r="J101" s="153">
        <v>650</v>
      </c>
      <c r="K101" s="153">
        <v>1279.6199999999999</v>
      </c>
      <c r="L101" s="154"/>
      <c r="M101" s="154"/>
      <c r="N101" s="155"/>
      <c r="O101" s="148"/>
    </row>
    <row r="102" spans="1:19" ht="24.95" customHeight="1" x14ac:dyDescent="0.25">
      <c r="A102" s="129"/>
      <c r="B102" s="129"/>
      <c r="C102" s="129"/>
      <c r="D102" s="129"/>
      <c r="E102" s="130"/>
      <c r="F102" s="131" t="s">
        <v>231</v>
      </c>
      <c r="G102" s="132"/>
      <c r="H102" s="132"/>
      <c r="I102" s="132"/>
      <c r="J102" s="132"/>
      <c r="K102" s="132"/>
      <c r="L102" s="133"/>
      <c r="M102" s="133"/>
      <c r="N102" s="112"/>
    </row>
    <row r="103" spans="1:19" ht="30" customHeight="1" x14ac:dyDescent="0.25">
      <c r="A103" s="134"/>
      <c r="B103" s="134"/>
      <c r="C103" s="134"/>
      <c r="D103" s="134"/>
      <c r="E103" s="135"/>
      <c r="F103" s="136" t="s">
        <v>173</v>
      </c>
      <c r="G103" s="137"/>
      <c r="H103" s="137"/>
      <c r="I103" s="137"/>
      <c r="J103" s="137"/>
      <c r="K103" s="137"/>
      <c r="L103" s="138"/>
      <c r="M103" s="138"/>
      <c r="N103" s="139"/>
      <c r="O103" s="139"/>
      <c r="P103" s="139"/>
      <c r="Q103" s="139"/>
    </row>
    <row r="104" spans="1:19" ht="21.95" customHeight="1" x14ac:dyDescent="0.25">
      <c r="A104" s="140">
        <v>3</v>
      </c>
      <c r="B104" s="140"/>
      <c r="C104" s="140"/>
      <c r="D104" s="141"/>
      <c r="E104" s="142"/>
      <c r="F104" s="143" t="s">
        <v>75</v>
      </c>
      <c r="G104" s="144">
        <f>+G105+G111</f>
        <v>0</v>
      </c>
      <c r="H104" s="144">
        <f t="shared" ref="H104:K104" si="33">+H105+H111</f>
        <v>39000</v>
      </c>
      <c r="I104" s="144">
        <f t="shared" si="33"/>
        <v>39000</v>
      </c>
      <c r="J104" s="144">
        <f t="shared" si="33"/>
        <v>19500</v>
      </c>
      <c r="K104" s="144">
        <f t="shared" si="33"/>
        <v>0</v>
      </c>
      <c r="L104" s="145">
        <v>0</v>
      </c>
      <c r="M104" s="145">
        <f>K104/I104*100</f>
        <v>0</v>
      </c>
      <c r="N104" s="168"/>
      <c r="O104" s="168"/>
      <c r="P104" s="168"/>
      <c r="Q104" s="168"/>
      <c r="R104" s="168"/>
      <c r="S104" s="168"/>
    </row>
    <row r="105" spans="1:19" ht="21.95" customHeight="1" x14ac:dyDescent="0.25">
      <c r="A105" s="170"/>
      <c r="B105" s="170">
        <v>31</v>
      </c>
      <c r="C105" s="170"/>
      <c r="D105" s="170"/>
      <c r="E105" s="175"/>
      <c r="F105" s="169" t="s">
        <v>9</v>
      </c>
      <c r="G105" s="144">
        <f>+G106+G108</f>
        <v>0</v>
      </c>
      <c r="H105" s="144">
        <f t="shared" ref="H105:K105" si="34">+H106+H108</f>
        <v>39000</v>
      </c>
      <c r="I105" s="144">
        <f t="shared" si="34"/>
        <v>38700</v>
      </c>
      <c r="J105" s="144">
        <f t="shared" si="34"/>
        <v>19350</v>
      </c>
      <c r="K105" s="144">
        <f t="shared" si="34"/>
        <v>0</v>
      </c>
      <c r="L105" s="145">
        <v>0</v>
      </c>
      <c r="M105" s="145">
        <f>K105/I105*100</f>
        <v>0</v>
      </c>
      <c r="N105" s="112"/>
    </row>
    <row r="106" spans="1:19" ht="21.95" customHeight="1" x14ac:dyDescent="0.25">
      <c r="A106" s="170"/>
      <c r="B106" s="170"/>
      <c r="C106" s="170">
        <v>311</v>
      </c>
      <c r="D106" s="170"/>
      <c r="E106" s="175"/>
      <c r="F106" s="169" t="s">
        <v>10</v>
      </c>
      <c r="G106" s="144">
        <f>+G107</f>
        <v>0</v>
      </c>
      <c r="H106" s="144">
        <f t="shared" ref="H106:K106" si="35">+H107</f>
        <v>32000</v>
      </c>
      <c r="I106" s="144">
        <f t="shared" si="35"/>
        <v>31700</v>
      </c>
      <c r="J106" s="144">
        <f t="shared" si="35"/>
        <v>15850</v>
      </c>
      <c r="K106" s="144">
        <f t="shared" si="35"/>
        <v>0</v>
      </c>
      <c r="L106" s="145">
        <v>0</v>
      </c>
      <c r="M106" s="145">
        <f>K106/I106*100</f>
        <v>0</v>
      </c>
      <c r="N106" s="112"/>
    </row>
    <row r="107" spans="1:19" ht="21.95" customHeight="1" x14ac:dyDescent="0.25">
      <c r="A107" s="149"/>
      <c r="B107" s="149"/>
      <c r="C107" s="149"/>
      <c r="D107" s="150">
        <v>3111</v>
      </c>
      <c r="E107" s="151" t="s">
        <v>157</v>
      </c>
      <c r="F107" s="152" t="s">
        <v>11</v>
      </c>
      <c r="G107" s="153">
        <v>0</v>
      </c>
      <c r="H107" s="153">
        <v>32000</v>
      </c>
      <c r="I107" s="153">
        <v>31700</v>
      </c>
      <c r="J107" s="153">
        <v>15850</v>
      </c>
      <c r="K107" s="153">
        <v>0</v>
      </c>
      <c r="L107" s="154"/>
      <c r="M107" s="154"/>
      <c r="N107" s="155"/>
      <c r="O107" s="148"/>
    </row>
    <row r="108" spans="1:19" ht="21.95" customHeight="1" x14ac:dyDescent="0.25">
      <c r="A108" s="170"/>
      <c r="B108" s="172"/>
      <c r="C108" s="170">
        <v>313</v>
      </c>
      <c r="D108" s="170"/>
      <c r="E108" s="175"/>
      <c r="F108" s="169" t="s">
        <v>76</v>
      </c>
      <c r="G108" s="144">
        <f>+G109+G110</f>
        <v>0</v>
      </c>
      <c r="H108" s="144">
        <f t="shared" ref="H108:K108" si="36">+H109+H110</f>
        <v>7000</v>
      </c>
      <c r="I108" s="144">
        <f t="shared" si="36"/>
        <v>7000</v>
      </c>
      <c r="J108" s="144">
        <f t="shared" si="36"/>
        <v>3500</v>
      </c>
      <c r="K108" s="144">
        <f t="shared" si="36"/>
        <v>0</v>
      </c>
      <c r="L108" s="145">
        <v>0</v>
      </c>
      <c r="M108" s="145">
        <f>K108/I108*100</f>
        <v>0</v>
      </c>
      <c r="N108" s="112"/>
    </row>
    <row r="109" spans="1:19" ht="28.5" x14ac:dyDescent="0.25">
      <c r="A109" s="149"/>
      <c r="B109" s="149"/>
      <c r="C109" s="149"/>
      <c r="D109" s="150">
        <v>3132</v>
      </c>
      <c r="E109" s="151" t="s">
        <v>157</v>
      </c>
      <c r="F109" s="152" t="s">
        <v>16</v>
      </c>
      <c r="G109" s="153">
        <v>0</v>
      </c>
      <c r="H109" s="153">
        <v>7000</v>
      </c>
      <c r="I109" s="153">
        <v>7000</v>
      </c>
      <c r="J109" s="153">
        <v>3500</v>
      </c>
      <c r="K109" s="153">
        <v>0</v>
      </c>
      <c r="L109" s="154"/>
      <c r="M109" s="154"/>
      <c r="N109" s="155"/>
      <c r="O109" s="148"/>
    </row>
    <row r="110" spans="1:19" ht="28.5" hidden="1" x14ac:dyDescent="0.25">
      <c r="A110" s="149"/>
      <c r="B110" s="149"/>
      <c r="C110" s="149"/>
      <c r="D110" s="150">
        <v>3133</v>
      </c>
      <c r="E110" s="151" t="s">
        <v>157</v>
      </c>
      <c r="F110" s="152" t="s">
        <v>17</v>
      </c>
      <c r="G110" s="153">
        <v>0</v>
      </c>
      <c r="H110" s="153">
        <v>0</v>
      </c>
      <c r="I110" s="153">
        <v>0</v>
      </c>
      <c r="J110" s="153">
        <v>0</v>
      </c>
      <c r="K110" s="153">
        <v>0</v>
      </c>
      <c r="L110" s="154"/>
      <c r="M110" s="154"/>
      <c r="N110" s="155"/>
      <c r="O110" s="148"/>
    </row>
    <row r="111" spans="1:19" ht="21.95" customHeight="1" x14ac:dyDescent="0.25">
      <c r="A111" s="170"/>
      <c r="B111" s="170">
        <v>32</v>
      </c>
      <c r="C111" s="170"/>
      <c r="D111" s="170"/>
      <c r="E111" s="175"/>
      <c r="F111" s="169" t="s">
        <v>18</v>
      </c>
      <c r="G111" s="144">
        <f>+G112</f>
        <v>0</v>
      </c>
      <c r="H111" s="144">
        <f t="shared" ref="H111:K112" si="37">+H112</f>
        <v>0</v>
      </c>
      <c r="I111" s="144">
        <f t="shared" si="37"/>
        <v>300</v>
      </c>
      <c r="J111" s="144">
        <f t="shared" si="37"/>
        <v>150</v>
      </c>
      <c r="K111" s="144">
        <f t="shared" si="37"/>
        <v>0</v>
      </c>
      <c r="L111" s="145">
        <v>0</v>
      </c>
      <c r="M111" s="145">
        <f>K111/I111*100</f>
        <v>0</v>
      </c>
      <c r="N111" s="112"/>
    </row>
    <row r="112" spans="1:19" ht="21.95" customHeight="1" x14ac:dyDescent="0.25">
      <c r="A112" s="170"/>
      <c r="B112" s="170"/>
      <c r="C112" s="170">
        <v>321</v>
      </c>
      <c r="D112" s="170"/>
      <c r="E112" s="175"/>
      <c r="F112" s="169" t="s">
        <v>19</v>
      </c>
      <c r="G112" s="144">
        <f>+G113</f>
        <v>0</v>
      </c>
      <c r="H112" s="144">
        <f t="shared" si="37"/>
        <v>0</v>
      </c>
      <c r="I112" s="144">
        <f t="shared" si="37"/>
        <v>300</v>
      </c>
      <c r="J112" s="144">
        <f t="shared" si="37"/>
        <v>150</v>
      </c>
      <c r="K112" s="144">
        <f t="shared" si="37"/>
        <v>0</v>
      </c>
      <c r="L112" s="145">
        <v>0</v>
      </c>
      <c r="M112" s="145">
        <f>K112/I112*100</f>
        <v>0</v>
      </c>
      <c r="N112" s="112"/>
    </row>
    <row r="113" spans="1:19" ht="28.5" x14ac:dyDescent="0.25">
      <c r="A113" s="149"/>
      <c r="B113" s="149"/>
      <c r="C113" s="149"/>
      <c r="D113" s="150">
        <v>3212</v>
      </c>
      <c r="E113" s="151" t="s">
        <v>157</v>
      </c>
      <c r="F113" s="152" t="s">
        <v>21</v>
      </c>
      <c r="G113" s="153">
        <v>0</v>
      </c>
      <c r="H113" s="153">
        <v>0</v>
      </c>
      <c r="I113" s="153">
        <v>300</v>
      </c>
      <c r="J113" s="153">
        <v>150</v>
      </c>
      <c r="K113" s="153">
        <v>0</v>
      </c>
      <c r="L113" s="154"/>
      <c r="M113" s="154"/>
      <c r="N113" s="155"/>
      <c r="O113" s="148"/>
    </row>
    <row r="114" spans="1:19" ht="27.75" hidden="1" customHeight="1" x14ac:dyDescent="0.25">
      <c r="A114" s="129"/>
      <c r="B114" s="129"/>
      <c r="C114" s="129"/>
      <c r="D114" s="129"/>
      <c r="E114" s="130"/>
      <c r="F114" s="131" t="s">
        <v>232</v>
      </c>
      <c r="G114" s="132"/>
      <c r="H114" s="132"/>
      <c r="I114" s="132"/>
      <c r="J114" s="132"/>
      <c r="K114" s="132"/>
      <c r="L114" s="133"/>
      <c r="M114" s="133"/>
      <c r="N114" s="112"/>
    </row>
    <row r="115" spans="1:19" ht="30" hidden="1" customHeight="1" x14ac:dyDescent="0.25">
      <c r="A115" s="134"/>
      <c r="B115" s="134"/>
      <c r="C115" s="134"/>
      <c r="D115" s="134"/>
      <c r="E115" s="135"/>
      <c r="F115" s="136" t="s">
        <v>173</v>
      </c>
      <c r="G115" s="137"/>
      <c r="H115" s="137"/>
      <c r="I115" s="137"/>
      <c r="J115" s="137"/>
      <c r="K115" s="137"/>
      <c r="L115" s="138"/>
      <c r="M115" s="138"/>
      <c r="N115" s="139"/>
      <c r="O115" s="139"/>
      <c r="P115" s="139"/>
      <c r="Q115" s="139"/>
    </row>
    <row r="116" spans="1:19" ht="21.95" hidden="1" customHeight="1" x14ac:dyDescent="0.25">
      <c r="A116" s="140">
        <v>3</v>
      </c>
      <c r="B116" s="140"/>
      <c r="C116" s="140"/>
      <c r="D116" s="141"/>
      <c r="E116" s="142"/>
      <c r="F116" s="143" t="s">
        <v>75</v>
      </c>
      <c r="G116" s="144">
        <v>0</v>
      </c>
      <c r="H116" s="144"/>
      <c r="I116" s="144">
        <v>0</v>
      </c>
      <c r="J116" s="144">
        <v>0</v>
      </c>
      <c r="K116" s="144">
        <v>0</v>
      </c>
      <c r="L116" s="145">
        <v>0</v>
      </c>
      <c r="M116" s="145">
        <v>0</v>
      </c>
      <c r="N116" s="168">
        <v>0</v>
      </c>
      <c r="O116" s="168">
        <v>0</v>
      </c>
      <c r="P116" s="168">
        <v>0</v>
      </c>
      <c r="Q116" s="168">
        <v>0</v>
      </c>
      <c r="R116" s="168">
        <v>0</v>
      </c>
      <c r="S116" s="168">
        <v>0</v>
      </c>
    </row>
    <row r="117" spans="1:19" ht="21.95" hidden="1" customHeight="1" x14ac:dyDescent="0.25">
      <c r="A117" s="170"/>
      <c r="B117" s="170">
        <v>31</v>
      </c>
      <c r="C117" s="170"/>
      <c r="D117" s="170"/>
      <c r="E117" s="175"/>
      <c r="F117" s="169" t="s">
        <v>9</v>
      </c>
      <c r="G117" s="144">
        <v>0</v>
      </c>
      <c r="H117" s="144"/>
      <c r="I117" s="144">
        <v>0</v>
      </c>
      <c r="J117" s="144">
        <v>0</v>
      </c>
      <c r="K117" s="144">
        <v>0</v>
      </c>
      <c r="L117" s="145">
        <v>0</v>
      </c>
      <c r="M117" s="145">
        <v>0</v>
      </c>
      <c r="N117" s="112"/>
    </row>
    <row r="118" spans="1:19" ht="21.95" hidden="1" customHeight="1" x14ac:dyDescent="0.25">
      <c r="A118" s="170"/>
      <c r="B118" s="170"/>
      <c r="C118" s="170">
        <v>311</v>
      </c>
      <c r="D118" s="170"/>
      <c r="E118" s="175"/>
      <c r="F118" s="169" t="s">
        <v>10</v>
      </c>
      <c r="G118" s="144">
        <v>0</v>
      </c>
      <c r="H118" s="144"/>
      <c r="I118" s="144">
        <v>0</v>
      </c>
      <c r="J118" s="144">
        <v>0</v>
      </c>
      <c r="K118" s="144">
        <v>0</v>
      </c>
      <c r="L118" s="157">
        <v>0</v>
      </c>
      <c r="M118" s="157">
        <v>0</v>
      </c>
      <c r="N118" s="112"/>
    </row>
    <row r="119" spans="1:19" ht="21.95" hidden="1" customHeight="1" x14ac:dyDescent="0.25">
      <c r="A119" s="149"/>
      <c r="B119" s="149"/>
      <c r="C119" s="149"/>
      <c r="D119" s="150">
        <v>3111</v>
      </c>
      <c r="E119" s="151" t="s">
        <v>157</v>
      </c>
      <c r="F119" s="152" t="s">
        <v>11</v>
      </c>
      <c r="G119" s="153">
        <v>0</v>
      </c>
      <c r="H119" s="153"/>
      <c r="I119" s="153">
        <v>0</v>
      </c>
      <c r="J119" s="153">
        <v>0</v>
      </c>
      <c r="K119" s="153">
        <v>0</v>
      </c>
      <c r="L119" s="154"/>
      <c r="M119" s="154"/>
      <c r="N119" s="155"/>
      <c r="O119" s="148"/>
    </row>
    <row r="120" spans="1:19" ht="21.95" hidden="1" customHeight="1" x14ac:dyDescent="0.25">
      <c r="A120" s="170"/>
      <c r="B120" s="172"/>
      <c r="C120" s="170">
        <v>313</v>
      </c>
      <c r="D120" s="170"/>
      <c r="E120" s="175"/>
      <c r="F120" s="169" t="s">
        <v>76</v>
      </c>
      <c r="G120" s="144">
        <v>0</v>
      </c>
      <c r="H120" s="144"/>
      <c r="I120" s="144">
        <v>0</v>
      </c>
      <c r="J120" s="144">
        <v>0</v>
      </c>
      <c r="K120" s="144">
        <v>0</v>
      </c>
      <c r="L120" s="157">
        <v>0</v>
      </c>
      <c r="M120" s="157">
        <v>0</v>
      </c>
      <c r="N120" s="112"/>
    </row>
    <row r="121" spans="1:19" ht="28.5" hidden="1" x14ac:dyDescent="0.25">
      <c r="A121" s="149"/>
      <c r="B121" s="149"/>
      <c r="C121" s="149"/>
      <c r="D121" s="150">
        <v>3132</v>
      </c>
      <c r="E121" s="151" t="s">
        <v>157</v>
      </c>
      <c r="F121" s="152" t="s">
        <v>16</v>
      </c>
      <c r="G121" s="153">
        <v>0</v>
      </c>
      <c r="H121" s="153"/>
      <c r="I121" s="153">
        <v>0</v>
      </c>
      <c r="J121" s="153">
        <v>0</v>
      </c>
      <c r="K121" s="153">
        <v>0</v>
      </c>
      <c r="L121" s="154"/>
      <c r="M121" s="154"/>
      <c r="N121" s="155"/>
      <c r="O121" s="148"/>
    </row>
    <row r="122" spans="1:19" ht="20.100000000000001" hidden="1" customHeight="1" x14ac:dyDescent="0.25">
      <c r="A122" s="170"/>
      <c r="B122" s="170">
        <v>32</v>
      </c>
      <c r="C122" s="170"/>
      <c r="D122" s="170"/>
      <c r="E122" s="175"/>
      <c r="F122" s="169" t="s">
        <v>18</v>
      </c>
      <c r="G122" s="144">
        <v>0</v>
      </c>
      <c r="H122" s="144"/>
      <c r="I122" s="144">
        <v>0</v>
      </c>
      <c r="J122" s="144">
        <v>0</v>
      </c>
      <c r="K122" s="144">
        <v>0</v>
      </c>
      <c r="L122" s="145">
        <v>0</v>
      </c>
      <c r="M122" s="145">
        <v>0</v>
      </c>
      <c r="N122" s="112"/>
    </row>
    <row r="123" spans="1:19" ht="20.100000000000001" hidden="1" customHeight="1" x14ac:dyDescent="0.25">
      <c r="A123" s="170"/>
      <c r="B123" s="170"/>
      <c r="C123" s="170">
        <v>321</v>
      </c>
      <c r="D123" s="170"/>
      <c r="E123" s="175"/>
      <c r="F123" s="169" t="s">
        <v>19</v>
      </c>
      <c r="G123" s="144">
        <v>0</v>
      </c>
      <c r="H123" s="144"/>
      <c r="I123" s="144">
        <v>0</v>
      </c>
      <c r="J123" s="144">
        <v>0</v>
      </c>
      <c r="K123" s="144">
        <v>0</v>
      </c>
      <c r="L123" s="157">
        <v>0</v>
      </c>
      <c r="M123" s="157">
        <v>0</v>
      </c>
      <c r="N123" s="112"/>
    </row>
    <row r="124" spans="1:19" ht="28.5" hidden="1" x14ac:dyDescent="0.25">
      <c r="A124" s="149"/>
      <c r="B124" s="149"/>
      <c r="C124" s="149"/>
      <c r="D124" s="150">
        <v>3212</v>
      </c>
      <c r="E124" s="151" t="s">
        <v>157</v>
      </c>
      <c r="F124" s="152" t="s">
        <v>21</v>
      </c>
      <c r="G124" s="153">
        <v>0</v>
      </c>
      <c r="H124" s="153"/>
      <c r="I124" s="153">
        <v>0</v>
      </c>
      <c r="J124" s="153">
        <v>0</v>
      </c>
      <c r="K124" s="153">
        <v>0</v>
      </c>
      <c r="L124" s="154"/>
      <c r="M124" s="154"/>
      <c r="N124" s="155"/>
      <c r="O124" s="148"/>
    </row>
    <row r="125" spans="1:19" ht="27.75" customHeight="1" x14ac:dyDescent="0.25">
      <c r="A125" s="129"/>
      <c r="B125" s="129"/>
      <c r="C125" s="129"/>
      <c r="D125" s="129"/>
      <c r="E125" s="130"/>
      <c r="F125" s="131" t="s">
        <v>73</v>
      </c>
      <c r="G125" s="132"/>
      <c r="H125" s="132"/>
      <c r="I125" s="132"/>
      <c r="J125" s="132"/>
      <c r="K125" s="132"/>
      <c r="L125" s="133"/>
      <c r="M125" s="133"/>
      <c r="N125" s="112"/>
    </row>
    <row r="126" spans="1:19" ht="30" customHeight="1" x14ac:dyDescent="0.25">
      <c r="A126" s="134"/>
      <c r="B126" s="134"/>
      <c r="C126" s="134"/>
      <c r="D126" s="134"/>
      <c r="E126" s="135"/>
      <c r="F126" s="136" t="s">
        <v>88</v>
      </c>
      <c r="G126" s="137"/>
      <c r="H126" s="137"/>
      <c r="I126" s="137"/>
      <c r="J126" s="137"/>
      <c r="K126" s="137"/>
      <c r="L126" s="138"/>
      <c r="M126" s="138"/>
      <c r="N126" s="139"/>
      <c r="O126" s="139"/>
      <c r="P126" s="139"/>
      <c r="Q126" s="139"/>
    </row>
    <row r="127" spans="1:19" s="124" customFormat="1" ht="21.95" customHeight="1" x14ac:dyDescent="0.25">
      <c r="A127" s="140">
        <v>3</v>
      </c>
      <c r="B127" s="140"/>
      <c r="C127" s="140"/>
      <c r="D127" s="141"/>
      <c r="E127" s="142"/>
      <c r="F127" s="143" t="s">
        <v>75</v>
      </c>
      <c r="G127" s="144">
        <f>+G128+G138+G170+G174+G177</f>
        <v>267859.51</v>
      </c>
      <c r="H127" s="144">
        <f t="shared" ref="H127:K127" si="38">+H128+H138+H170+H174+H177</f>
        <v>1476510</v>
      </c>
      <c r="I127" s="144">
        <f t="shared" si="38"/>
        <v>1170744</v>
      </c>
      <c r="J127" s="144">
        <f t="shared" si="38"/>
        <v>585372</v>
      </c>
      <c r="K127" s="144">
        <f t="shared" si="38"/>
        <v>288579.53000000003</v>
      </c>
      <c r="L127" s="145">
        <f>K127/G127*100</f>
        <v>107.73540577297405</v>
      </c>
      <c r="M127" s="145">
        <f>K127/I127*100</f>
        <v>24.649242703784946</v>
      </c>
      <c r="N127" s="168"/>
      <c r="O127" s="168"/>
      <c r="P127" s="168"/>
      <c r="Q127" s="168"/>
      <c r="R127" s="168"/>
      <c r="S127" s="168"/>
    </row>
    <row r="128" spans="1:19" s="124" customFormat="1" ht="21.95" customHeight="1" x14ac:dyDescent="0.25">
      <c r="A128" s="140"/>
      <c r="B128" s="140">
        <v>31</v>
      </c>
      <c r="C128" s="140"/>
      <c r="D128" s="141"/>
      <c r="E128" s="142"/>
      <c r="F128" s="143" t="s">
        <v>9</v>
      </c>
      <c r="G128" s="144">
        <f>+G129+G133+G135</f>
        <v>98208.160000000018</v>
      </c>
      <c r="H128" s="144">
        <f t="shared" ref="H128:K128" si="39">+H129+H133+H135</f>
        <v>471300</v>
      </c>
      <c r="I128" s="144">
        <f t="shared" si="39"/>
        <v>606514</v>
      </c>
      <c r="J128" s="144">
        <f t="shared" si="39"/>
        <v>303257</v>
      </c>
      <c r="K128" s="144">
        <f t="shared" si="39"/>
        <v>194557.98000000004</v>
      </c>
      <c r="L128" s="145">
        <f>K128/G128*100</f>
        <v>198.10775397889543</v>
      </c>
      <c r="M128" s="145">
        <f>K128/I128*100</f>
        <v>32.078069096508912</v>
      </c>
      <c r="N128" s="155"/>
      <c r="O128" s="176"/>
    </row>
    <row r="129" spans="1:15" s="124" customFormat="1" ht="21.95" customHeight="1" x14ac:dyDescent="0.25">
      <c r="A129" s="140"/>
      <c r="B129" s="140"/>
      <c r="C129" s="140">
        <v>311</v>
      </c>
      <c r="D129" s="141"/>
      <c r="E129" s="142"/>
      <c r="F129" s="143" t="s">
        <v>10</v>
      </c>
      <c r="G129" s="144">
        <f>+G130+G131+G132</f>
        <v>76101.060000000012</v>
      </c>
      <c r="H129" s="144">
        <f t="shared" ref="H129:K129" si="40">+H130+H131+H132</f>
        <v>364800</v>
      </c>
      <c r="I129" s="144">
        <f t="shared" si="40"/>
        <v>493614</v>
      </c>
      <c r="J129" s="144">
        <f t="shared" si="40"/>
        <v>246807</v>
      </c>
      <c r="K129" s="144">
        <f t="shared" si="40"/>
        <v>159529.23000000004</v>
      </c>
      <c r="L129" s="145">
        <f>K129/G129*100</f>
        <v>209.62813132957677</v>
      </c>
      <c r="M129" s="145">
        <f>K129/I129*100</f>
        <v>32.318619407067068</v>
      </c>
      <c r="N129" s="112"/>
    </row>
    <row r="130" spans="1:15" ht="21.95" customHeight="1" x14ac:dyDescent="0.25">
      <c r="A130" s="149"/>
      <c r="B130" s="149"/>
      <c r="C130" s="149"/>
      <c r="D130" s="150">
        <v>3111</v>
      </c>
      <c r="E130" s="151" t="s">
        <v>158</v>
      </c>
      <c r="F130" s="152" t="s">
        <v>11</v>
      </c>
      <c r="G130" s="153">
        <v>68609.41</v>
      </c>
      <c r="H130" s="153">
        <v>306800</v>
      </c>
      <c r="I130" s="153">
        <v>461614</v>
      </c>
      <c r="J130" s="153">
        <v>230807</v>
      </c>
      <c r="K130" s="153">
        <v>146499.85000000003</v>
      </c>
      <c r="L130" s="154"/>
      <c r="M130" s="154"/>
      <c r="N130" s="155"/>
      <c r="O130" s="148"/>
    </row>
    <row r="131" spans="1:15" ht="21.95" customHeight="1" x14ac:dyDescent="0.25">
      <c r="A131" s="149"/>
      <c r="B131" s="149"/>
      <c r="C131" s="149"/>
      <c r="D131" s="150">
        <v>3113</v>
      </c>
      <c r="E131" s="151" t="s">
        <v>158</v>
      </c>
      <c r="F131" s="152" t="s">
        <v>12</v>
      </c>
      <c r="G131" s="153">
        <v>3729.74</v>
      </c>
      <c r="H131" s="153">
        <v>18000</v>
      </c>
      <c r="I131" s="153">
        <v>24000</v>
      </c>
      <c r="J131" s="153">
        <v>12000</v>
      </c>
      <c r="K131" s="153">
        <v>8737.2199999999993</v>
      </c>
      <c r="L131" s="154"/>
      <c r="M131" s="154"/>
      <c r="N131" s="155"/>
      <c r="O131" s="148"/>
    </row>
    <row r="132" spans="1:15" ht="21.95" customHeight="1" x14ac:dyDescent="0.25">
      <c r="A132" s="149"/>
      <c r="B132" s="149"/>
      <c r="C132" s="149"/>
      <c r="D132" s="150">
        <v>3114</v>
      </c>
      <c r="E132" s="151" t="s">
        <v>158</v>
      </c>
      <c r="F132" s="152" t="s">
        <v>13</v>
      </c>
      <c r="G132" s="153">
        <v>3761.91</v>
      </c>
      <c r="H132" s="153">
        <v>40000</v>
      </c>
      <c r="I132" s="153">
        <v>8000</v>
      </c>
      <c r="J132" s="153">
        <v>4000</v>
      </c>
      <c r="K132" s="153">
        <v>4292.16</v>
      </c>
      <c r="L132" s="154"/>
      <c r="M132" s="154"/>
      <c r="N132" s="155"/>
      <c r="O132" s="148"/>
    </row>
    <row r="133" spans="1:15" s="124" customFormat="1" ht="21.95" customHeight="1" x14ac:dyDescent="0.25">
      <c r="A133" s="140"/>
      <c r="B133" s="140"/>
      <c r="C133" s="140">
        <v>312</v>
      </c>
      <c r="D133" s="141"/>
      <c r="E133" s="151"/>
      <c r="F133" s="143" t="s">
        <v>14</v>
      </c>
      <c r="G133" s="167">
        <f>+G134</f>
        <v>10612.83</v>
      </c>
      <c r="H133" s="167">
        <f t="shared" ref="H133:K133" si="41">+H134</f>
        <v>31500</v>
      </c>
      <c r="I133" s="167">
        <f t="shared" si="41"/>
        <v>30900</v>
      </c>
      <c r="J133" s="167">
        <f t="shared" si="41"/>
        <v>15450</v>
      </c>
      <c r="K133" s="167">
        <f t="shared" si="41"/>
        <v>10571.42</v>
      </c>
      <c r="L133" s="145">
        <f>K133/G133*100</f>
        <v>99.609811897486338</v>
      </c>
      <c r="M133" s="145">
        <f>K133/I133*100</f>
        <v>34.211715210355983</v>
      </c>
      <c r="N133" s="112"/>
    </row>
    <row r="134" spans="1:15" ht="21.95" customHeight="1" x14ac:dyDescent="0.25">
      <c r="A134" s="149"/>
      <c r="B134" s="149"/>
      <c r="C134" s="149"/>
      <c r="D134" s="150">
        <v>3121</v>
      </c>
      <c r="E134" s="151" t="s">
        <v>158</v>
      </c>
      <c r="F134" s="152" t="s">
        <v>14</v>
      </c>
      <c r="G134" s="153">
        <v>10612.83</v>
      </c>
      <c r="H134" s="153">
        <v>31500</v>
      </c>
      <c r="I134" s="153">
        <v>30900</v>
      </c>
      <c r="J134" s="153">
        <v>15450</v>
      </c>
      <c r="K134" s="153">
        <v>10571.42</v>
      </c>
      <c r="L134" s="154"/>
      <c r="M134" s="154"/>
      <c r="N134" s="155"/>
      <c r="O134" s="148"/>
    </row>
    <row r="135" spans="1:15" s="124" customFormat="1" ht="21.95" customHeight="1" x14ac:dyDescent="0.25">
      <c r="A135" s="140"/>
      <c r="B135" s="140"/>
      <c r="C135" s="140">
        <v>313</v>
      </c>
      <c r="D135" s="141"/>
      <c r="E135" s="151"/>
      <c r="F135" s="143" t="s">
        <v>76</v>
      </c>
      <c r="G135" s="144">
        <f>+G136+G137</f>
        <v>11494.27</v>
      </c>
      <c r="H135" s="144">
        <f t="shared" ref="H135:K135" si="42">+H136+H137</f>
        <v>75000</v>
      </c>
      <c r="I135" s="144">
        <f t="shared" si="42"/>
        <v>82000</v>
      </c>
      <c r="J135" s="144">
        <f t="shared" si="42"/>
        <v>41000</v>
      </c>
      <c r="K135" s="144">
        <f t="shared" si="42"/>
        <v>24457.33</v>
      </c>
      <c r="L135" s="145">
        <f>K135/G135*100</f>
        <v>212.7784539601036</v>
      </c>
      <c r="M135" s="145">
        <f>K135/I135*100</f>
        <v>29.826012195121955</v>
      </c>
      <c r="N135" s="112"/>
    </row>
    <row r="136" spans="1:15" ht="28.5" x14ac:dyDescent="0.25">
      <c r="A136" s="149"/>
      <c r="B136" s="149"/>
      <c r="C136" s="149"/>
      <c r="D136" s="150">
        <v>3132</v>
      </c>
      <c r="E136" s="151" t="s">
        <v>158</v>
      </c>
      <c r="F136" s="152" t="s">
        <v>16</v>
      </c>
      <c r="G136" s="153">
        <v>11494.27</v>
      </c>
      <c r="H136" s="153">
        <v>75000</v>
      </c>
      <c r="I136" s="153">
        <v>82000</v>
      </c>
      <c r="J136" s="153">
        <v>41000</v>
      </c>
      <c r="K136" s="153">
        <v>24457.33</v>
      </c>
      <c r="L136" s="154"/>
      <c r="M136" s="154"/>
      <c r="N136" s="155"/>
      <c r="O136" s="148"/>
    </row>
    <row r="137" spans="1:15" ht="28.5" hidden="1" x14ac:dyDescent="0.25">
      <c r="A137" s="149"/>
      <c r="B137" s="149"/>
      <c r="C137" s="149"/>
      <c r="D137" s="150">
        <v>3133</v>
      </c>
      <c r="E137" s="151" t="s">
        <v>158</v>
      </c>
      <c r="F137" s="152" t="s">
        <v>17</v>
      </c>
      <c r="G137" s="153">
        <v>0</v>
      </c>
      <c r="H137" s="153">
        <v>0</v>
      </c>
      <c r="I137" s="153">
        <v>0</v>
      </c>
      <c r="J137" s="153">
        <v>0</v>
      </c>
      <c r="K137" s="153">
        <v>0</v>
      </c>
      <c r="L137" s="154"/>
      <c r="M137" s="154"/>
      <c r="N137" s="155"/>
      <c r="O137" s="148"/>
    </row>
    <row r="138" spans="1:15" s="124" customFormat="1" ht="20.100000000000001" customHeight="1" x14ac:dyDescent="0.25">
      <c r="A138" s="140"/>
      <c r="B138" s="140">
        <v>32</v>
      </c>
      <c r="C138" s="140"/>
      <c r="D138" s="141"/>
      <c r="E138" s="151"/>
      <c r="F138" s="177" t="s">
        <v>18</v>
      </c>
      <c r="G138" s="144">
        <f>+G139+G143+G150+G160+G162</f>
        <v>168522.29</v>
      </c>
      <c r="H138" s="144">
        <f t="shared" ref="H138:K138" si="43">+H139+H143+H150+H160+H162</f>
        <v>1001110</v>
      </c>
      <c r="I138" s="144">
        <f t="shared" si="43"/>
        <v>561130</v>
      </c>
      <c r="J138" s="144">
        <f t="shared" si="43"/>
        <v>280565</v>
      </c>
      <c r="K138" s="144">
        <f t="shared" si="43"/>
        <v>93538.07</v>
      </c>
      <c r="L138" s="157">
        <f>K138/G138*100</f>
        <v>55.504865261444046</v>
      </c>
      <c r="M138" s="157">
        <f>K138/I138*100</f>
        <v>16.669589934596264</v>
      </c>
      <c r="N138" s="112"/>
    </row>
    <row r="139" spans="1:15" s="124" customFormat="1" ht="21.95" customHeight="1" x14ac:dyDescent="0.25">
      <c r="A139" s="159"/>
      <c r="B139" s="159"/>
      <c r="C139" s="159">
        <v>321</v>
      </c>
      <c r="D139" s="141"/>
      <c r="E139" s="151"/>
      <c r="F139" s="161" t="s">
        <v>19</v>
      </c>
      <c r="G139" s="144">
        <f>+G140+G141+G142</f>
        <v>5661.97</v>
      </c>
      <c r="H139" s="144">
        <f t="shared" ref="H139:K139" si="44">+H140+H141+H142</f>
        <v>37360</v>
      </c>
      <c r="I139" s="144">
        <f t="shared" si="44"/>
        <v>39315</v>
      </c>
      <c r="J139" s="144">
        <f t="shared" si="44"/>
        <v>19657.5</v>
      </c>
      <c r="K139" s="144">
        <f t="shared" si="44"/>
        <v>10379.02</v>
      </c>
      <c r="L139" s="145">
        <f>K139/G139*100</f>
        <v>183.31110903095566</v>
      </c>
      <c r="M139" s="145">
        <f>K139/I139*100</f>
        <v>26.399643901818649</v>
      </c>
      <c r="N139" s="112"/>
    </row>
    <row r="140" spans="1:15" ht="21.95" customHeight="1" x14ac:dyDescent="0.25">
      <c r="A140" s="149"/>
      <c r="B140" s="149"/>
      <c r="C140" s="149"/>
      <c r="D140" s="150">
        <v>3211</v>
      </c>
      <c r="E140" s="151" t="s">
        <v>158</v>
      </c>
      <c r="F140" s="152" t="s">
        <v>20</v>
      </c>
      <c r="G140" s="153">
        <v>1088.4000000000001</v>
      </c>
      <c r="H140" s="153">
        <v>5080</v>
      </c>
      <c r="I140" s="153">
        <v>6080</v>
      </c>
      <c r="J140" s="153">
        <v>3040</v>
      </c>
      <c r="K140" s="153">
        <v>1565.37</v>
      </c>
      <c r="L140" s="154"/>
      <c r="M140" s="154"/>
      <c r="N140" s="155"/>
      <c r="O140" s="148"/>
    </row>
    <row r="141" spans="1:15" ht="28.5" x14ac:dyDescent="0.25">
      <c r="A141" s="149"/>
      <c r="B141" s="149"/>
      <c r="C141" s="149"/>
      <c r="D141" s="150">
        <v>3212</v>
      </c>
      <c r="E141" s="151" t="s">
        <v>158</v>
      </c>
      <c r="F141" s="152" t="s">
        <v>21</v>
      </c>
      <c r="G141" s="153">
        <v>1174.54</v>
      </c>
      <c r="H141" s="153">
        <v>16280</v>
      </c>
      <c r="I141" s="153">
        <v>20235</v>
      </c>
      <c r="J141" s="153">
        <v>10117.5</v>
      </c>
      <c r="K141" s="153">
        <v>6577.61</v>
      </c>
      <c r="L141" s="154"/>
      <c r="M141" s="154"/>
      <c r="N141" s="155"/>
      <c r="O141" s="148"/>
    </row>
    <row r="142" spans="1:15" ht="21.95" customHeight="1" x14ac:dyDescent="0.25">
      <c r="A142" s="149"/>
      <c r="B142" s="149"/>
      <c r="C142" s="149"/>
      <c r="D142" s="150">
        <v>3213</v>
      </c>
      <c r="E142" s="151" t="s">
        <v>158</v>
      </c>
      <c r="F142" s="152" t="s">
        <v>22</v>
      </c>
      <c r="G142" s="153">
        <v>3399.03</v>
      </c>
      <c r="H142" s="153">
        <v>16000</v>
      </c>
      <c r="I142" s="153">
        <v>13000</v>
      </c>
      <c r="J142" s="153">
        <v>6500</v>
      </c>
      <c r="K142" s="153">
        <v>2236.04</v>
      </c>
      <c r="L142" s="154"/>
      <c r="M142" s="154"/>
      <c r="N142" s="155"/>
      <c r="O142" s="148"/>
    </row>
    <row r="143" spans="1:15" s="124" customFormat="1" ht="21.95" customHeight="1" x14ac:dyDescent="0.25">
      <c r="A143" s="140"/>
      <c r="B143" s="140"/>
      <c r="C143" s="140">
        <v>322</v>
      </c>
      <c r="D143" s="141"/>
      <c r="E143" s="151"/>
      <c r="F143" s="143" t="s">
        <v>23</v>
      </c>
      <c r="G143" s="144">
        <f>+G144+G145+G146+G147+G148+G149</f>
        <v>48898.44</v>
      </c>
      <c r="H143" s="144">
        <f t="shared" ref="H143:K143" si="45">+H144+H145+H146+H147+H148+H149</f>
        <v>495850</v>
      </c>
      <c r="I143" s="144">
        <f t="shared" si="45"/>
        <v>200160</v>
      </c>
      <c r="J143" s="144">
        <f t="shared" si="45"/>
        <v>100080</v>
      </c>
      <c r="K143" s="144">
        <f t="shared" si="45"/>
        <v>26589.64</v>
      </c>
      <c r="L143" s="145">
        <f>K143/G143*100</f>
        <v>54.37727665749663</v>
      </c>
      <c r="M143" s="145">
        <f>K143/I143*100</f>
        <v>13.284192645883294</v>
      </c>
      <c r="N143" s="112"/>
    </row>
    <row r="144" spans="1:15" ht="28.5" x14ac:dyDescent="0.25">
      <c r="A144" s="149"/>
      <c r="B144" s="149"/>
      <c r="C144" s="149"/>
      <c r="D144" s="150">
        <v>3221</v>
      </c>
      <c r="E144" s="151" t="s">
        <v>158</v>
      </c>
      <c r="F144" s="152" t="s">
        <v>77</v>
      </c>
      <c r="G144" s="153">
        <v>5474.4000000000005</v>
      </c>
      <c r="H144" s="153">
        <v>23400</v>
      </c>
      <c r="I144" s="153">
        <v>16400</v>
      </c>
      <c r="J144" s="153">
        <v>8200</v>
      </c>
      <c r="K144" s="153">
        <v>2792.23</v>
      </c>
      <c r="L144" s="154"/>
      <c r="M144" s="154"/>
      <c r="N144" s="155"/>
      <c r="O144" s="148"/>
    </row>
    <row r="145" spans="1:15" ht="21.95" customHeight="1" x14ac:dyDescent="0.25">
      <c r="A145" s="149"/>
      <c r="B145" s="149"/>
      <c r="C145" s="149"/>
      <c r="D145" s="150">
        <v>3222</v>
      </c>
      <c r="E145" s="151" t="s">
        <v>158</v>
      </c>
      <c r="F145" s="152" t="s">
        <v>25</v>
      </c>
      <c r="G145" s="153">
        <v>33163.490000000005</v>
      </c>
      <c r="H145" s="153">
        <v>400000</v>
      </c>
      <c r="I145" s="153">
        <v>142410</v>
      </c>
      <c r="J145" s="153">
        <v>71205</v>
      </c>
      <c r="K145" s="153">
        <v>19400.489999999998</v>
      </c>
      <c r="L145" s="154"/>
      <c r="M145" s="154"/>
      <c r="N145" s="155"/>
      <c r="O145" s="148"/>
    </row>
    <row r="146" spans="1:15" ht="21.95" customHeight="1" x14ac:dyDescent="0.25">
      <c r="A146" s="149"/>
      <c r="B146" s="149"/>
      <c r="C146" s="149"/>
      <c r="D146" s="150">
        <v>3223</v>
      </c>
      <c r="E146" s="151" t="s">
        <v>158</v>
      </c>
      <c r="F146" s="152" t="s">
        <v>26</v>
      </c>
      <c r="G146" s="153">
        <v>8179.52</v>
      </c>
      <c r="H146" s="153">
        <v>50000</v>
      </c>
      <c r="I146" s="153">
        <v>23900</v>
      </c>
      <c r="J146" s="153">
        <v>11950</v>
      </c>
      <c r="K146" s="153">
        <v>2116.84</v>
      </c>
      <c r="L146" s="154"/>
      <c r="M146" s="154"/>
      <c r="N146" s="155"/>
      <c r="O146" s="148"/>
    </row>
    <row r="147" spans="1:15" ht="28.5" x14ac:dyDescent="0.25">
      <c r="A147" s="149"/>
      <c r="B147" s="149"/>
      <c r="C147" s="149"/>
      <c r="D147" s="150">
        <v>3224</v>
      </c>
      <c r="E147" s="151" t="s">
        <v>158</v>
      </c>
      <c r="F147" s="152" t="s">
        <v>78</v>
      </c>
      <c r="G147" s="153">
        <v>0</v>
      </c>
      <c r="H147" s="153">
        <v>9000</v>
      </c>
      <c r="I147" s="153">
        <v>9000</v>
      </c>
      <c r="J147" s="153">
        <v>4500</v>
      </c>
      <c r="K147" s="153">
        <v>0</v>
      </c>
      <c r="L147" s="154"/>
      <c r="M147" s="154"/>
      <c r="N147" s="155"/>
      <c r="O147" s="148"/>
    </row>
    <row r="148" spans="1:15" ht="21.95" customHeight="1" x14ac:dyDescent="0.25">
      <c r="A148" s="149"/>
      <c r="B148" s="149"/>
      <c r="C148" s="149"/>
      <c r="D148" s="150">
        <v>3225</v>
      </c>
      <c r="E148" s="151" t="s">
        <v>158</v>
      </c>
      <c r="F148" s="152" t="s">
        <v>79</v>
      </c>
      <c r="G148" s="153">
        <v>2037.85</v>
      </c>
      <c r="H148" s="153">
        <v>9450</v>
      </c>
      <c r="I148" s="153">
        <v>7450</v>
      </c>
      <c r="J148" s="153">
        <v>3725</v>
      </c>
      <c r="K148" s="153">
        <v>2280.08</v>
      </c>
      <c r="L148" s="154"/>
      <c r="M148" s="154"/>
      <c r="N148" s="155"/>
      <c r="O148" s="148"/>
    </row>
    <row r="149" spans="1:15" ht="28.5" x14ac:dyDescent="0.25">
      <c r="A149" s="149"/>
      <c r="B149" s="149"/>
      <c r="C149" s="149"/>
      <c r="D149" s="150">
        <v>3227</v>
      </c>
      <c r="E149" s="151" t="s">
        <v>158</v>
      </c>
      <c r="F149" s="152" t="s">
        <v>29</v>
      </c>
      <c r="G149" s="153">
        <v>43.18</v>
      </c>
      <c r="H149" s="153">
        <v>4000</v>
      </c>
      <c r="I149" s="153">
        <v>1000</v>
      </c>
      <c r="J149" s="153">
        <v>500</v>
      </c>
      <c r="K149" s="153">
        <v>0</v>
      </c>
      <c r="L149" s="154"/>
      <c r="M149" s="154"/>
      <c r="N149" s="155"/>
      <c r="O149" s="148"/>
    </row>
    <row r="150" spans="1:15" s="124" customFormat="1" ht="21.95" customHeight="1" x14ac:dyDescent="0.25">
      <c r="A150" s="140"/>
      <c r="B150" s="140"/>
      <c r="C150" s="140">
        <v>323</v>
      </c>
      <c r="D150" s="141"/>
      <c r="E150" s="151"/>
      <c r="F150" s="143" t="s">
        <v>30</v>
      </c>
      <c r="G150" s="144">
        <f>+G151+G152+G153+G154+G155+G156+G157+G158+G159</f>
        <v>100513.05000000002</v>
      </c>
      <c r="H150" s="144">
        <f t="shared" ref="H150:K150" si="46">+H151+H152+H153+H154+H155+H156+H157+H158+H159</f>
        <v>412160</v>
      </c>
      <c r="I150" s="144">
        <f t="shared" si="46"/>
        <v>265915</v>
      </c>
      <c r="J150" s="144">
        <f t="shared" si="46"/>
        <v>132957.5</v>
      </c>
      <c r="K150" s="144">
        <f t="shared" si="46"/>
        <v>40424.33</v>
      </c>
      <c r="L150" s="145">
        <f>K150/G150*100</f>
        <v>40.217991594126332</v>
      </c>
      <c r="M150" s="145">
        <f>K150/I150*100</f>
        <v>15.201974315100692</v>
      </c>
      <c r="N150" s="112"/>
    </row>
    <row r="151" spans="1:15" ht="21.95" customHeight="1" x14ac:dyDescent="0.25">
      <c r="A151" s="149"/>
      <c r="B151" s="149"/>
      <c r="C151" s="149"/>
      <c r="D151" s="150">
        <v>3231</v>
      </c>
      <c r="E151" s="151" t="s">
        <v>158</v>
      </c>
      <c r="F151" s="152" t="s">
        <v>80</v>
      </c>
      <c r="G151" s="153">
        <v>6467.26</v>
      </c>
      <c r="H151" s="153">
        <v>20890</v>
      </c>
      <c r="I151" s="153">
        <v>11890</v>
      </c>
      <c r="J151" s="153">
        <v>5945</v>
      </c>
      <c r="K151" s="153">
        <v>2464.2199999999998</v>
      </c>
      <c r="L151" s="154"/>
      <c r="M151" s="154"/>
      <c r="N151" s="155"/>
      <c r="O151" s="148"/>
    </row>
    <row r="152" spans="1:15" ht="28.5" x14ac:dyDescent="0.25">
      <c r="A152" s="149"/>
      <c r="B152" s="149"/>
      <c r="C152" s="149"/>
      <c r="D152" s="150">
        <v>3232</v>
      </c>
      <c r="E152" s="151" t="s">
        <v>158</v>
      </c>
      <c r="F152" s="152" t="s">
        <v>32</v>
      </c>
      <c r="G152" s="153">
        <v>37278.07</v>
      </c>
      <c r="H152" s="153">
        <v>140000</v>
      </c>
      <c r="I152" s="153">
        <v>53740</v>
      </c>
      <c r="J152" s="153">
        <v>26870</v>
      </c>
      <c r="K152" s="153">
        <v>2927.08</v>
      </c>
      <c r="L152" s="154"/>
      <c r="M152" s="154"/>
      <c r="N152" s="112"/>
    </row>
    <row r="153" spans="1:15" ht="21.95" customHeight="1" x14ac:dyDescent="0.25">
      <c r="A153" s="149"/>
      <c r="B153" s="149"/>
      <c r="C153" s="149"/>
      <c r="D153" s="150">
        <v>3233</v>
      </c>
      <c r="E153" s="151" t="s">
        <v>158</v>
      </c>
      <c r="F153" s="152" t="s">
        <v>33</v>
      </c>
      <c r="G153" s="162">
        <v>138.29</v>
      </c>
      <c r="H153" s="162">
        <v>2500</v>
      </c>
      <c r="I153" s="162">
        <v>3500</v>
      </c>
      <c r="J153" s="162">
        <v>1750</v>
      </c>
      <c r="K153" s="162">
        <v>1444.74</v>
      </c>
      <c r="L153" s="154"/>
      <c r="M153" s="154"/>
      <c r="N153" s="112"/>
    </row>
    <row r="154" spans="1:15" ht="21.95" customHeight="1" x14ac:dyDescent="0.25">
      <c r="A154" s="149"/>
      <c r="B154" s="149"/>
      <c r="C154" s="149"/>
      <c r="D154" s="150">
        <v>3234</v>
      </c>
      <c r="E154" s="151" t="s">
        <v>158</v>
      </c>
      <c r="F154" s="152" t="s">
        <v>34</v>
      </c>
      <c r="G154" s="153">
        <v>9940.73</v>
      </c>
      <c r="H154" s="153">
        <v>30500</v>
      </c>
      <c r="I154" s="153">
        <v>10500</v>
      </c>
      <c r="J154" s="153">
        <v>5250</v>
      </c>
      <c r="K154" s="153">
        <v>2783.67</v>
      </c>
      <c r="L154" s="154"/>
      <c r="M154" s="154"/>
      <c r="N154" s="148"/>
    </row>
    <row r="155" spans="1:15" ht="21.95" customHeight="1" x14ac:dyDescent="0.25">
      <c r="A155" s="149"/>
      <c r="B155" s="149"/>
      <c r="C155" s="149"/>
      <c r="D155" s="150">
        <v>3235</v>
      </c>
      <c r="E155" s="151" t="s">
        <v>158</v>
      </c>
      <c r="F155" s="152" t="s">
        <v>35</v>
      </c>
      <c r="G155" s="153">
        <v>1.92</v>
      </c>
      <c r="H155" s="153">
        <v>3670</v>
      </c>
      <c r="I155" s="153">
        <v>1670</v>
      </c>
      <c r="J155" s="153">
        <v>835</v>
      </c>
      <c r="K155" s="153">
        <v>331.78</v>
      </c>
      <c r="L155" s="154"/>
      <c r="M155" s="154"/>
      <c r="N155" s="112"/>
    </row>
    <row r="156" spans="1:15" ht="21.95" customHeight="1" x14ac:dyDescent="0.25">
      <c r="A156" s="149"/>
      <c r="B156" s="149"/>
      <c r="C156" s="149"/>
      <c r="D156" s="150">
        <v>3236</v>
      </c>
      <c r="E156" s="151" t="s">
        <v>158</v>
      </c>
      <c r="F156" s="152" t="s">
        <v>36</v>
      </c>
      <c r="G156" s="153">
        <v>4848.8500000000004</v>
      </c>
      <c r="H156" s="153">
        <v>22400</v>
      </c>
      <c r="I156" s="153">
        <v>21400</v>
      </c>
      <c r="J156" s="153">
        <v>10700</v>
      </c>
      <c r="K156" s="153">
        <v>2738.97</v>
      </c>
      <c r="L156" s="154"/>
      <c r="M156" s="154"/>
      <c r="N156" s="112"/>
    </row>
    <row r="157" spans="1:15" ht="21.95" customHeight="1" x14ac:dyDescent="0.25">
      <c r="A157" s="149"/>
      <c r="B157" s="149"/>
      <c r="C157" s="149"/>
      <c r="D157" s="150">
        <v>3237</v>
      </c>
      <c r="E157" s="151" t="s">
        <v>158</v>
      </c>
      <c r="F157" s="152" t="s">
        <v>81</v>
      </c>
      <c r="G157" s="153">
        <v>16613.34</v>
      </c>
      <c r="H157" s="153">
        <v>118500</v>
      </c>
      <c r="I157" s="153">
        <v>125045</v>
      </c>
      <c r="J157" s="153">
        <v>62522.5</v>
      </c>
      <c r="K157" s="153">
        <v>18291.57</v>
      </c>
      <c r="L157" s="154"/>
      <c r="M157" s="154"/>
      <c r="N157" s="112"/>
    </row>
    <row r="158" spans="1:15" ht="21.95" customHeight="1" x14ac:dyDescent="0.25">
      <c r="A158" s="149"/>
      <c r="B158" s="149"/>
      <c r="C158" s="149"/>
      <c r="D158" s="150">
        <v>3238</v>
      </c>
      <c r="E158" s="151" t="s">
        <v>158</v>
      </c>
      <c r="F158" s="152" t="s">
        <v>37</v>
      </c>
      <c r="G158" s="153">
        <v>3290.58</v>
      </c>
      <c r="H158" s="153">
        <v>11000</v>
      </c>
      <c r="I158" s="153">
        <v>8970</v>
      </c>
      <c r="J158" s="153">
        <v>4485</v>
      </c>
      <c r="K158" s="153">
        <v>2226.69</v>
      </c>
      <c r="L158" s="154"/>
      <c r="M158" s="154"/>
      <c r="N158" s="112"/>
    </row>
    <row r="159" spans="1:15" ht="21.95" customHeight="1" x14ac:dyDescent="0.25">
      <c r="A159" s="149"/>
      <c r="B159" s="149"/>
      <c r="C159" s="149"/>
      <c r="D159" s="150">
        <v>3239</v>
      </c>
      <c r="E159" s="151" t="s">
        <v>158</v>
      </c>
      <c r="F159" s="152" t="s">
        <v>38</v>
      </c>
      <c r="G159" s="153">
        <v>21934.010000000002</v>
      </c>
      <c r="H159" s="153">
        <v>62700</v>
      </c>
      <c r="I159" s="153">
        <v>29200</v>
      </c>
      <c r="J159" s="153">
        <v>14600</v>
      </c>
      <c r="K159" s="153">
        <v>7215.6100000000006</v>
      </c>
      <c r="L159" s="154"/>
      <c r="M159" s="154"/>
      <c r="N159" s="112"/>
    </row>
    <row r="160" spans="1:15" ht="28.5" hidden="1" customHeight="1" x14ac:dyDescent="0.25">
      <c r="A160" s="149"/>
      <c r="B160" s="149"/>
      <c r="C160" s="140">
        <v>324</v>
      </c>
      <c r="D160" s="150"/>
      <c r="E160" s="151"/>
      <c r="F160" s="163" t="s">
        <v>39</v>
      </c>
      <c r="G160" s="144">
        <f>+G161</f>
        <v>0</v>
      </c>
      <c r="H160" s="144">
        <f t="shared" ref="H160:K160" si="47">+H161</f>
        <v>0</v>
      </c>
      <c r="I160" s="144">
        <f t="shared" si="47"/>
        <v>0</v>
      </c>
      <c r="J160" s="144">
        <f t="shared" si="47"/>
        <v>0</v>
      </c>
      <c r="K160" s="144">
        <f t="shared" si="47"/>
        <v>0</v>
      </c>
      <c r="L160" s="145">
        <v>0</v>
      </c>
      <c r="M160" s="145">
        <v>0</v>
      </c>
      <c r="N160" s="148"/>
    </row>
    <row r="161" spans="1:18" ht="31.5" hidden="1" customHeight="1" x14ac:dyDescent="0.25">
      <c r="A161" s="149"/>
      <c r="B161" s="149"/>
      <c r="C161" s="149"/>
      <c r="D161" s="150">
        <v>3241</v>
      </c>
      <c r="E161" s="151" t="s">
        <v>158</v>
      </c>
      <c r="F161" s="164" t="s">
        <v>39</v>
      </c>
      <c r="G161" s="153">
        <v>0</v>
      </c>
      <c r="H161" s="153">
        <v>0</v>
      </c>
      <c r="I161" s="153">
        <v>0</v>
      </c>
      <c r="J161" s="153">
        <v>0</v>
      </c>
      <c r="K161" s="153">
        <v>0</v>
      </c>
      <c r="L161" s="154"/>
      <c r="M161" s="154"/>
      <c r="N161" s="148"/>
    </row>
    <row r="162" spans="1:18" s="124" customFormat="1" ht="30" x14ac:dyDescent="0.25">
      <c r="A162" s="140"/>
      <c r="B162" s="140"/>
      <c r="C162" s="140">
        <v>329</v>
      </c>
      <c r="D162" s="141"/>
      <c r="E162" s="151"/>
      <c r="F162" s="143" t="s">
        <v>40</v>
      </c>
      <c r="G162" s="144">
        <f>+G163+G164+G165+G166+G167+G168+G169</f>
        <v>13448.829999999998</v>
      </c>
      <c r="H162" s="144">
        <f t="shared" ref="H162:K162" si="48">+H163+H164+H165+H166+H167+H168+H169</f>
        <v>55740</v>
      </c>
      <c r="I162" s="144">
        <f t="shared" si="48"/>
        <v>55740</v>
      </c>
      <c r="J162" s="144">
        <f t="shared" si="48"/>
        <v>27870</v>
      </c>
      <c r="K162" s="144">
        <f t="shared" si="48"/>
        <v>16145.079999999998</v>
      </c>
      <c r="L162" s="145">
        <f>K162/G162*100</f>
        <v>120.04821237237738</v>
      </c>
      <c r="M162" s="145">
        <f>K162/I162*100</f>
        <v>28.964980265518474</v>
      </c>
      <c r="N162" s="112"/>
    </row>
    <row r="163" spans="1:18" ht="33.950000000000003" customHeight="1" x14ac:dyDescent="0.25">
      <c r="A163" s="149"/>
      <c r="B163" s="149"/>
      <c r="C163" s="149"/>
      <c r="D163" s="150">
        <v>3291</v>
      </c>
      <c r="E163" s="151" t="s">
        <v>158</v>
      </c>
      <c r="F163" s="152" t="s">
        <v>84</v>
      </c>
      <c r="G163" s="153">
        <v>3666.25</v>
      </c>
      <c r="H163" s="153">
        <v>15000</v>
      </c>
      <c r="I163" s="153">
        <v>15000</v>
      </c>
      <c r="J163" s="153">
        <v>7500</v>
      </c>
      <c r="K163" s="153">
        <v>4795.6499999999996</v>
      </c>
      <c r="L163" s="154"/>
      <c r="M163" s="154"/>
      <c r="N163" s="112"/>
    </row>
    <row r="164" spans="1:18" ht="21.95" customHeight="1" x14ac:dyDescent="0.25">
      <c r="A164" s="149"/>
      <c r="B164" s="149"/>
      <c r="C164" s="149"/>
      <c r="D164" s="150">
        <v>3292</v>
      </c>
      <c r="E164" s="151" t="s">
        <v>158</v>
      </c>
      <c r="F164" s="152" t="s">
        <v>42</v>
      </c>
      <c r="G164" s="153">
        <v>3023.51</v>
      </c>
      <c r="H164" s="153">
        <v>10400</v>
      </c>
      <c r="I164" s="153">
        <v>9400</v>
      </c>
      <c r="J164" s="153">
        <v>4700</v>
      </c>
      <c r="K164" s="153">
        <v>902.09</v>
      </c>
      <c r="L164" s="154"/>
      <c r="M164" s="154"/>
      <c r="N164" s="112"/>
    </row>
    <row r="165" spans="1:18" ht="21.95" customHeight="1" x14ac:dyDescent="0.25">
      <c r="A165" s="149"/>
      <c r="B165" s="149"/>
      <c r="C165" s="149"/>
      <c r="D165" s="150">
        <v>3293</v>
      </c>
      <c r="E165" s="151" t="s">
        <v>158</v>
      </c>
      <c r="F165" s="152" t="s">
        <v>43</v>
      </c>
      <c r="G165" s="153">
        <v>647.87</v>
      </c>
      <c r="H165" s="153">
        <v>12000</v>
      </c>
      <c r="I165" s="153">
        <v>12000</v>
      </c>
      <c r="J165" s="153">
        <v>6000</v>
      </c>
      <c r="K165" s="153">
        <v>2293.41</v>
      </c>
      <c r="L165" s="154"/>
      <c r="M165" s="154"/>
      <c r="N165" s="112"/>
    </row>
    <row r="166" spans="1:18" ht="21.95" customHeight="1" x14ac:dyDescent="0.25">
      <c r="A166" s="149"/>
      <c r="B166" s="149"/>
      <c r="C166" s="149"/>
      <c r="D166" s="150">
        <v>3294</v>
      </c>
      <c r="E166" s="151" t="s">
        <v>158</v>
      </c>
      <c r="F166" s="152" t="s">
        <v>44</v>
      </c>
      <c r="G166" s="153">
        <v>794.4</v>
      </c>
      <c r="H166" s="153">
        <v>2000</v>
      </c>
      <c r="I166" s="153">
        <v>2000</v>
      </c>
      <c r="J166" s="153">
        <v>1000</v>
      </c>
      <c r="K166" s="153">
        <v>851.82</v>
      </c>
      <c r="L166" s="154"/>
      <c r="M166" s="154"/>
      <c r="N166" s="112"/>
    </row>
    <row r="167" spans="1:18" ht="21.95" customHeight="1" x14ac:dyDescent="0.25">
      <c r="A167" s="150"/>
      <c r="B167" s="150"/>
      <c r="C167" s="149"/>
      <c r="D167" s="150">
        <v>3295</v>
      </c>
      <c r="E167" s="151" t="s">
        <v>158</v>
      </c>
      <c r="F167" s="152" t="s">
        <v>45</v>
      </c>
      <c r="G167" s="153">
        <v>2960.93</v>
      </c>
      <c r="H167" s="153">
        <v>10000</v>
      </c>
      <c r="I167" s="153">
        <v>11000</v>
      </c>
      <c r="J167" s="153">
        <v>5500</v>
      </c>
      <c r="K167" s="153">
        <v>5361.84</v>
      </c>
      <c r="L167" s="154"/>
      <c r="M167" s="154"/>
      <c r="N167" s="112"/>
    </row>
    <row r="168" spans="1:18" ht="21.95" customHeight="1" x14ac:dyDescent="0.25">
      <c r="A168" s="149"/>
      <c r="B168" s="149"/>
      <c r="C168" s="149"/>
      <c r="D168" s="150">
        <v>3296</v>
      </c>
      <c r="E168" s="151" t="s">
        <v>158</v>
      </c>
      <c r="F168" s="164" t="s">
        <v>85</v>
      </c>
      <c r="G168" s="153">
        <v>0</v>
      </c>
      <c r="H168" s="153">
        <v>340</v>
      </c>
      <c r="I168" s="153">
        <v>340</v>
      </c>
      <c r="J168" s="153">
        <v>170</v>
      </c>
      <c r="K168" s="153">
        <v>497.71</v>
      </c>
      <c r="L168" s="154"/>
      <c r="M168" s="154"/>
      <c r="N168" s="112"/>
    </row>
    <row r="169" spans="1:18" ht="21.95" customHeight="1" x14ac:dyDescent="0.25">
      <c r="A169" s="149"/>
      <c r="B169" s="149"/>
      <c r="C169" s="149"/>
      <c r="D169" s="150">
        <v>3299</v>
      </c>
      <c r="E169" s="151" t="s">
        <v>158</v>
      </c>
      <c r="F169" s="152" t="s">
        <v>40</v>
      </c>
      <c r="G169" s="153">
        <v>2355.87</v>
      </c>
      <c r="H169" s="153">
        <v>6000</v>
      </c>
      <c r="I169" s="153">
        <v>6000</v>
      </c>
      <c r="J169" s="153">
        <v>3000</v>
      </c>
      <c r="K169" s="153">
        <v>1442.56</v>
      </c>
      <c r="L169" s="154"/>
      <c r="M169" s="154"/>
      <c r="N169" s="112"/>
    </row>
    <row r="170" spans="1:18" s="124" customFormat="1" ht="21.95" customHeight="1" x14ac:dyDescent="0.25">
      <c r="A170" s="140"/>
      <c r="B170" s="140">
        <v>34</v>
      </c>
      <c r="C170" s="140"/>
      <c r="D170" s="141"/>
      <c r="E170" s="151"/>
      <c r="F170" s="143" t="s">
        <v>46</v>
      </c>
      <c r="G170" s="144">
        <f>+G171</f>
        <v>1129.06</v>
      </c>
      <c r="H170" s="144">
        <f t="shared" ref="H170:K170" si="49">+H171</f>
        <v>4100</v>
      </c>
      <c r="I170" s="144">
        <f t="shared" si="49"/>
        <v>3100</v>
      </c>
      <c r="J170" s="144">
        <f t="shared" si="49"/>
        <v>1550</v>
      </c>
      <c r="K170" s="144">
        <f t="shared" si="49"/>
        <v>483.48</v>
      </c>
      <c r="L170" s="145">
        <f>K170/G170*100</f>
        <v>42.821462101216945</v>
      </c>
      <c r="M170" s="145">
        <f>K170/I170*100</f>
        <v>15.596129032258066</v>
      </c>
      <c r="N170" s="112"/>
    </row>
    <row r="171" spans="1:18" s="124" customFormat="1" ht="21.95" customHeight="1" x14ac:dyDescent="0.25">
      <c r="A171" s="140"/>
      <c r="B171" s="140"/>
      <c r="C171" s="140">
        <v>343</v>
      </c>
      <c r="D171" s="141"/>
      <c r="E171" s="151"/>
      <c r="F171" s="143" t="s">
        <v>47</v>
      </c>
      <c r="G171" s="144">
        <f>+G172+G173</f>
        <v>1129.06</v>
      </c>
      <c r="H171" s="144">
        <f t="shared" ref="H171:K171" si="50">+H172+H173</f>
        <v>4100</v>
      </c>
      <c r="I171" s="144">
        <f t="shared" si="50"/>
        <v>3100</v>
      </c>
      <c r="J171" s="144">
        <f t="shared" si="50"/>
        <v>1550</v>
      </c>
      <c r="K171" s="144">
        <f t="shared" si="50"/>
        <v>483.48</v>
      </c>
      <c r="L171" s="145">
        <f>K171/G171*100</f>
        <v>42.821462101216945</v>
      </c>
      <c r="M171" s="145">
        <f>K171/I171*100</f>
        <v>15.596129032258066</v>
      </c>
      <c r="N171" s="112"/>
    </row>
    <row r="172" spans="1:18" ht="28.5" x14ac:dyDescent="0.25">
      <c r="A172" s="149"/>
      <c r="B172" s="149"/>
      <c r="C172" s="149"/>
      <c r="D172" s="150">
        <v>3431</v>
      </c>
      <c r="E172" s="151" t="s">
        <v>158</v>
      </c>
      <c r="F172" s="152" t="s">
        <v>48</v>
      </c>
      <c r="G172" s="153">
        <v>1129.06</v>
      </c>
      <c r="H172" s="153">
        <v>4000</v>
      </c>
      <c r="I172" s="153">
        <v>3000</v>
      </c>
      <c r="J172" s="153">
        <v>1500</v>
      </c>
      <c r="K172" s="153">
        <v>483.48</v>
      </c>
      <c r="L172" s="154"/>
      <c r="M172" s="154"/>
      <c r="N172" s="112"/>
    </row>
    <row r="173" spans="1:18" ht="21.95" customHeight="1" x14ac:dyDescent="0.25">
      <c r="A173" s="149"/>
      <c r="B173" s="149"/>
      <c r="C173" s="149"/>
      <c r="D173" s="150">
        <v>3433</v>
      </c>
      <c r="E173" s="151" t="s">
        <v>158</v>
      </c>
      <c r="F173" s="164" t="s">
        <v>49</v>
      </c>
      <c r="G173" s="162">
        <v>0</v>
      </c>
      <c r="H173" s="162">
        <v>100</v>
      </c>
      <c r="I173" s="162">
        <v>100</v>
      </c>
      <c r="J173" s="162">
        <v>50</v>
      </c>
      <c r="K173" s="162">
        <v>0</v>
      </c>
      <c r="L173" s="154"/>
      <c r="M173" s="154"/>
      <c r="N173" s="112"/>
    </row>
    <row r="174" spans="1:18" s="124" customFormat="1" ht="29.25" hidden="1" customHeight="1" x14ac:dyDescent="0.25">
      <c r="A174" s="140"/>
      <c r="B174" s="140">
        <v>37</v>
      </c>
      <c r="C174" s="140"/>
      <c r="D174" s="141"/>
      <c r="E174" s="151"/>
      <c r="F174" s="143" t="s">
        <v>50</v>
      </c>
      <c r="G174" s="144">
        <f>+G175</f>
        <v>0</v>
      </c>
      <c r="H174" s="144">
        <f t="shared" ref="H174:K175" si="51">+H175</f>
        <v>0</v>
      </c>
      <c r="I174" s="144">
        <f t="shared" si="51"/>
        <v>0</v>
      </c>
      <c r="J174" s="144">
        <f t="shared" si="51"/>
        <v>0</v>
      </c>
      <c r="K174" s="144">
        <f t="shared" si="51"/>
        <v>0</v>
      </c>
      <c r="L174" s="157"/>
      <c r="M174" s="157"/>
      <c r="N174" s="112"/>
    </row>
    <row r="175" spans="1:18" s="124" customFormat="1" ht="30" hidden="1" x14ac:dyDescent="0.25">
      <c r="A175" s="140"/>
      <c r="B175" s="140"/>
      <c r="C175" s="140">
        <v>372</v>
      </c>
      <c r="D175" s="141"/>
      <c r="E175" s="142"/>
      <c r="F175" s="143" t="s">
        <v>89</v>
      </c>
      <c r="G175" s="144">
        <f>+G176</f>
        <v>0</v>
      </c>
      <c r="H175" s="144">
        <f t="shared" si="51"/>
        <v>0</v>
      </c>
      <c r="I175" s="144">
        <f t="shared" si="51"/>
        <v>0</v>
      </c>
      <c r="J175" s="144">
        <f t="shared" si="51"/>
        <v>0</v>
      </c>
      <c r="K175" s="144">
        <f t="shared" si="51"/>
        <v>0</v>
      </c>
      <c r="L175" s="145"/>
      <c r="M175" s="145"/>
      <c r="N175" s="148"/>
      <c r="R175" s="147"/>
    </row>
    <row r="176" spans="1:18" ht="20.100000000000001" hidden="1" customHeight="1" x14ac:dyDescent="0.25">
      <c r="A176" s="149"/>
      <c r="B176" s="149"/>
      <c r="C176" s="149"/>
      <c r="D176" s="150">
        <v>3721</v>
      </c>
      <c r="E176" s="151" t="s">
        <v>158</v>
      </c>
      <c r="F176" s="152" t="s">
        <v>86</v>
      </c>
      <c r="G176" s="162">
        <v>0</v>
      </c>
      <c r="H176" s="162"/>
      <c r="I176" s="162">
        <v>0</v>
      </c>
      <c r="J176" s="162">
        <v>0</v>
      </c>
      <c r="K176" s="162">
        <v>0</v>
      </c>
      <c r="L176" s="154"/>
      <c r="M176" s="154"/>
      <c r="N176" s="112"/>
    </row>
    <row r="177" spans="1:19" ht="20.100000000000001" hidden="1" customHeight="1" x14ac:dyDescent="0.25">
      <c r="A177" s="149"/>
      <c r="B177" s="140">
        <v>38</v>
      </c>
      <c r="C177" s="149"/>
      <c r="D177" s="150"/>
      <c r="E177" s="151"/>
      <c r="F177" s="163" t="s">
        <v>51</v>
      </c>
      <c r="G177" s="144">
        <f>+G178</f>
        <v>0</v>
      </c>
      <c r="H177" s="144">
        <f t="shared" ref="H177:K178" si="52">+H178</f>
        <v>0</v>
      </c>
      <c r="I177" s="144">
        <f t="shared" si="52"/>
        <v>0</v>
      </c>
      <c r="J177" s="144">
        <f t="shared" si="52"/>
        <v>0</v>
      </c>
      <c r="K177" s="144">
        <f t="shared" si="52"/>
        <v>0</v>
      </c>
      <c r="L177" s="157"/>
      <c r="M177" s="157"/>
      <c r="N177" s="112"/>
    </row>
    <row r="178" spans="1:19" s="124" customFormat="1" ht="21.95" hidden="1" customHeight="1" x14ac:dyDescent="0.25">
      <c r="A178" s="140"/>
      <c r="B178" s="140"/>
      <c r="C178" s="140">
        <v>381</v>
      </c>
      <c r="D178" s="141"/>
      <c r="E178" s="142"/>
      <c r="F178" s="143" t="s">
        <v>52</v>
      </c>
      <c r="G178" s="144">
        <f>+G179</f>
        <v>0</v>
      </c>
      <c r="H178" s="144">
        <f t="shared" si="52"/>
        <v>0</v>
      </c>
      <c r="I178" s="144">
        <f t="shared" si="52"/>
        <v>0</v>
      </c>
      <c r="J178" s="144">
        <f t="shared" si="52"/>
        <v>0</v>
      </c>
      <c r="K178" s="144">
        <f t="shared" si="52"/>
        <v>0</v>
      </c>
      <c r="L178" s="145"/>
      <c r="M178" s="145"/>
      <c r="N178" s="148"/>
      <c r="R178" s="147"/>
    </row>
    <row r="179" spans="1:19" ht="20.100000000000001" hidden="1" customHeight="1" x14ac:dyDescent="0.25">
      <c r="A179" s="149"/>
      <c r="B179" s="149"/>
      <c r="C179" s="149"/>
      <c r="D179" s="150">
        <v>3811</v>
      </c>
      <c r="E179" s="151" t="s">
        <v>158</v>
      </c>
      <c r="F179" s="164" t="s">
        <v>53</v>
      </c>
      <c r="G179" s="162">
        <v>0</v>
      </c>
      <c r="H179" s="162"/>
      <c r="I179" s="162">
        <v>0</v>
      </c>
      <c r="J179" s="162">
        <v>0</v>
      </c>
      <c r="K179" s="162">
        <v>0</v>
      </c>
      <c r="L179" s="154"/>
      <c r="M179" s="154"/>
      <c r="N179" s="112"/>
    </row>
    <row r="180" spans="1:19" ht="33.950000000000003" customHeight="1" x14ac:dyDescent="0.25">
      <c r="A180" s="129"/>
      <c r="B180" s="129"/>
      <c r="C180" s="129"/>
      <c r="D180" s="129"/>
      <c r="E180" s="130"/>
      <c r="F180" s="131" t="s">
        <v>90</v>
      </c>
      <c r="G180" s="132"/>
      <c r="H180" s="132"/>
      <c r="I180" s="132"/>
      <c r="J180" s="132"/>
      <c r="K180" s="132"/>
      <c r="L180" s="133"/>
      <c r="M180" s="133"/>
      <c r="N180" s="112"/>
    </row>
    <row r="181" spans="1:19" ht="30" customHeight="1" x14ac:dyDescent="0.25">
      <c r="A181" s="134"/>
      <c r="B181" s="134"/>
      <c r="C181" s="134"/>
      <c r="D181" s="134"/>
      <c r="E181" s="135"/>
      <c r="F181" s="136" t="s">
        <v>88</v>
      </c>
      <c r="G181" s="137"/>
      <c r="H181" s="137"/>
      <c r="I181" s="137"/>
      <c r="J181" s="137"/>
      <c r="K181" s="137"/>
      <c r="L181" s="138"/>
      <c r="M181" s="138"/>
      <c r="N181" s="139"/>
      <c r="O181" s="139"/>
      <c r="P181" s="139"/>
      <c r="Q181" s="139"/>
    </row>
    <row r="182" spans="1:19" s="124" customFormat="1" ht="30" x14ac:dyDescent="0.25">
      <c r="A182" s="140">
        <v>4</v>
      </c>
      <c r="B182" s="140"/>
      <c r="C182" s="140"/>
      <c r="D182" s="141"/>
      <c r="E182" s="142"/>
      <c r="F182" s="143" t="s">
        <v>91</v>
      </c>
      <c r="G182" s="144">
        <f>+G183+G186+G197</f>
        <v>3323.59</v>
      </c>
      <c r="H182" s="144">
        <f>+H183+H186+H197</f>
        <v>1172228</v>
      </c>
      <c r="I182" s="144">
        <f>+I183+I186+I197</f>
        <v>138323</v>
      </c>
      <c r="J182" s="144">
        <f>+J183+J186+J197</f>
        <v>69161.5</v>
      </c>
      <c r="K182" s="144">
        <v>106.28</v>
      </c>
      <c r="L182" s="145">
        <f>K182/G182*100</f>
        <v>3.1977470145234519</v>
      </c>
      <c r="M182" s="145">
        <f>K182/I182*100</f>
        <v>7.6834655118816098E-2</v>
      </c>
      <c r="N182" s="168"/>
      <c r="O182" s="168"/>
      <c r="P182" s="168"/>
      <c r="Q182" s="168"/>
      <c r="R182" s="168"/>
      <c r="S182" s="168"/>
    </row>
    <row r="183" spans="1:19" s="124" customFormat="1" ht="33.950000000000003" customHeight="1" x14ac:dyDescent="0.25">
      <c r="A183" s="159"/>
      <c r="B183" s="140">
        <v>41</v>
      </c>
      <c r="C183" s="140"/>
      <c r="D183" s="141"/>
      <c r="E183" s="142"/>
      <c r="F183" s="143" t="s">
        <v>54</v>
      </c>
      <c r="G183" s="144">
        <f>+G184</f>
        <v>274.55</v>
      </c>
      <c r="H183" s="144">
        <f t="shared" ref="H183:J184" si="53">+H184</f>
        <v>4000</v>
      </c>
      <c r="I183" s="144">
        <f t="shared" si="53"/>
        <v>0</v>
      </c>
      <c r="J183" s="144">
        <f t="shared" si="53"/>
        <v>0</v>
      </c>
      <c r="K183" s="144">
        <v>106.28</v>
      </c>
      <c r="L183" s="145">
        <f>K183/G183*100</f>
        <v>38.710617373884538</v>
      </c>
      <c r="M183" s="145">
        <v>0</v>
      </c>
      <c r="N183" s="148"/>
      <c r="P183" s="147"/>
    </row>
    <row r="184" spans="1:19" s="124" customFormat="1" ht="21.95" customHeight="1" x14ac:dyDescent="0.25">
      <c r="A184" s="140"/>
      <c r="B184" s="140"/>
      <c r="C184" s="140">
        <v>412</v>
      </c>
      <c r="D184" s="141"/>
      <c r="E184" s="142"/>
      <c r="F184" s="143" t="s">
        <v>92</v>
      </c>
      <c r="G184" s="144">
        <f>+G185</f>
        <v>274.55</v>
      </c>
      <c r="H184" s="144">
        <f t="shared" si="53"/>
        <v>4000</v>
      </c>
      <c r="I184" s="144">
        <f t="shared" si="53"/>
        <v>0</v>
      </c>
      <c r="J184" s="144">
        <f t="shared" si="53"/>
        <v>0</v>
      </c>
      <c r="K184" s="144">
        <f t="shared" ref="K184" si="54">+K185</f>
        <v>106.28</v>
      </c>
      <c r="L184" s="145">
        <f>K184/G184*100</f>
        <v>38.710617373884538</v>
      </c>
      <c r="M184" s="145">
        <v>0</v>
      </c>
      <c r="N184" s="148"/>
      <c r="R184" s="147"/>
    </row>
    <row r="185" spans="1:19" ht="21.95" customHeight="1" x14ac:dyDescent="0.25">
      <c r="A185" s="174"/>
      <c r="B185" s="149"/>
      <c r="C185" s="149"/>
      <c r="D185" s="150">
        <v>4123</v>
      </c>
      <c r="E185" s="151" t="s">
        <v>158</v>
      </c>
      <c r="F185" s="152" t="s">
        <v>56</v>
      </c>
      <c r="G185" s="153">
        <v>274.55</v>
      </c>
      <c r="H185" s="153">
        <v>4000</v>
      </c>
      <c r="I185" s="153">
        <v>0</v>
      </c>
      <c r="J185" s="153">
        <v>0</v>
      </c>
      <c r="K185" s="153">
        <v>106.28</v>
      </c>
      <c r="L185" s="154"/>
      <c r="M185" s="154"/>
      <c r="N185" s="112"/>
    </row>
    <row r="186" spans="1:19" ht="33.950000000000003" customHeight="1" x14ac:dyDescent="0.25">
      <c r="A186" s="160"/>
      <c r="B186" s="140">
        <v>42</v>
      </c>
      <c r="C186" s="142"/>
      <c r="D186" s="173"/>
      <c r="E186" s="151"/>
      <c r="F186" s="143" t="s">
        <v>57</v>
      </c>
      <c r="G186" s="144">
        <f>+G187+G193+G195</f>
        <v>3049.04</v>
      </c>
      <c r="H186" s="144">
        <f t="shared" ref="H186:J186" si="55">+H187+H193+H195</f>
        <v>1102228</v>
      </c>
      <c r="I186" s="144">
        <f t="shared" si="55"/>
        <v>87323</v>
      </c>
      <c r="J186" s="144">
        <f t="shared" si="55"/>
        <v>43661.5</v>
      </c>
      <c r="K186" s="144">
        <v>0</v>
      </c>
      <c r="L186" s="145">
        <f>K186/G186*100</f>
        <v>0</v>
      </c>
      <c r="M186" s="145">
        <f>K186/I186*100</f>
        <v>0</v>
      </c>
      <c r="N186" s="148"/>
      <c r="P186" s="148"/>
    </row>
    <row r="187" spans="1:19" s="124" customFormat="1" ht="20.100000000000001" customHeight="1" x14ac:dyDescent="0.25">
      <c r="A187" s="159"/>
      <c r="B187" s="140"/>
      <c r="C187" s="140">
        <v>422</v>
      </c>
      <c r="D187" s="141"/>
      <c r="E187" s="151"/>
      <c r="F187" s="143" t="s">
        <v>58</v>
      </c>
      <c r="G187" s="144">
        <f>+G188+G189+G190+G191+G192</f>
        <v>3049.04</v>
      </c>
      <c r="H187" s="144">
        <f t="shared" ref="H187:K187" si="56">+H188+H189+H190+H191+H192</f>
        <v>1092228</v>
      </c>
      <c r="I187" s="144">
        <f t="shared" si="56"/>
        <v>87323</v>
      </c>
      <c r="J187" s="144">
        <f t="shared" si="56"/>
        <v>43661.5</v>
      </c>
      <c r="K187" s="144">
        <f t="shared" si="56"/>
        <v>0</v>
      </c>
      <c r="L187" s="145">
        <f>K187/G187*100</f>
        <v>0</v>
      </c>
      <c r="M187" s="145">
        <f>K187/I187*100</f>
        <v>0</v>
      </c>
      <c r="N187" s="112"/>
    </row>
    <row r="188" spans="1:19" s="114" customFormat="1" ht="21.95" customHeight="1" x14ac:dyDescent="0.25">
      <c r="A188" s="174"/>
      <c r="B188" s="174"/>
      <c r="C188" s="174"/>
      <c r="D188" s="150">
        <v>4221</v>
      </c>
      <c r="E188" s="151" t="s">
        <v>158</v>
      </c>
      <c r="F188" s="178" t="s">
        <v>59</v>
      </c>
      <c r="G188" s="153">
        <v>141.05000000000001</v>
      </c>
      <c r="H188" s="153">
        <v>10000</v>
      </c>
      <c r="I188" s="153">
        <v>0</v>
      </c>
      <c r="J188" s="153">
        <v>0</v>
      </c>
      <c r="K188" s="153">
        <v>0</v>
      </c>
      <c r="L188" s="154"/>
      <c r="M188" s="154"/>
      <c r="N188" s="112"/>
      <c r="O188" s="112"/>
      <c r="P188" s="112"/>
    </row>
    <row r="189" spans="1:19" s="114" customFormat="1" ht="21.95" customHeight="1" x14ac:dyDescent="0.25">
      <c r="A189" s="174"/>
      <c r="B189" s="174"/>
      <c r="C189" s="174"/>
      <c r="D189" s="150">
        <v>4223</v>
      </c>
      <c r="E189" s="151" t="s">
        <v>158</v>
      </c>
      <c r="F189" s="178" t="s">
        <v>151</v>
      </c>
      <c r="G189" s="153">
        <v>0</v>
      </c>
      <c r="H189" s="153">
        <v>5000</v>
      </c>
      <c r="I189" s="153">
        <v>0</v>
      </c>
      <c r="J189" s="153">
        <v>0</v>
      </c>
      <c r="K189" s="153">
        <v>0</v>
      </c>
      <c r="L189" s="154"/>
      <c r="M189" s="154"/>
      <c r="N189" s="112"/>
      <c r="O189" s="112"/>
      <c r="P189" s="112"/>
    </row>
    <row r="190" spans="1:19" ht="21.95" customHeight="1" x14ac:dyDescent="0.25">
      <c r="A190" s="174"/>
      <c r="B190" s="149"/>
      <c r="C190" s="149"/>
      <c r="D190" s="150">
        <v>4224</v>
      </c>
      <c r="E190" s="151" t="s">
        <v>158</v>
      </c>
      <c r="F190" s="152" t="s">
        <v>60</v>
      </c>
      <c r="G190" s="153">
        <v>2907.99</v>
      </c>
      <c r="H190" s="153">
        <v>1077228</v>
      </c>
      <c r="I190" s="153">
        <v>87323</v>
      </c>
      <c r="J190" s="153">
        <v>43661.5</v>
      </c>
      <c r="K190" s="153">
        <v>0</v>
      </c>
      <c r="L190" s="154"/>
      <c r="M190" s="154"/>
      <c r="N190" s="112"/>
    </row>
    <row r="191" spans="1:19" ht="21.95" hidden="1" customHeight="1" x14ac:dyDescent="0.25">
      <c r="A191" s="149"/>
      <c r="B191" s="149"/>
      <c r="C191" s="149"/>
      <c r="D191" s="150">
        <v>4225</v>
      </c>
      <c r="E191" s="151" t="s">
        <v>158</v>
      </c>
      <c r="F191" s="152" t="s">
        <v>93</v>
      </c>
      <c r="G191" s="153"/>
      <c r="H191" s="153"/>
      <c r="I191" s="153"/>
      <c r="J191" s="153">
        <v>0</v>
      </c>
      <c r="K191" s="153"/>
      <c r="L191" s="154"/>
      <c r="M191" s="154"/>
      <c r="N191" s="155"/>
      <c r="O191" s="148"/>
    </row>
    <row r="192" spans="1:19" ht="21.95" hidden="1" customHeight="1" x14ac:dyDescent="0.25">
      <c r="A192" s="149"/>
      <c r="B192" s="149"/>
      <c r="C192" s="149"/>
      <c r="D192" s="150">
        <v>4227</v>
      </c>
      <c r="E192" s="151" t="s">
        <v>158</v>
      </c>
      <c r="F192" s="152" t="s">
        <v>94</v>
      </c>
      <c r="G192" s="153"/>
      <c r="H192" s="153"/>
      <c r="I192" s="153"/>
      <c r="J192" s="153">
        <v>0</v>
      </c>
      <c r="K192" s="153"/>
      <c r="L192" s="154"/>
      <c r="M192" s="154"/>
      <c r="N192" s="155"/>
      <c r="O192" s="148"/>
    </row>
    <row r="193" spans="1:19" s="124" customFormat="1" ht="20.100000000000001" hidden="1" customHeight="1" x14ac:dyDescent="0.25">
      <c r="A193" s="159"/>
      <c r="B193" s="140"/>
      <c r="C193" s="140">
        <v>423</v>
      </c>
      <c r="D193" s="141"/>
      <c r="E193" s="151"/>
      <c r="F193" s="143" t="s">
        <v>95</v>
      </c>
      <c r="G193" s="144">
        <f>+G194</f>
        <v>0</v>
      </c>
      <c r="H193" s="144">
        <f t="shared" ref="H193:K193" si="57">+H194</f>
        <v>0</v>
      </c>
      <c r="I193" s="144">
        <f t="shared" si="57"/>
        <v>0</v>
      </c>
      <c r="J193" s="144">
        <f t="shared" si="57"/>
        <v>0</v>
      </c>
      <c r="K193" s="144">
        <f t="shared" si="57"/>
        <v>0</v>
      </c>
      <c r="L193" s="145">
        <v>0</v>
      </c>
      <c r="M193" s="145">
        <v>0</v>
      </c>
      <c r="N193" s="112"/>
    </row>
    <row r="194" spans="1:19" ht="28.5" hidden="1" x14ac:dyDescent="0.25">
      <c r="A194" s="149"/>
      <c r="B194" s="149"/>
      <c r="C194" s="149"/>
      <c r="D194" s="150">
        <v>4231</v>
      </c>
      <c r="E194" s="151" t="s">
        <v>158</v>
      </c>
      <c r="F194" s="152" t="s">
        <v>64</v>
      </c>
      <c r="G194" s="153">
        <v>0</v>
      </c>
      <c r="H194" s="153">
        <v>0</v>
      </c>
      <c r="I194" s="153">
        <v>0</v>
      </c>
      <c r="J194" s="153">
        <v>0</v>
      </c>
      <c r="K194" s="153">
        <v>0</v>
      </c>
      <c r="L194" s="154"/>
      <c r="M194" s="154"/>
      <c r="N194" s="155"/>
      <c r="O194" s="148"/>
    </row>
    <row r="195" spans="1:19" s="124" customFormat="1" ht="21.95" customHeight="1" x14ac:dyDescent="0.25">
      <c r="A195" s="159"/>
      <c r="B195" s="140"/>
      <c r="C195" s="140">
        <v>426</v>
      </c>
      <c r="D195" s="141"/>
      <c r="E195" s="151"/>
      <c r="F195" s="177" t="s">
        <v>65</v>
      </c>
      <c r="G195" s="144">
        <f>+G196</f>
        <v>0</v>
      </c>
      <c r="H195" s="144">
        <f t="shared" ref="H195:K195" si="58">+H196</f>
        <v>10000</v>
      </c>
      <c r="I195" s="144">
        <f t="shared" si="58"/>
        <v>0</v>
      </c>
      <c r="J195" s="144">
        <f t="shared" si="58"/>
        <v>0</v>
      </c>
      <c r="K195" s="144">
        <f t="shared" si="58"/>
        <v>0</v>
      </c>
      <c r="L195" s="145">
        <v>0</v>
      </c>
      <c r="M195" s="145">
        <v>0</v>
      </c>
      <c r="N195" s="112"/>
    </row>
    <row r="196" spans="1:19" ht="21.95" customHeight="1" x14ac:dyDescent="0.25">
      <c r="A196" s="149"/>
      <c r="B196" s="149"/>
      <c r="C196" s="149"/>
      <c r="D196" s="150">
        <v>4262</v>
      </c>
      <c r="E196" s="151" t="s">
        <v>158</v>
      </c>
      <c r="F196" s="152" t="s">
        <v>66</v>
      </c>
      <c r="G196" s="153">
        <v>0</v>
      </c>
      <c r="H196" s="153">
        <v>10000</v>
      </c>
      <c r="I196" s="153">
        <v>0</v>
      </c>
      <c r="J196" s="153">
        <v>0</v>
      </c>
      <c r="K196" s="153">
        <v>0</v>
      </c>
      <c r="L196" s="154"/>
      <c r="M196" s="154"/>
      <c r="N196" s="155"/>
      <c r="O196" s="148"/>
    </row>
    <row r="197" spans="1:19" ht="33.950000000000003" customHeight="1" x14ac:dyDescent="0.25">
      <c r="A197" s="160"/>
      <c r="B197" s="140">
        <v>45</v>
      </c>
      <c r="C197" s="142"/>
      <c r="D197" s="173"/>
      <c r="E197" s="151"/>
      <c r="F197" s="143" t="s">
        <v>177</v>
      </c>
      <c r="G197" s="144">
        <f>+G198</f>
        <v>0</v>
      </c>
      <c r="H197" s="144">
        <f t="shared" ref="H197:K198" si="59">+H198</f>
        <v>66000</v>
      </c>
      <c r="I197" s="144">
        <f t="shared" si="59"/>
        <v>51000</v>
      </c>
      <c r="J197" s="144">
        <f t="shared" si="59"/>
        <v>25500</v>
      </c>
      <c r="K197" s="144">
        <f t="shared" si="59"/>
        <v>0</v>
      </c>
      <c r="L197" s="145">
        <v>0</v>
      </c>
      <c r="M197" s="145">
        <f>K197/I197*100</f>
        <v>0</v>
      </c>
      <c r="N197" s="148"/>
      <c r="P197" s="148"/>
    </row>
    <row r="198" spans="1:19" s="180" customFormat="1" ht="30" x14ac:dyDescent="0.2">
      <c r="A198" s="37"/>
      <c r="B198" s="7"/>
      <c r="C198" s="140">
        <v>452</v>
      </c>
      <c r="D198" s="8"/>
      <c r="E198" s="165"/>
      <c r="F198" s="177" t="s">
        <v>178</v>
      </c>
      <c r="G198" s="144">
        <f>+G199</f>
        <v>0</v>
      </c>
      <c r="H198" s="144">
        <f t="shared" si="59"/>
        <v>66000</v>
      </c>
      <c r="I198" s="144">
        <f t="shared" si="59"/>
        <v>51000</v>
      </c>
      <c r="J198" s="145">
        <f t="shared" si="59"/>
        <v>25500</v>
      </c>
      <c r="K198" s="144">
        <f t="shared" si="59"/>
        <v>0</v>
      </c>
      <c r="L198" s="145">
        <v>0</v>
      </c>
      <c r="M198" s="145">
        <f>K198/I198*100</f>
        <v>0</v>
      </c>
    </row>
    <row r="199" spans="1:19" ht="28.5" x14ac:dyDescent="0.25">
      <c r="A199" s="149"/>
      <c r="B199" s="149"/>
      <c r="C199" s="149"/>
      <c r="D199" s="150">
        <v>4521</v>
      </c>
      <c r="E199" s="151" t="s">
        <v>158</v>
      </c>
      <c r="F199" s="152" t="s">
        <v>178</v>
      </c>
      <c r="G199" s="153">
        <v>0</v>
      </c>
      <c r="H199" s="153">
        <v>66000</v>
      </c>
      <c r="I199" s="153">
        <v>51000</v>
      </c>
      <c r="J199" s="153">
        <v>25500</v>
      </c>
      <c r="K199" s="153">
        <v>0</v>
      </c>
      <c r="L199" s="154"/>
      <c r="M199" s="154"/>
      <c r="N199" s="155"/>
      <c r="O199" s="148"/>
    </row>
    <row r="200" spans="1:19" ht="33.950000000000003" customHeight="1" x14ac:dyDescent="0.25">
      <c r="A200" s="129"/>
      <c r="B200" s="129"/>
      <c r="C200" s="129"/>
      <c r="D200" s="129"/>
      <c r="E200" s="130"/>
      <c r="F200" s="131" t="s">
        <v>90</v>
      </c>
      <c r="G200" s="132"/>
      <c r="H200" s="132"/>
      <c r="I200" s="132"/>
      <c r="J200" s="132"/>
      <c r="K200" s="132"/>
      <c r="L200" s="133"/>
      <c r="M200" s="133"/>
      <c r="N200" s="112"/>
    </row>
    <row r="201" spans="1:19" ht="30" customHeight="1" x14ac:dyDescent="0.25">
      <c r="A201" s="134"/>
      <c r="B201" s="134"/>
      <c r="C201" s="134"/>
      <c r="D201" s="134"/>
      <c r="E201" s="135"/>
      <c r="F201" s="136" t="s">
        <v>96</v>
      </c>
      <c r="G201" s="137"/>
      <c r="H201" s="137"/>
      <c r="I201" s="137"/>
      <c r="J201" s="137"/>
      <c r="K201" s="137"/>
      <c r="L201" s="138"/>
      <c r="M201" s="138"/>
      <c r="N201" s="139"/>
      <c r="O201" s="139"/>
      <c r="P201" s="139"/>
      <c r="Q201" s="139"/>
    </row>
    <row r="202" spans="1:19" ht="30" x14ac:dyDescent="0.25">
      <c r="A202" s="140">
        <v>4</v>
      </c>
      <c r="B202" s="140"/>
      <c r="C202" s="140"/>
      <c r="D202" s="141"/>
      <c r="E202" s="142"/>
      <c r="F202" s="143" t="s">
        <v>91</v>
      </c>
      <c r="G202" s="144">
        <f>+G203+G206</f>
        <v>0</v>
      </c>
      <c r="H202" s="144">
        <f t="shared" ref="H202:K202" si="60">+H203+H206</f>
        <v>110</v>
      </c>
      <c r="I202" s="144">
        <f t="shared" si="60"/>
        <v>110</v>
      </c>
      <c r="J202" s="144">
        <f t="shared" si="60"/>
        <v>55</v>
      </c>
      <c r="K202" s="144">
        <f t="shared" si="60"/>
        <v>0</v>
      </c>
      <c r="L202" s="145">
        <v>0</v>
      </c>
      <c r="M202" s="145">
        <f>K202/I202*100</f>
        <v>0</v>
      </c>
      <c r="N202" s="168"/>
      <c r="O202" s="168"/>
      <c r="P202" s="168"/>
      <c r="Q202" s="168"/>
      <c r="R202" s="168"/>
      <c r="S202" s="168"/>
    </row>
    <row r="203" spans="1:19" ht="26.25" hidden="1" customHeight="1" x14ac:dyDescent="0.25">
      <c r="A203" s="159"/>
      <c r="B203" s="140">
        <v>41</v>
      </c>
      <c r="C203" s="140"/>
      <c r="D203" s="141"/>
      <c r="E203" s="142"/>
      <c r="F203" s="143" t="s">
        <v>54</v>
      </c>
      <c r="G203" s="144">
        <f>+G204</f>
        <v>0</v>
      </c>
      <c r="H203" s="144">
        <f t="shared" ref="H203:K204" si="61">+H204</f>
        <v>0</v>
      </c>
      <c r="I203" s="144">
        <f t="shared" si="61"/>
        <v>0</v>
      </c>
      <c r="J203" s="144">
        <f t="shared" si="61"/>
        <v>0</v>
      </c>
      <c r="K203" s="144">
        <f t="shared" si="61"/>
        <v>0</v>
      </c>
      <c r="L203" s="145">
        <v>0</v>
      </c>
      <c r="M203" s="145">
        <v>0</v>
      </c>
      <c r="N203" s="112"/>
    </row>
    <row r="204" spans="1:19" ht="20.100000000000001" hidden="1" customHeight="1" x14ac:dyDescent="0.25">
      <c r="A204" s="159"/>
      <c r="B204" s="140"/>
      <c r="C204" s="140">
        <v>412</v>
      </c>
      <c r="D204" s="141"/>
      <c r="E204" s="142"/>
      <c r="F204" s="143" t="s">
        <v>92</v>
      </c>
      <c r="G204" s="144">
        <f>+G205</f>
        <v>0</v>
      </c>
      <c r="H204" s="144">
        <f t="shared" si="61"/>
        <v>0</v>
      </c>
      <c r="I204" s="144">
        <f t="shared" si="61"/>
        <v>0</v>
      </c>
      <c r="J204" s="144">
        <f t="shared" si="61"/>
        <v>0</v>
      </c>
      <c r="K204" s="144">
        <f t="shared" si="61"/>
        <v>0</v>
      </c>
      <c r="L204" s="145">
        <v>0</v>
      </c>
      <c r="M204" s="145">
        <v>0</v>
      </c>
      <c r="N204" s="112"/>
    </row>
    <row r="205" spans="1:19" ht="21.95" hidden="1" customHeight="1" x14ac:dyDescent="0.25">
      <c r="A205" s="149"/>
      <c r="B205" s="149"/>
      <c r="C205" s="149"/>
      <c r="D205" s="150">
        <v>4123</v>
      </c>
      <c r="E205" s="151" t="s">
        <v>161</v>
      </c>
      <c r="F205" s="152" t="s">
        <v>56</v>
      </c>
      <c r="G205" s="153">
        <v>0</v>
      </c>
      <c r="H205" s="153">
        <v>0</v>
      </c>
      <c r="I205" s="153">
        <v>0</v>
      </c>
      <c r="J205" s="153">
        <v>0</v>
      </c>
      <c r="K205" s="153">
        <v>0</v>
      </c>
      <c r="L205" s="154"/>
      <c r="M205" s="154"/>
      <c r="N205" s="155"/>
      <c r="O205" s="148"/>
    </row>
    <row r="206" spans="1:19" ht="33.950000000000003" customHeight="1" x14ac:dyDescent="0.25">
      <c r="A206" s="174"/>
      <c r="B206" s="140">
        <v>42</v>
      </c>
      <c r="C206" s="149"/>
      <c r="D206" s="150"/>
      <c r="E206" s="142"/>
      <c r="F206" s="143" t="s">
        <v>57</v>
      </c>
      <c r="G206" s="167">
        <f>+G207+G209</f>
        <v>0</v>
      </c>
      <c r="H206" s="167">
        <f t="shared" ref="H206:K206" si="62">+H207+H209</f>
        <v>110</v>
      </c>
      <c r="I206" s="167">
        <f t="shared" si="62"/>
        <v>110</v>
      </c>
      <c r="J206" s="167">
        <f t="shared" si="62"/>
        <v>55</v>
      </c>
      <c r="K206" s="167">
        <f t="shared" si="62"/>
        <v>0</v>
      </c>
      <c r="L206" s="145">
        <v>0</v>
      </c>
      <c r="M206" s="145">
        <f>K206/I206*100</f>
        <v>0</v>
      </c>
      <c r="N206" s="112"/>
    </row>
    <row r="207" spans="1:19" ht="21.95" customHeight="1" x14ac:dyDescent="0.25">
      <c r="A207" s="174"/>
      <c r="B207" s="140"/>
      <c r="C207" s="140">
        <v>422</v>
      </c>
      <c r="D207" s="150"/>
      <c r="E207" s="142"/>
      <c r="F207" s="143" t="s">
        <v>58</v>
      </c>
      <c r="G207" s="167">
        <f>+G208</f>
        <v>0</v>
      </c>
      <c r="H207" s="167">
        <f t="shared" ref="H207:K207" si="63">+H208</f>
        <v>110</v>
      </c>
      <c r="I207" s="167">
        <f t="shared" si="63"/>
        <v>110</v>
      </c>
      <c r="J207" s="167">
        <f t="shared" si="63"/>
        <v>55</v>
      </c>
      <c r="K207" s="167">
        <f t="shared" si="63"/>
        <v>0</v>
      </c>
      <c r="L207" s="145">
        <v>0</v>
      </c>
      <c r="M207" s="145">
        <f>K207/I207*100</f>
        <v>0</v>
      </c>
      <c r="N207" s="112"/>
    </row>
    <row r="208" spans="1:19" ht="21.95" customHeight="1" x14ac:dyDescent="0.25">
      <c r="A208" s="174"/>
      <c r="B208" s="140"/>
      <c r="C208" s="149"/>
      <c r="D208" s="150">
        <v>4224</v>
      </c>
      <c r="E208" s="142" t="s">
        <v>161</v>
      </c>
      <c r="F208" s="152" t="s">
        <v>60</v>
      </c>
      <c r="G208" s="162">
        <v>0</v>
      </c>
      <c r="H208" s="162">
        <v>110</v>
      </c>
      <c r="I208" s="162">
        <v>110</v>
      </c>
      <c r="J208" s="162">
        <v>55</v>
      </c>
      <c r="K208" s="162">
        <v>0</v>
      </c>
      <c r="L208" s="157"/>
      <c r="M208" s="157"/>
      <c r="N208" s="112"/>
    </row>
    <row r="209" spans="1:19" s="124" customFormat="1" ht="20.100000000000001" hidden="1" customHeight="1" x14ac:dyDescent="0.25">
      <c r="A209" s="159"/>
      <c r="B209" s="140"/>
      <c r="C209" s="140">
        <v>423</v>
      </c>
      <c r="D209" s="141"/>
      <c r="E209" s="151"/>
      <c r="F209" s="143" t="s">
        <v>95</v>
      </c>
      <c r="G209" s="144">
        <f>+G210</f>
        <v>0</v>
      </c>
      <c r="H209" s="144">
        <f t="shared" ref="H209:K209" si="64">+H210</f>
        <v>0</v>
      </c>
      <c r="I209" s="144">
        <f t="shared" si="64"/>
        <v>0</v>
      </c>
      <c r="J209" s="144">
        <f t="shared" si="64"/>
        <v>0</v>
      </c>
      <c r="K209" s="144">
        <f t="shared" si="64"/>
        <v>0</v>
      </c>
      <c r="L209" s="145">
        <v>0</v>
      </c>
      <c r="M209" s="145">
        <v>0</v>
      </c>
      <c r="N209" s="112"/>
    </row>
    <row r="210" spans="1:19" ht="28.5" hidden="1" x14ac:dyDescent="0.25">
      <c r="A210" s="174"/>
      <c r="B210" s="149"/>
      <c r="C210" s="149"/>
      <c r="D210" s="150">
        <v>4231</v>
      </c>
      <c r="E210" s="181"/>
      <c r="F210" s="152" t="s">
        <v>64</v>
      </c>
      <c r="G210" s="162">
        <v>0</v>
      </c>
      <c r="H210" s="162"/>
      <c r="I210" s="162">
        <v>0</v>
      </c>
      <c r="J210" s="162">
        <v>0</v>
      </c>
      <c r="K210" s="162">
        <v>0</v>
      </c>
      <c r="L210" s="154"/>
      <c r="M210" s="154"/>
      <c r="N210" s="112"/>
    </row>
    <row r="211" spans="1:19" ht="33.950000000000003" customHeight="1" x14ac:dyDescent="0.25">
      <c r="A211" s="129"/>
      <c r="B211" s="129"/>
      <c r="C211" s="129"/>
      <c r="D211" s="129"/>
      <c r="E211" s="130"/>
      <c r="F211" s="131" t="s">
        <v>97</v>
      </c>
      <c r="G211" s="132"/>
      <c r="H211" s="132"/>
      <c r="I211" s="132"/>
      <c r="J211" s="132"/>
      <c r="K211" s="132"/>
      <c r="L211" s="133"/>
      <c r="M211" s="133"/>
      <c r="N211" s="112"/>
    </row>
    <row r="212" spans="1:19" ht="30" customHeight="1" x14ac:dyDescent="0.25">
      <c r="A212" s="134"/>
      <c r="B212" s="134"/>
      <c r="C212" s="134"/>
      <c r="D212" s="134"/>
      <c r="E212" s="135"/>
      <c r="F212" s="136" t="s">
        <v>88</v>
      </c>
      <c r="G212" s="137"/>
      <c r="H212" s="137"/>
      <c r="I212" s="137"/>
      <c r="J212" s="137"/>
      <c r="K212" s="137"/>
      <c r="L212" s="138"/>
      <c r="M212" s="138"/>
      <c r="N212" s="139"/>
      <c r="O212" s="139"/>
      <c r="P212" s="139"/>
      <c r="Q212" s="139"/>
    </row>
    <row r="213" spans="1:19" s="124" customFormat="1" ht="21.95" customHeight="1" x14ac:dyDescent="0.25">
      <c r="A213" s="140">
        <v>3</v>
      </c>
      <c r="B213" s="140"/>
      <c r="C213" s="140"/>
      <c r="D213" s="141"/>
      <c r="E213" s="142"/>
      <c r="F213" s="143" t="s">
        <v>75</v>
      </c>
      <c r="G213" s="144">
        <f>+G214+G224</f>
        <v>6135</v>
      </c>
      <c r="H213" s="144">
        <f t="shared" ref="H213:K213" si="65">+H214+H224</f>
        <v>12500</v>
      </c>
      <c r="I213" s="144">
        <f t="shared" si="65"/>
        <v>12500</v>
      </c>
      <c r="J213" s="144">
        <f t="shared" si="65"/>
        <v>6250</v>
      </c>
      <c r="K213" s="144">
        <f t="shared" si="65"/>
        <v>6160</v>
      </c>
      <c r="L213" s="145">
        <f>K213/G213*100</f>
        <v>100.40749796251018</v>
      </c>
      <c r="M213" s="145">
        <f>K213/I213*100</f>
        <v>49.28</v>
      </c>
      <c r="N213" s="168"/>
      <c r="O213" s="168"/>
      <c r="P213" s="168"/>
      <c r="Q213" s="168"/>
      <c r="R213" s="168"/>
      <c r="S213" s="168"/>
    </row>
    <row r="214" spans="1:19" s="124" customFormat="1" ht="21.95" customHeight="1" x14ac:dyDescent="0.25">
      <c r="A214" s="140"/>
      <c r="B214" s="140">
        <v>31</v>
      </c>
      <c r="C214" s="140"/>
      <c r="D214" s="141"/>
      <c r="E214" s="142"/>
      <c r="F214" s="143" t="s">
        <v>9</v>
      </c>
      <c r="G214" s="167">
        <f>+G215+G219+G221</f>
        <v>5683</v>
      </c>
      <c r="H214" s="167">
        <f t="shared" ref="H214:K214" si="66">+H215+H219+H221</f>
        <v>11350</v>
      </c>
      <c r="I214" s="167">
        <f t="shared" si="66"/>
        <v>11350</v>
      </c>
      <c r="J214" s="167">
        <f t="shared" si="66"/>
        <v>5675</v>
      </c>
      <c r="K214" s="167">
        <f t="shared" si="66"/>
        <v>5645</v>
      </c>
      <c r="L214" s="145">
        <f>K214/G214*100</f>
        <v>99.331339081471057</v>
      </c>
      <c r="M214" s="145">
        <f>K214/I214*100</f>
        <v>49.735682819383257</v>
      </c>
      <c r="N214" s="155"/>
      <c r="O214" s="176"/>
    </row>
    <row r="215" spans="1:19" s="124" customFormat="1" ht="21.95" customHeight="1" x14ac:dyDescent="0.25">
      <c r="A215" s="140"/>
      <c r="B215" s="140"/>
      <c r="C215" s="140">
        <v>311</v>
      </c>
      <c r="D215" s="141"/>
      <c r="E215" s="142"/>
      <c r="F215" s="143" t="s">
        <v>10</v>
      </c>
      <c r="G215" s="167">
        <f>+G216+G217+G218</f>
        <v>4887</v>
      </c>
      <c r="H215" s="167">
        <f t="shared" ref="H215:K215" si="67">+H216+H217+H218</f>
        <v>9650</v>
      </c>
      <c r="I215" s="167">
        <f t="shared" si="67"/>
        <v>9650</v>
      </c>
      <c r="J215" s="167">
        <f t="shared" si="67"/>
        <v>4825</v>
      </c>
      <c r="K215" s="167">
        <f t="shared" si="67"/>
        <v>4845</v>
      </c>
      <c r="L215" s="145">
        <f>K215/G215*100</f>
        <v>99.140577041129532</v>
      </c>
      <c r="M215" s="145">
        <f>K215/I215*100</f>
        <v>50.207253886010363</v>
      </c>
      <c r="N215" s="112"/>
    </row>
    <row r="216" spans="1:19" ht="21.95" customHeight="1" x14ac:dyDescent="0.25">
      <c r="A216" s="149"/>
      <c r="B216" s="149"/>
      <c r="C216" s="149"/>
      <c r="D216" s="150">
        <v>3111</v>
      </c>
      <c r="E216" s="151" t="s">
        <v>158</v>
      </c>
      <c r="F216" s="152" t="s">
        <v>11</v>
      </c>
      <c r="G216" s="162">
        <v>4450</v>
      </c>
      <c r="H216" s="162">
        <v>8900</v>
      </c>
      <c r="I216" s="162">
        <v>9560</v>
      </c>
      <c r="J216" s="162">
        <v>4780</v>
      </c>
      <c r="K216" s="162">
        <v>4755</v>
      </c>
      <c r="L216" s="154"/>
      <c r="M216" s="154"/>
      <c r="N216" s="112"/>
    </row>
    <row r="217" spans="1:19" ht="20.100000000000001" hidden="1" customHeight="1" x14ac:dyDescent="0.25">
      <c r="A217" s="149"/>
      <c r="B217" s="149"/>
      <c r="C217" s="149"/>
      <c r="D217" s="150">
        <v>3113</v>
      </c>
      <c r="E217" s="151" t="s">
        <v>158</v>
      </c>
      <c r="F217" s="152" t="s">
        <v>12</v>
      </c>
      <c r="G217" s="144"/>
      <c r="H217" s="144"/>
      <c r="I217" s="144"/>
      <c r="J217" s="144"/>
      <c r="K217" s="144"/>
      <c r="L217" s="154"/>
      <c r="M217" s="154"/>
      <c r="N217" s="112"/>
    </row>
    <row r="218" spans="1:19" ht="21.95" customHeight="1" x14ac:dyDescent="0.25">
      <c r="A218" s="149"/>
      <c r="B218" s="149"/>
      <c r="C218" s="149"/>
      <c r="D218" s="150">
        <v>3114</v>
      </c>
      <c r="E218" s="151" t="s">
        <v>158</v>
      </c>
      <c r="F218" s="152" t="s">
        <v>13</v>
      </c>
      <c r="G218" s="162">
        <v>437</v>
      </c>
      <c r="H218" s="162">
        <v>750</v>
      </c>
      <c r="I218" s="162">
        <v>90</v>
      </c>
      <c r="J218" s="162">
        <v>45</v>
      </c>
      <c r="K218" s="162">
        <v>90</v>
      </c>
      <c r="L218" s="154"/>
      <c r="M218" s="154"/>
      <c r="N218" s="112"/>
    </row>
    <row r="219" spans="1:19" s="124" customFormat="1" ht="21.95" customHeight="1" x14ac:dyDescent="0.25">
      <c r="A219" s="140"/>
      <c r="B219" s="140"/>
      <c r="C219" s="140">
        <v>312</v>
      </c>
      <c r="D219" s="141"/>
      <c r="E219" s="151"/>
      <c r="F219" s="143" t="s">
        <v>14</v>
      </c>
      <c r="G219" s="167">
        <f>+G220</f>
        <v>0</v>
      </c>
      <c r="H219" s="167">
        <f t="shared" ref="H219:K219" si="68">+H220</f>
        <v>100</v>
      </c>
      <c r="I219" s="167">
        <f t="shared" si="68"/>
        <v>100</v>
      </c>
      <c r="J219" s="167">
        <f t="shared" si="68"/>
        <v>50</v>
      </c>
      <c r="K219" s="167">
        <f t="shared" si="68"/>
        <v>0</v>
      </c>
      <c r="L219" s="145">
        <v>0</v>
      </c>
      <c r="M219" s="145">
        <f>K219/I219*100</f>
        <v>0</v>
      </c>
      <c r="N219" s="112"/>
    </row>
    <row r="220" spans="1:19" ht="21.95" customHeight="1" x14ac:dyDescent="0.25">
      <c r="A220" s="149"/>
      <c r="B220" s="149"/>
      <c r="C220" s="149"/>
      <c r="D220" s="150">
        <v>3121</v>
      </c>
      <c r="E220" s="151" t="s">
        <v>158</v>
      </c>
      <c r="F220" s="152" t="s">
        <v>14</v>
      </c>
      <c r="G220" s="162">
        <v>0</v>
      </c>
      <c r="H220" s="162">
        <v>100</v>
      </c>
      <c r="I220" s="162">
        <v>100</v>
      </c>
      <c r="J220" s="162">
        <v>50</v>
      </c>
      <c r="K220" s="162">
        <v>0</v>
      </c>
      <c r="L220" s="154"/>
      <c r="M220" s="154"/>
      <c r="N220" s="112"/>
    </row>
    <row r="221" spans="1:19" s="124" customFormat="1" ht="21.95" customHeight="1" x14ac:dyDescent="0.25">
      <c r="A221" s="140"/>
      <c r="B221" s="140"/>
      <c r="C221" s="140">
        <v>313</v>
      </c>
      <c r="D221" s="141"/>
      <c r="E221" s="151"/>
      <c r="F221" s="143" t="s">
        <v>76</v>
      </c>
      <c r="G221" s="167">
        <f>+G222+G223</f>
        <v>796</v>
      </c>
      <c r="H221" s="167">
        <f t="shared" ref="H221:K221" si="69">+H222+H223</f>
        <v>1600</v>
      </c>
      <c r="I221" s="167">
        <f t="shared" si="69"/>
        <v>1600</v>
      </c>
      <c r="J221" s="167">
        <f t="shared" si="69"/>
        <v>800</v>
      </c>
      <c r="K221" s="167">
        <f t="shared" si="69"/>
        <v>800</v>
      </c>
      <c r="L221" s="145">
        <f>K221/G221*100</f>
        <v>100.50251256281406</v>
      </c>
      <c r="M221" s="145">
        <f>K221/I221*100</f>
        <v>50</v>
      </c>
      <c r="N221" s="112"/>
    </row>
    <row r="222" spans="1:19" ht="28.5" x14ac:dyDescent="0.25">
      <c r="A222" s="149"/>
      <c r="B222" s="149"/>
      <c r="C222" s="149"/>
      <c r="D222" s="150">
        <v>3132</v>
      </c>
      <c r="E222" s="151" t="s">
        <v>158</v>
      </c>
      <c r="F222" s="152" t="s">
        <v>16</v>
      </c>
      <c r="G222" s="162">
        <v>796</v>
      </c>
      <c r="H222" s="162">
        <v>1600</v>
      </c>
      <c r="I222" s="162">
        <v>1600</v>
      </c>
      <c r="J222" s="162">
        <v>800</v>
      </c>
      <c r="K222" s="162">
        <v>800</v>
      </c>
      <c r="L222" s="154"/>
      <c r="M222" s="154"/>
      <c r="N222" s="112"/>
    </row>
    <row r="223" spans="1:19" ht="28.5" hidden="1" customHeight="1" x14ac:dyDescent="0.25">
      <c r="A223" s="149"/>
      <c r="B223" s="149"/>
      <c r="C223" s="149"/>
      <c r="D223" s="150">
        <v>3133</v>
      </c>
      <c r="E223" s="151" t="s">
        <v>158</v>
      </c>
      <c r="F223" s="152" t="s">
        <v>17</v>
      </c>
      <c r="G223" s="162">
        <v>0</v>
      </c>
      <c r="H223" s="162">
        <v>0</v>
      </c>
      <c r="I223" s="162">
        <v>0</v>
      </c>
      <c r="J223" s="162">
        <v>0</v>
      </c>
      <c r="K223" s="162">
        <v>0</v>
      </c>
      <c r="L223" s="154"/>
      <c r="M223" s="154"/>
      <c r="N223" s="112"/>
    </row>
    <row r="224" spans="1:19" s="124" customFormat="1" ht="21.95" customHeight="1" x14ac:dyDescent="0.25">
      <c r="A224" s="141"/>
      <c r="B224" s="141">
        <v>32</v>
      </c>
      <c r="C224" s="141"/>
      <c r="D224" s="141"/>
      <c r="E224" s="151"/>
      <c r="F224" s="163" t="s">
        <v>18</v>
      </c>
      <c r="G224" s="167">
        <f>+G225+G229+G233</f>
        <v>452</v>
      </c>
      <c r="H224" s="167">
        <f t="shared" ref="H224:K224" si="70">+H225+H229+H233</f>
        <v>1150</v>
      </c>
      <c r="I224" s="167">
        <f t="shared" si="70"/>
        <v>1150</v>
      </c>
      <c r="J224" s="167">
        <f t="shared" si="70"/>
        <v>575</v>
      </c>
      <c r="K224" s="167">
        <f t="shared" si="70"/>
        <v>515</v>
      </c>
      <c r="L224" s="145">
        <f>K224/G224*100</f>
        <v>113.93805309734513</v>
      </c>
      <c r="M224" s="145">
        <f>K224/I224*100</f>
        <v>44.782608695652179</v>
      </c>
      <c r="N224" s="112"/>
    </row>
    <row r="225" spans="1:17" s="124" customFormat="1" ht="20.100000000000001" hidden="1" customHeight="1" x14ac:dyDescent="0.25">
      <c r="A225" s="159"/>
      <c r="B225" s="159"/>
      <c r="C225" s="159">
        <v>321</v>
      </c>
      <c r="D225" s="141"/>
      <c r="E225" s="151"/>
      <c r="F225" s="161" t="s">
        <v>19</v>
      </c>
      <c r="G225" s="144">
        <f>+G226+G227+G228</f>
        <v>0</v>
      </c>
      <c r="H225" s="144">
        <f t="shared" ref="H225:K225" si="71">+H226+H227+H228</f>
        <v>0</v>
      </c>
      <c r="I225" s="144">
        <f t="shared" si="71"/>
        <v>0</v>
      </c>
      <c r="J225" s="144">
        <f t="shared" si="71"/>
        <v>0</v>
      </c>
      <c r="K225" s="144">
        <f t="shared" si="71"/>
        <v>0</v>
      </c>
      <c r="L225" s="145">
        <v>0</v>
      </c>
      <c r="M225" s="145">
        <v>0</v>
      </c>
      <c r="N225" s="112"/>
    </row>
    <row r="226" spans="1:17" ht="20.100000000000001" hidden="1" customHeight="1" x14ac:dyDescent="0.25">
      <c r="A226" s="149"/>
      <c r="B226" s="149"/>
      <c r="C226" s="149"/>
      <c r="D226" s="150">
        <v>3211</v>
      </c>
      <c r="E226" s="151" t="s">
        <v>158</v>
      </c>
      <c r="F226" s="152" t="s">
        <v>20</v>
      </c>
      <c r="G226" s="162"/>
      <c r="H226" s="162"/>
      <c r="I226" s="162"/>
      <c r="J226" s="162">
        <v>0</v>
      </c>
      <c r="K226" s="162"/>
      <c r="L226" s="154"/>
      <c r="M226" s="154"/>
      <c r="N226" s="112"/>
    </row>
    <row r="227" spans="1:17" ht="28.5" hidden="1" customHeight="1" x14ac:dyDescent="0.25">
      <c r="A227" s="149"/>
      <c r="B227" s="149"/>
      <c r="C227" s="149"/>
      <c r="D227" s="150">
        <v>3212</v>
      </c>
      <c r="E227" s="151" t="s">
        <v>158</v>
      </c>
      <c r="F227" s="152" t="s">
        <v>21</v>
      </c>
      <c r="G227" s="162">
        <v>0</v>
      </c>
      <c r="H227" s="162">
        <v>0</v>
      </c>
      <c r="I227" s="162">
        <v>0</v>
      </c>
      <c r="J227" s="162">
        <v>0</v>
      </c>
      <c r="K227" s="162">
        <v>0</v>
      </c>
      <c r="L227" s="154"/>
      <c r="M227" s="154"/>
      <c r="N227" s="112"/>
    </row>
    <row r="228" spans="1:17" ht="20.100000000000001" hidden="1" customHeight="1" x14ac:dyDescent="0.25">
      <c r="A228" s="149"/>
      <c r="B228" s="149"/>
      <c r="C228" s="149"/>
      <c r="D228" s="150">
        <v>3213</v>
      </c>
      <c r="E228" s="151" t="s">
        <v>158</v>
      </c>
      <c r="F228" s="152" t="s">
        <v>22</v>
      </c>
      <c r="G228" s="162"/>
      <c r="H228" s="162"/>
      <c r="I228" s="162"/>
      <c r="J228" s="162">
        <v>0</v>
      </c>
      <c r="K228" s="162"/>
      <c r="L228" s="154"/>
      <c r="M228" s="154"/>
      <c r="N228" s="112"/>
    </row>
    <row r="229" spans="1:17" s="124" customFormat="1" ht="21.95" customHeight="1" x14ac:dyDescent="0.25">
      <c r="A229" s="140"/>
      <c r="B229" s="140"/>
      <c r="C229" s="140">
        <v>322</v>
      </c>
      <c r="D229" s="141"/>
      <c r="E229" s="151"/>
      <c r="F229" s="143" t="s">
        <v>23</v>
      </c>
      <c r="G229" s="167">
        <f>+G230+G231+G232</f>
        <v>275</v>
      </c>
      <c r="H229" s="167">
        <f t="shared" ref="H229:K229" si="72">+H230+H231+H232</f>
        <v>750</v>
      </c>
      <c r="I229" s="167">
        <f t="shared" si="72"/>
        <v>750</v>
      </c>
      <c r="J229" s="167">
        <f t="shared" si="72"/>
        <v>375</v>
      </c>
      <c r="K229" s="167">
        <f t="shared" si="72"/>
        <v>355</v>
      </c>
      <c r="L229" s="145">
        <f>K229/G229*100</f>
        <v>129.09090909090909</v>
      </c>
      <c r="M229" s="145">
        <f>K229/I229*100</f>
        <v>47.333333333333336</v>
      </c>
      <c r="N229" s="112"/>
    </row>
    <row r="230" spans="1:17" ht="28.5" x14ac:dyDescent="0.25">
      <c r="A230" s="149"/>
      <c r="B230" s="149"/>
      <c r="C230" s="149"/>
      <c r="D230" s="150">
        <v>3221</v>
      </c>
      <c r="E230" s="151" t="s">
        <v>158</v>
      </c>
      <c r="F230" s="152" t="s">
        <v>77</v>
      </c>
      <c r="G230" s="162">
        <v>40</v>
      </c>
      <c r="H230" s="162">
        <v>110</v>
      </c>
      <c r="I230" s="162">
        <v>110</v>
      </c>
      <c r="J230" s="162">
        <v>55</v>
      </c>
      <c r="K230" s="162">
        <v>55</v>
      </c>
      <c r="L230" s="154"/>
      <c r="M230" s="154"/>
      <c r="N230" s="148"/>
    </row>
    <row r="231" spans="1:17" ht="21.95" customHeight="1" x14ac:dyDescent="0.25">
      <c r="A231" s="149"/>
      <c r="B231" s="149"/>
      <c r="C231" s="149"/>
      <c r="D231" s="150">
        <v>3222</v>
      </c>
      <c r="E231" s="151" t="s">
        <v>158</v>
      </c>
      <c r="F231" s="164" t="s">
        <v>25</v>
      </c>
      <c r="G231" s="153">
        <v>0</v>
      </c>
      <c r="H231" s="153">
        <v>160</v>
      </c>
      <c r="I231" s="153">
        <v>160</v>
      </c>
      <c r="J231" s="153">
        <v>80</v>
      </c>
      <c r="K231" s="153">
        <v>70</v>
      </c>
      <c r="L231" s="154"/>
      <c r="M231" s="154"/>
      <c r="N231" s="112"/>
    </row>
    <row r="232" spans="1:17" ht="21.95" customHeight="1" x14ac:dyDescent="0.25">
      <c r="A232" s="149"/>
      <c r="B232" s="149"/>
      <c r="C232" s="149"/>
      <c r="D232" s="150">
        <v>3223</v>
      </c>
      <c r="E232" s="151" t="s">
        <v>158</v>
      </c>
      <c r="F232" s="164" t="s">
        <v>26</v>
      </c>
      <c r="G232" s="153">
        <v>235</v>
      </c>
      <c r="H232" s="153">
        <v>480</v>
      </c>
      <c r="I232" s="153">
        <v>480</v>
      </c>
      <c r="J232" s="153">
        <v>240</v>
      </c>
      <c r="K232" s="153">
        <v>230</v>
      </c>
      <c r="L232" s="154"/>
      <c r="M232" s="154"/>
      <c r="N232" s="112"/>
    </row>
    <row r="233" spans="1:17" s="124" customFormat="1" ht="21.95" customHeight="1" x14ac:dyDescent="0.25">
      <c r="A233" s="140"/>
      <c r="B233" s="140"/>
      <c r="C233" s="140">
        <v>323</v>
      </c>
      <c r="D233" s="141"/>
      <c r="E233" s="151"/>
      <c r="F233" s="163" t="s">
        <v>30</v>
      </c>
      <c r="G233" s="144">
        <f>+G234+G235+G236+G237+G238</f>
        <v>177</v>
      </c>
      <c r="H233" s="144">
        <f t="shared" ref="H233:K233" si="73">+H234+H235+H236+H237+H238</f>
        <v>400</v>
      </c>
      <c r="I233" s="144">
        <f t="shared" si="73"/>
        <v>400</v>
      </c>
      <c r="J233" s="144">
        <f t="shared" si="73"/>
        <v>200</v>
      </c>
      <c r="K233" s="144">
        <f t="shared" si="73"/>
        <v>160</v>
      </c>
      <c r="L233" s="145">
        <f>K233/G233*100</f>
        <v>90.395480225988706</v>
      </c>
      <c r="M233" s="145">
        <f>K233/I233*100</f>
        <v>40</v>
      </c>
      <c r="N233" s="112"/>
      <c r="O233" s="147"/>
    </row>
    <row r="234" spans="1:17" s="124" customFormat="1" ht="28.5" x14ac:dyDescent="0.25">
      <c r="A234" s="140"/>
      <c r="B234" s="140"/>
      <c r="C234" s="140"/>
      <c r="D234" s="150">
        <v>3232</v>
      </c>
      <c r="E234" s="151" t="s">
        <v>158</v>
      </c>
      <c r="F234" s="164" t="s">
        <v>32</v>
      </c>
      <c r="G234" s="153">
        <v>0</v>
      </c>
      <c r="H234" s="153">
        <v>40</v>
      </c>
      <c r="I234" s="153">
        <v>40</v>
      </c>
      <c r="J234" s="153">
        <v>20</v>
      </c>
      <c r="K234" s="153">
        <v>0</v>
      </c>
      <c r="L234" s="154"/>
      <c r="M234" s="154"/>
      <c r="N234" s="112"/>
      <c r="O234" s="147"/>
    </row>
    <row r="235" spans="1:17" ht="21.95" customHeight="1" x14ac:dyDescent="0.25">
      <c r="A235" s="149"/>
      <c r="B235" s="149"/>
      <c r="C235" s="149"/>
      <c r="D235" s="150">
        <v>3233</v>
      </c>
      <c r="E235" s="151" t="s">
        <v>158</v>
      </c>
      <c r="F235" s="152" t="s">
        <v>33</v>
      </c>
      <c r="G235" s="162">
        <v>27</v>
      </c>
      <c r="H235" s="162">
        <v>40</v>
      </c>
      <c r="I235" s="162">
        <v>40</v>
      </c>
      <c r="J235" s="162">
        <v>20</v>
      </c>
      <c r="K235" s="162">
        <v>0</v>
      </c>
      <c r="L235" s="154"/>
      <c r="M235" s="154"/>
      <c r="N235" s="112"/>
    </row>
    <row r="236" spans="1:17" ht="20.100000000000001" hidden="1" customHeight="1" x14ac:dyDescent="0.25">
      <c r="A236" s="149"/>
      <c r="B236" s="149"/>
      <c r="C236" s="149"/>
      <c r="D236" s="150">
        <v>3236</v>
      </c>
      <c r="E236" s="151" t="s">
        <v>158</v>
      </c>
      <c r="F236" s="152" t="s">
        <v>36</v>
      </c>
      <c r="G236" s="144"/>
      <c r="H236" s="144"/>
      <c r="I236" s="144"/>
      <c r="J236" s="144">
        <v>0</v>
      </c>
      <c r="K236" s="144"/>
      <c r="L236" s="154"/>
      <c r="M236" s="154"/>
      <c r="N236" s="112"/>
    </row>
    <row r="237" spans="1:17" ht="21.95" customHeight="1" x14ac:dyDescent="0.25">
      <c r="A237" s="149"/>
      <c r="B237" s="149"/>
      <c r="C237" s="149"/>
      <c r="D237" s="150">
        <v>3238</v>
      </c>
      <c r="E237" s="151" t="s">
        <v>158</v>
      </c>
      <c r="F237" s="152" t="s">
        <v>37</v>
      </c>
      <c r="G237" s="162">
        <v>75</v>
      </c>
      <c r="H237" s="162">
        <v>160</v>
      </c>
      <c r="I237" s="162">
        <v>160</v>
      </c>
      <c r="J237" s="162">
        <v>80</v>
      </c>
      <c r="K237" s="162">
        <v>80</v>
      </c>
      <c r="L237" s="154"/>
      <c r="M237" s="154"/>
      <c r="N237" s="112"/>
    </row>
    <row r="238" spans="1:17" ht="21.95" customHeight="1" x14ac:dyDescent="0.25">
      <c r="A238" s="149"/>
      <c r="B238" s="149"/>
      <c r="C238" s="149"/>
      <c r="D238" s="150">
        <v>3239</v>
      </c>
      <c r="E238" s="151" t="s">
        <v>158</v>
      </c>
      <c r="F238" s="152" t="s">
        <v>38</v>
      </c>
      <c r="G238" s="162">
        <v>75</v>
      </c>
      <c r="H238" s="162">
        <v>160</v>
      </c>
      <c r="I238" s="162">
        <v>160</v>
      </c>
      <c r="J238" s="162">
        <v>80</v>
      </c>
      <c r="K238" s="162">
        <v>80</v>
      </c>
      <c r="L238" s="154"/>
      <c r="M238" s="154"/>
      <c r="N238" s="112"/>
    </row>
    <row r="239" spans="1:17" ht="28.5" hidden="1" customHeight="1" x14ac:dyDescent="0.25">
      <c r="A239" s="129"/>
      <c r="B239" s="129"/>
      <c r="C239" s="129"/>
      <c r="D239" s="129"/>
      <c r="E239" s="130"/>
      <c r="F239" s="131" t="s">
        <v>103</v>
      </c>
      <c r="G239" s="132"/>
      <c r="H239" s="132"/>
      <c r="I239" s="132"/>
      <c r="J239" s="132"/>
      <c r="K239" s="132"/>
      <c r="L239" s="133"/>
      <c r="M239" s="133"/>
      <c r="N239" s="112"/>
    </row>
    <row r="240" spans="1:17" ht="30" hidden="1" customHeight="1" x14ac:dyDescent="0.25">
      <c r="A240" s="134"/>
      <c r="B240" s="134"/>
      <c r="C240" s="134"/>
      <c r="D240" s="134"/>
      <c r="E240" s="135"/>
      <c r="F240" s="136" t="s">
        <v>88</v>
      </c>
      <c r="G240" s="137"/>
      <c r="H240" s="137"/>
      <c r="I240" s="137"/>
      <c r="J240" s="137"/>
      <c r="K240" s="137"/>
      <c r="L240" s="138"/>
      <c r="M240" s="138"/>
      <c r="N240" s="139"/>
      <c r="O240" s="139"/>
      <c r="P240" s="139"/>
      <c r="Q240" s="139"/>
    </row>
    <row r="241" spans="1:19" s="124" customFormat="1" ht="30" hidden="1" x14ac:dyDescent="0.25">
      <c r="A241" s="140">
        <v>4</v>
      </c>
      <c r="B241" s="140"/>
      <c r="C241" s="140"/>
      <c r="D241" s="141"/>
      <c r="E241" s="142"/>
      <c r="F241" s="143" t="s">
        <v>91</v>
      </c>
      <c r="G241" s="144">
        <v>0</v>
      </c>
      <c r="H241" s="144"/>
      <c r="I241" s="144">
        <v>0</v>
      </c>
      <c r="J241" s="144">
        <v>0</v>
      </c>
      <c r="K241" s="144">
        <v>0</v>
      </c>
      <c r="L241" s="145">
        <v>0</v>
      </c>
      <c r="M241" s="145">
        <v>0</v>
      </c>
      <c r="N241" s="168">
        <v>0</v>
      </c>
      <c r="O241" s="168">
        <v>0</v>
      </c>
      <c r="P241" s="168">
        <v>0</v>
      </c>
      <c r="Q241" s="168">
        <v>0</v>
      </c>
      <c r="R241" s="168">
        <v>0</v>
      </c>
      <c r="S241" s="168">
        <v>0</v>
      </c>
    </row>
    <row r="242" spans="1:19" s="124" customFormat="1" ht="28.5" hidden="1" customHeight="1" x14ac:dyDescent="0.25">
      <c r="A242" s="140"/>
      <c r="B242" s="140">
        <v>41</v>
      </c>
      <c r="C242" s="140"/>
      <c r="D242" s="141"/>
      <c r="E242" s="142"/>
      <c r="F242" s="143" t="s">
        <v>54</v>
      </c>
      <c r="G242" s="144"/>
      <c r="H242" s="144"/>
      <c r="I242" s="144"/>
      <c r="J242" s="144"/>
      <c r="K242" s="144"/>
      <c r="L242" s="145">
        <v>0</v>
      </c>
      <c r="M242" s="145">
        <v>0</v>
      </c>
      <c r="N242" s="112"/>
    </row>
    <row r="243" spans="1:19" s="124" customFormat="1" ht="20.100000000000001" hidden="1" customHeight="1" x14ac:dyDescent="0.25">
      <c r="A243" s="140"/>
      <c r="B243" s="140"/>
      <c r="C243" s="140">
        <v>412</v>
      </c>
      <c r="D243" s="141"/>
      <c r="E243" s="142"/>
      <c r="F243" s="143" t="s">
        <v>92</v>
      </c>
      <c r="G243" s="144"/>
      <c r="H243" s="144"/>
      <c r="I243" s="144"/>
      <c r="J243" s="144"/>
      <c r="K243" s="144"/>
      <c r="L243" s="145">
        <v>0</v>
      </c>
      <c r="M243" s="145">
        <v>0</v>
      </c>
      <c r="N243" s="112"/>
    </row>
    <row r="244" spans="1:19" ht="23.25" hidden="1" customHeight="1" x14ac:dyDescent="0.25">
      <c r="A244" s="149"/>
      <c r="B244" s="149"/>
      <c r="C244" s="149"/>
      <c r="D244" s="150">
        <v>4123</v>
      </c>
      <c r="E244" s="151" t="s">
        <v>158</v>
      </c>
      <c r="F244" s="152" t="s">
        <v>56</v>
      </c>
      <c r="G244" s="144"/>
      <c r="H244" s="144"/>
      <c r="I244" s="144"/>
      <c r="J244" s="144"/>
      <c r="K244" s="144"/>
      <c r="L244" s="154"/>
      <c r="M244" s="154"/>
      <c r="N244" s="112"/>
    </row>
    <row r="245" spans="1:19" s="124" customFormat="1" ht="28.5" hidden="1" customHeight="1" x14ac:dyDescent="0.25">
      <c r="A245" s="140"/>
      <c r="B245" s="140">
        <v>42</v>
      </c>
      <c r="C245" s="140"/>
      <c r="D245" s="141"/>
      <c r="E245" s="151"/>
      <c r="F245" s="143" t="s">
        <v>57</v>
      </c>
      <c r="G245" s="144">
        <v>0</v>
      </c>
      <c r="H245" s="144"/>
      <c r="I245" s="144">
        <v>0</v>
      </c>
      <c r="J245" s="144">
        <v>0</v>
      </c>
      <c r="K245" s="144">
        <v>0</v>
      </c>
      <c r="L245" s="145">
        <v>0</v>
      </c>
      <c r="M245" s="145">
        <v>0</v>
      </c>
      <c r="N245" s="112"/>
    </row>
    <row r="246" spans="1:19" s="124" customFormat="1" ht="20.100000000000001" hidden="1" customHeight="1" x14ac:dyDescent="0.25">
      <c r="A246" s="140"/>
      <c r="B246" s="140"/>
      <c r="C246" s="140">
        <v>422</v>
      </c>
      <c r="D246" s="141"/>
      <c r="E246" s="151"/>
      <c r="F246" s="143" t="s">
        <v>58</v>
      </c>
      <c r="G246" s="144">
        <v>0</v>
      </c>
      <c r="H246" s="144"/>
      <c r="I246" s="144">
        <v>0</v>
      </c>
      <c r="J246" s="144">
        <v>0</v>
      </c>
      <c r="K246" s="144">
        <v>0</v>
      </c>
      <c r="L246" s="145">
        <v>0</v>
      </c>
      <c r="M246" s="145">
        <v>0</v>
      </c>
      <c r="N246" s="112"/>
    </row>
    <row r="247" spans="1:19" ht="21.95" hidden="1" customHeight="1" x14ac:dyDescent="0.25">
      <c r="A247" s="149"/>
      <c r="B247" s="149"/>
      <c r="C247" s="149"/>
      <c r="D247" s="150">
        <v>4221</v>
      </c>
      <c r="E247" s="151" t="s">
        <v>158</v>
      </c>
      <c r="F247" s="152" t="s">
        <v>59</v>
      </c>
      <c r="G247" s="153">
        <v>0</v>
      </c>
      <c r="H247" s="153"/>
      <c r="I247" s="153">
        <v>0</v>
      </c>
      <c r="J247" s="153">
        <v>0</v>
      </c>
      <c r="K247" s="153">
        <v>0</v>
      </c>
      <c r="L247" s="154"/>
      <c r="M247" s="154"/>
      <c r="N247" s="155"/>
      <c r="O247" s="148"/>
    </row>
    <row r="248" spans="1:19" ht="20.100000000000001" hidden="1" customHeight="1" x14ac:dyDescent="0.25">
      <c r="A248" s="149"/>
      <c r="B248" s="149"/>
      <c r="C248" s="149"/>
      <c r="D248" s="150">
        <v>4224</v>
      </c>
      <c r="E248" s="151" t="s">
        <v>158</v>
      </c>
      <c r="F248" s="152" t="s">
        <v>60</v>
      </c>
      <c r="G248" s="144"/>
      <c r="H248" s="144"/>
      <c r="I248" s="144"/>
      <c r="J248" s="144"/>
      <c r="K248" s="144"/>
      <c r="L248" s="154"/>
      <c r="M248" s="154"/>
      <c r="N248" s="112"/>
    </row>
    <row r="249" spans="1:19" s="124" customFormat="1" ht="20.100000000000001" hidden="1" customHeight="1" x14ac:dyDescent="0.25">
      <c r="A249" s="140"/>
      <c r="B249" s="140"/>
      <c r="C249" s="140">
        <v>426</v>
      </c>
      <c r="D249" s="141"/>
      <c r="E249" s="151"/>
      <c r="F249" s="143" t="s">
        <v>65</v>
      </c>
      <c r="G249" s="144"/>
      <c r="H249" s="144"/>
      <c r="I249" s="144"/>
      <c r="J249" s="144"/>
      <c r="K249" s="144"/>
      <c r="L249" s="145">
        <v>0</v>
      </c>
      <c r="M249" s="145">
        <v>0</v>
      </c>
      <c r="N249" s="112"/>
    </row>
    <row r="250" spans="1:19" ht="20.100000000000001" hidden="1" customHeight="1" x14ac:dyDescent="0.25">
      <c r="A250" s="149"/>
      <c r="B250" s="149"/>
      <c r="C250" s="149"/>
      <c r="D250" s="150">
        <v>4262</v>
      </c>
      <c r="E250" s="151" t="s">
        <v>158</v>
      </c>
      <c r="F250" s="152" t="s">
        <v>66</v>
      </c>
      <c r="G250" s="144"/>
      <c r="H250" s="144"/>
      <c r="I250" s="144"/>
      <c r="J250" s="144"/>
      <c r="K250" s="144"/>
      <c r="L250" s="154"/>
      <c r="M250" s="154"/>
      <c r="N250" s="112"/>
    </row>
    <row r="251" spans="1:19" ht="21.95" customHeight="1" x14ac:dyDescent="0.25">
      <c r="A251" s="129"/>
      <c r="B251" s="129"/>
      <c r="C251" s="129"/>
      <c r="D251" s="129"/>
      <c r="E251" s="130"/>
      <c r="F251" s="131" t="s">
        <v>98</v>
      </c>
      <c r="G251" s="132"/>
      <c r="H251" s="132"/>
      <c r="I251" s="132"/>
      <c r="J251" s="132"/>
      <c r="K251" s="132"/>
      <c r="L251" s="133"/>
      <c r="M251" s="133"/>
      <c r="N251" s="112"/>
    </row>
    <row r="252" spans="1:19" ht="30" customHeight="1" x14ac:dyDescent="0.25">
      <c r="A252" s="134"/>
      <c r="B252" s="134"/>
      <c r="C252" s="134"/>
      <c r="D252" s="134"/>
      <c r="E252" s="135"/>
      <c r="F252" s="136" t="s">
        <v>87</v>
      </c>
      <c r="G252" s="137"/>
      <c r="H252" s="137"/>
      <c r="I252" s="137"/>
      <c r="J252" s="137"/>
      <c r="K252" s="137"/>
      <c r="L252" s="138"/>
      <c r="M252" s="138"/>
      <c r="N252" s="139"/>
      <c r="O252" s="139"/>
      <c r="P252" s="139"/>
      <c r="Q252" s="139"/>
    </row>
    <row r="253" spans="1:19" s="124" customFormat="1" ht="21.95" customHeight="1" x14ac:dyDescent="0.25">
      <c r="A253" s="140">
        <v>3</v>
      </c>
      <c r="B253" s="140"/>
      <c r="C253" s="140"/>
      <c r="D253" s="141"/>
      <c r="E253" s="142"/>
      <c r="F253" s="143" t="s">
        <v>75</v>
      </c>
      <c r="G253" s="144">
        <f>+G254+G264+G282+G285</f>
        <v>13639.369999999999</v>
      </c>
      <c r="H253" s="144">
        <f t="shared" ref="H253:K253" si="74">+H254+H264+H282+H285</f>
        <v>28400</v>
      </c>
      <c r="I253" s="144">
        <f t="shared" si="74"/>
        <v>0</v>
      </c>
      <c r="J253" s="144">
        <f t="shared" si="74"/>
        <v>0</v>
      </c>
      <c r="K253" s="144">
        <f t="shared" si="74"/>
        <v>0</v>
      </c>
      <c r="L253" s="145">
        <f>K253/G253*100</f>
        <v>0</v>
      </c>
      <c r="M253" s="145">
        <v>0</v>
      </c>
      <c r="N253" s="155"/>
      <c r="O253" s="155"/>
      <c r="P253" s="155"/>
      <c r="Q253" s="155"/>
      <c r="R253" s="155"/>
      <c r="S253" s="155"/>
    </row>
    <row r="254" spans="1:19" s="124" customFormat="1" ht="21.95" customHeight="1" x14ac:dyDescent="0.25">
      <c r="A254" s="140"/>
      <c r="B254" s="140">
        <v>31</v>
      </c>
      <c r="C254" s="140"/>
      <c r="D254" s="141"/>
      <c r="E254" s="142"/>
      <c r="F254" s="143" t="s">
        <v>9</v>
      </c>
      <c r="G254" s="167">
        <f>+G255+G259+G261</f>
        <v>10196.369999999999</v>
      </c>
      <c r="H254" s="167">
        <f t="shared" ref="H254:K254" si="75">+H255+H259+H261</f>
        <v>18450</v>
      </c>
      <c r="I254" s="167">
        <f t="shared" si="75"/>
        <v>0</v>
      </c>
      <c r="J254" s="167">
        <f t="shared" si="75"/>
        <v>0</v>
      </c>
      <c r="K254" s="167">
        <f t="shared" si="75"/>
        <v>0</v>
      </c>
      <c r="L254" s="145">
        <f>K254/G254*100</f>
        <v>0</v>
      </c>
      <c r="M254" s="145">
        <v>0</v>
      </c>
      <c r="N254" s="112"/>
    </row>
    <row r="255" spans="1:19" s="124" customFormat="1" ht="21.95" customHeight="1" x14ac:dyDescent="0.25">
      <c r="A255" s="140"/>
      <c r="B255" s="140"/>
      <c r="C255" s="140">
        <v>311</v>
      </c>
      <c r="D255" s="141"/>
      <c r="E255" s="142"/>
      <c r="F255" s="143" t="s">
        <v>10</v>
      </c>
      <c r="G255" s="167">
        <f>+G256+G257+G258</f>
        <v>8752.25</v>
      </c>
      <c r="H255" s="167">
        <f t="shared" ref="H255:K255" si="76">+H256+H257+H258</f>
        <v>15860</v>
      </c>
      <c r="I255" s="167">
        <f t="shared" si="76"/>
        <v>0</v>
      </c>
      <c r="J255" s="167">
        <f t="shared" si="76"/>
        <v>0</v>
      </c>
      <c r="K255" s="167">
        <f t="shared" si="76"/>
        <v>0</v>
      </c>
      <c r="L255" s="145">
        <f>K255/G255*100</f>
        <v>0</v>
      </c>
      <c r="M255" s="145">
        <v>0</v>
      </c>
      <c r="N255" s="112"/>
    </row>
    <row r="256" spans="1:19" ht="21.95" customHeight="1" x14ac:dyDescent="0.25">
      <c r="A256" s="149"/>
      <c r="B256" s="149"/>
      <c r="C256" s="149"/>
      <c r="D256" s="150">
        <v>3111</v>
      </c>
      <c r="E256" s="151" t="s">
        <v>157</v>
      </c>
      <c r="F256" s="152" t="s">
        <v>11</v>
      </c>
      <c r="G256" s="153">
        <v>7962.48</v>
      </c>
      <c r="H256" s="153">
        <v>14495</v>
      </c>
      <c r="I256" s="153">
        <v>0</v>
      </c>
      <c r="J256" s="153">
        <v>0</v>
      </c>
      <c r="K256" s="153">
        <v>0</v>
      </c>
      <c r="L256" s="154"/>
      <c r="M256" s="154"/>
      <c r="N256" s="112"/>
    </row>
    <row r="257" spans="1:15" ht="21.95" hidden="1" customHeight="1" x14ac:dyDescent="0.25">
      <c r="A257" s="149"/>
      <c r="B257" s="149"/>
      <c r="C257" s="149"/>
      <c r="D257" s="150">
        <v>3113</v>
      </c>
      <c r="E257" s="151" t="s">
        <v>157</v>
      </c>
      <c r="F257" s="152" t="s">
        <v>12</v>
      </c>
      <c r="G257" s="153"/>
      <c r="H257" s="153"/>
      <c r="I257" s="153"/>
      <c r="J257" s="153"/>
      <c r="K257" s="153"/>
      <c r="L257" s="154"/>
      <c r="M257" s="154"/>
      <c r="N257" s="155"/>
      <c r="O257" s="148"/>
    </row>
    <row r="258" spans="1:15" ht="21.95" customHeight="1" x14ac:dyDescent="0.25">
      <c r="A258" s="149"/>
      <c r="B258" s="149"/>
      <c r="C258" s="149"/>
      <c r="D258" s="150">
        <v>3114</v>
      </c>
      <c r="E258" s="151" t="s">
        <v>157</v>
      </c>
      <c r="F258" s="152" t="s">
        <v>13</v>
      </c>
      <c r="G258" s="162">
        <v>789.77</v>
      </c>
      <c r="H258" s="162">
        <v>1365</v>
      </c>
      <c r="I258" s="162">
        <v>0</v>
      </c>
      <c r="J258" s="162">
        <v>0</v>
      </c>
      <c r="K258" s="162">
        <v>0</v>
      </c>
      <c r="L258" s="154"/>
      <c r="M258" s="154"/>
      <c r="N258" s="112"/>
    </row>
    <row r="259" spans="1:15" s="124" customFormat="1" ht="20.100000000000001" hidden="1" customHeight="1" x14ac:dyDescent="0.25">
      <c r="A259" s="140"/>
      <c r="B259" s="140"/>
      <c r="C259" s="140">
        <v>312</v>
      </c>
      <c r="D259" s="141"/>
      <c r="E259" s="151"/>
      <c r="F259" s="143" t="s">
        <v>14</v>
      </c>
      <c r="G259" s="144">
        <f>+G260</f>
        <v>0</v>
      </c>
      <c r="H259" s="144">
        <f t="shared" ref="H259:K259" si="77">+H260</f>
        <v>0</v>
      </c>
      <c r="I259" s="144">
        <f t="shared" si="77"/>
        <v>0</v>
      </c>
      <c r="J259" s="144">
        <f t="shared" si="77"/>
        <v>0</v>
      </c>
      <c r="K259" s="144">
        <f t="shared" si="77"/>
        <v>0</v>
      </c>
      <c r="L259" s="145">
        <v>0</v>
      </c>
      <c r="M259" s="145">
        <v>0</v>
      </c>
      <c r="N259" s="112"/>
    </row>
    <row r="260" spans="1:15" ht="20.100000000000001" hidden="1" customHeight="1" x14ac:dyDescent="0.25">
      <c r="A260" s="149"/>
      <c r="B260" s="149"/>
      <c r="C260" s="149"/>
      <c r="D260" s="150">
        <v>3121</v>
      </c>
      <c r="E260" s="151" t="s">
        <v>157</v>
      </c>
      <c r="F260" s="152" t="s">
        <v>14</v>
      </c>
      <c r="G260" s="144"/>
      <c r="H260" s="144"/>
      <c r="I260" s="144"/>
      <c r="J260" s="144"/>
      <c r="K260" s="144"/>
      <c r="L260" s="154"/>
      <c r="M260" s="154"/>
      <c r="N260" s="112"/>
    </row>
    <row r="261" spans="1:15" s="124" customFormat="1" ht="21.95" customHeight="1" x14ac:dyDescent="0.25">
      <c r="A261" s="140"/>
      <c r="B261" s="140"/>
      <c r="C261" s="140">
        <v>313</v>
      </c>
      <c r="D261" s="141"/>
      <c r="E261" s="151"/>
      <c r="F261" s="143" t="s">
        <v>76</v>
      </c>
      <c r="G261" s="144">
        <f>+G262+G263</f>
        <v>1444.12</v>
      </c>
      <c r="H261" s="144">
        <f t="shared" ref="H261:K261" si="78">+H262+H263</f>
        <v>2590</v>
      </c>
      <c r="I261" s="144">
        <f t="shared" si="78"/>
        <v>0</v>
      </c>
      <c r="J261" s="144">
        <f t="shared" si="78"/>
        <v>0</v>
      </c>
      <c r="K261" s="144">
        <f t="shared" si="78"/>
        <v>0</v>
      </c>
      <c r="L261" s="145">
        <f>K261/G261*100</f>
        <v>0</v>
      </c>
      <c r="M261" s="145">
        <v>0</v>
      </c>
      <c r="N261" s="112"/>
    </row>
    <row r="262" spans="1:15" ht="28.5" x14ac:dyDescent="0.25">
      <c r="A262" s="149"/>
      <c r="B262" s="149"/>
      <c r="C262" s="149"/>
      <c r="D262" s="150">
        <v>3132</v>
      </c>
      <c r="E262" s="151" t="s">
        <v>157</v>
      </c>
      <c r="F262" s="152" t="s">
        <v>16</v>
      </c>
      <c r="G262" s="153">
        <v>1444.12</v>
      </c>
      <c r="H262" s="153">
        <v>2590</v>
      </c>
      <c r="I262" s="153">
        <v>0</v>
      </c>
      <c r="J262" s="153">
        <v>0</v>
      </c>
      <c r="K262" s="153">
        <v>0</v>
      </c>
      <c r="L262" s="154"/>
      <c r="M262" s="154"/>
      <c r="N262" s="112"/>
    </row>
    <row r="263" spans="1:15" ht="28.5" hidden="1" x14ac:dyDescent="0.25">
      <c r="A263" s="149"/>
      <c r="B263" s="149"/>
      <c r="C263" s="149"/>
      <c r="D263" s="150">
        <v>3133</v>
      </c>
      <c r="E263" s="151" t="s">
        <v>157</v>
      </c>
      <c r="F263" s="152" t="s">
        <v>17</v>
      </c>
      <c r="G263" s="153">
        <v>0</v>
      </c>
      <c r="H263" s="153">
        <v>0</v>
      </c>
      <c r="I263" s="153">
        <v>0</v>
      </c>
      <c r="J263" s="153">
        <v>0</v>
      </c>
      <c r="K263" s="153">
        <v>0</v>
      </c>
      <c r="L263" s="154"/>
      <c r="M263" s="154"/>
      <c r="N263" s="112"/>
    </row>
    <row r="264" spans="1:15" s="124" customFormat="1" ht="21.95" customHeight="1" x14ac:dyDescent="0.25">
      <c r="A264" s="140"/>
      <c r="B264" s="140">
        <v>32</v>
      </c>
      <c r="C264" s="140"/>
      <c r="D264" s="141"/>
      <c r="E264" s="151"/>
      <c r="F264" s="143" t="s">
        <v>18</v>
      </c>
      <c r="G264" s="144">
        <f>+G265+G269+G274</f>
        <v>3443</v>
      </c>
      <c r="H264" s="144">
        <f t="shared" ref="H264:K264" si="79">+H265+H269+H274</f>
        <v>9950</v>
      </c>
      <c r="I264" s="144">
        <f t="shared" si="79"/>
        <v>0</v>
      </c>
      <c r="J264" s="144">
        <f t="shared" si="79"/>
        <v>0</v>
      </c>
      <c r="K264" s="144">
        <f t="shared" si="79"/>
        <v>0</v>
      </c>
      <c r="L264" s="145">
        <f>K264/G264*100</f>
        <v>0</v>
      </c>
      <c r="M264" s="145">
        <v>0</v>
      </c>
      <c r="N264" s="112"/>
    </row>
    <row r="265" spans="1:15" s="124" customFormat="1" ht="21.95" customHeight="1" x14ac:dyDescent="0.25">
      <c r="A265" s="159"/>
      <c r="B265" s="159"/>
      <c r="C265" s="159">
        <v>321</v>
      </c>
      <c r="D265" s="141"/>
      <c r="E265" s="182"/>
      <c r="F265" s="161" t="s">
        <v>19</v>
      </c>
      <c r="G265" s="144">
        <f>+G266+G267+G268</f>
        <v>586.4</v>
      </c>
      <c r="H265" s="144">
        <f t="shared" ref="H265:K265" si="80">+H266+H267+H268</f>
        <v>900</v>
      </c>
      <c r="I265" s="144">
        <f t="shared" si="80"/>
        <v>0</v>
      </c>
      <c r="J265" s="144">
        <f t="shared" si="80"/>
        <v>0</v>
      </c>
      <c r="K265" s="144">
        <f t="shared" si="80"/>
        <v>0</v>
      </c>
      <c r="L265" s="145">
        <f>K265/G265*100</f>
        <v>0</v>
      </c>
      <c r="M265" s="145">
        <v>0</v>
      </c>
      <c r="N265" s="112"/>
    </row>
    <row r="266" spans="1:15" ht="21.95" customHeight="1" x14ac:dyDescent="0.25">
      <c r="A266" s="149"/>
      <c r="B266" s="149"/>
      <c r="C266" s="149"/>
      <c r="D266" s="150">
        <v>3211</v>
      </c>
      <c r="E266" s="151" t="s">
        <v>157</v>
      </c>
      <c r="F266" s="152" t="s">
        <v>20</v>
      </c>
      <c r="G266" s="162">
        <v>400.34999999999997</v>
      </c>
      <c r="H266" s="162">
        <v>440</v>
      </c>
      <c r="I266" s="162">
        <v>0</v>
      </c>
      <c r="J266" s="162">
        <v>0</v>
      </c>
      <c r="K266" s="162">
        <v>0</v>
      </c>
      <c r="L266" s="154"/>
      <c r="M266" s="154"/>
      <c r="N266" s="112"/>
    </row>
    <row r="267" spans="1:15" ht="33.950000000000003" customHeight="1" x14ac:dyDescent="0.25">
      <c r="A267" s="149"/>
      <c r="B267" s="149"/>
      <c r="C267" s="149"/>
      <c r="D267" s="150">
        <v>3212</v>
      </c>
      <c r="E267" s="151" t="s">
        <v>157</v>
      </c>
      <c r="F267" s="152" t="s">
        <v>21</v>
      </c>
      <c r="G267" s="162">
        <v>186.05</v>
      </c>
      <c r="H267" s="162">
        <v>260</v>
      </c>
      <c r="I267" s="162">
        <v>0</v>
      </c>
      <c r="J267" s="162">
        <v>0</v>
      </c>
      <c r="K267" s="162">
        <v>0</v>
      </c>
      <c r="L267" s="154"/>
      <c r="M267" s="154"/>
      <c r="N267" s="112"/>
    </row>
    <row r="268" spans="1:15" ht="20.100000000000001" customHeight="1" x14ac:dyDescent="0.25">
      <c r="A268" s="149"/>
      <c r="B268" s="149"/>
      <c r="C268" s="149"/>
      <c r="D268" s="150">
        <v>3213</v>
      </c>
      <c r="E268" s="151" t="s">
        <v>157</v>
      </c>
      <c r="F268" s="152" t="s">
        <v>22</v>
      </c>
      <c r="G268" s="162">
        <v>0</v>
      </c>
      <c r="H268" s="162">
        <v>200</v>
      </c>
      <c r="I268" s="162">
        <v>0</v>
      </c>
      <c r="J268" s="162">
        <v>0</v>
      </c>
      <c r="K268" s="162">
        <v>0</v>
      </c>
      <c r="L268" s="154"/>
      <c r="M268" s="154"/>
      <c r="N268" s="112"/>
    </row>
    <row r="269" spans="1:15" s="124" customFormat="1" ht="20.100000000000001" customHeight="1" x14ac:dyDescent="0.25">
      <c r="A269" s="140"/>
      <c r="B269" s="140"/>
      <c r="C269" s="140">
        <v>322</v>
      </c>
      <c r="D269" s="141"/>
      <c r="E269" s="151"/>
      <c r="F269" s="143" t="s">
        <v>23</v>
      </c>
      <c r="G269" s="144">
        <f>+G270+G271+G272+G273</f>
        <v>2222.41</v>
      </c>
      <c r="H269" s="144">
        <f t="shared" ref="H269:K269" si="81">+H270+H271+H272+H273</f>
        <v>4250</v>
      </c>
      <c r="I269" s="144">
        <f t="shared" si="81"/>
        <v>0</v>
      </c>
      <c r="J269" s="144">
        <f t="shared" si="81"/>
        <v>0</v>
      </c>
      <c r="K269" s="144">
        <f t="shared" si="81"/>
        <v>0</v>
      </c>
      <c r="L269" s="145">
        <f>K269/G269*100</f>
        <v>0</v>
      </c>
      <c r="M269" s="145">
        <v>0</v>
      </c>
      <c r="N269" s="112"/>
    </row>
    <row r="270" spans="1:15" ht="28.5" x14ac:dyDescent="0.25">
      <c r="A270" s="149"/>
      <c r="B270" s="149"/>
      <c r="C270" s="149"/>
      <c r="D270" s="150">
        <v>3221</v>
      </c>
      <c r="E270" s="151" t="s">
        <v>157</v>
      </c>
      <c r="F270" s="152" t="s">
        <v>77</v>
      </c>
      <c r="G270" s="153">
        <v>367.27</v>
      </c>
      <c r="H270" s="153">
        <v>450</v>
      </c>
      <c r="I270" s="153">
        <v>0</v>
      </c>
      <c r="J270" s="153">
        <v>0</v>
      </c>
      <c r="K270" s="153">
        <v>0</v>
      </c>
      <c r="L270" s="154"/>
      <c r="M270" s="154"/>
      <c r="N270" s="112"/>
    </row>
    <row r="271" spans="1:15" ht="20.100000000000001" customHeight="1" x14ac:dyDescent="0.25">
      <c r="A271" s="149"/>
      <c r="B271" s="149"/>
      <c r="C271" s="149"/>
      <c r="D271" s="150">
        <v>3222</v>
      </c>
      <c r="E271" s="151" t="s">
        <v>157</v>
      </c>
      <c r="F271" s="152" t="s">
        <v>25</v>
      </c>
      <c r="G271" s="153">
        <v>1125.1400000000001</v>
      </c>
      <c r="H271" s="153">
        <v>1700</v>
      </c>
      <c r="I271" s="153">
        <v>0</v>
      </c>
      <c r="J271" s="153">
        <v>0</v>
      </c>
      <c r="K271" s="153">
        <v>0</v>
      </c>
      <c r="L271" s="154"/>
      <c r="M271" s="154"/>
      <c r="N271" s="112"/>
    </row>
    <row r="272" spans="1:15" ht="20.100000000000001" customHeight="1" x14ac:dyDescent="0.25">
      <c r="A272" s="149"/>
      <c r="B272" s="149"/>
      <c r="C272" s="149"/>
      <c r="D272" s="150">
        <v>3223</v>
      </c>
      <c r="E272" s="151" t="s">
        <v>157</v>
      </c>
      <c r="F272" s="152" t="s">
        <v>26</v>
      </c>
      <c r="G272" s="153">
        <v>730</v>
      </c>
      <c r="H272" s="153">
        <v>2100</v>
      </c>
      <c r="I272" s="153">
        <v>0</v>
      </c>
      <c r="J272" s="153">
        <v>0</v>
      </c>
      <c r="K272" s="153">
        <v>0</v>
      </c>
      <c r="L272" s="154"/>
      <c r="M272" s="154"/>
      <c r="N272" s="112"/>
    </row>
    <row r="273" spans="1:15" ht="21.95" customHeight="1" x14ac:dyDescent="0.25">
      <c r="A273" s="149"/>
      <c r="B273" s="149"/>
      <c r="C273" s="149"/>
      <c r="D273" s="150">
        <v>3225</v>
      </c>
      <c r="E273" s="151" t="s">
        <v>157</v>
      </c>
      <c r="F273" s="152" t="s">
        <v>28</v>
      </c>
      <c r="G273" s="153">
        <v>0</v>
      </c>
      <c r="H273" s="153">
        <v>0</v>
      </c>
      <c r="I273" s="153">
        <v>0</v>
      </c>
      <c r="J273" s="153">
        <v>0</v>
      </c>
      <c r="K273" s="153">
        <v>0</v>
      </c>
      <c r="L273" s="154"/>
      <c r="M273" s="154"/>
      <c r="N273" s="155"/>
      <c r="O273" s="148"/>
    </row>
    <row r="274" spans="1:15" s="124" customFormat="1" ht="20.100000000000001" customHeight="1" x14ac:dyDescent="0.25">
      <c r="A274" s="140"/>
      <c r="B274" s="140"/>
      <c r="C274" s="140">
        <v>323</v>
      </c>
      <c r="D274" s="141"/>
      <c r="E274" s="165"/>
      <c r="F274" s="143" t="s">
        <v>30</v>
      </c>
      <c r="G274" s="144">
        <f>+G275+G276+G277+G278+G279+G280+G281</f>
        <v>634.18999999999994</v>
      </c>
      <c r="H274" s="144">
        <f t="shared" ref="H274:K274" si="82">+H275+H276+H277+H278+H279+H280+H281</f>
        <v>4800</v>
      </c>
      <c r="I274" s="144">
        <f t="shared" si="82"/>
        <v>0</v>
      </c>
      <c r="J274" s="144">
        <f t="shared" si="82"/>
        <v>0</v>
      </c>
      <c r="K274" s="144">
        <f t="shared" si="82"/>
        <v>0</v>
      </c>
      <c r="L274" s="145">
        <f>K274/G274*100</f>
        <v>0</v>
      </c>
      <c r="M274" s="145">
        <v>0</v>
      </c>
      <c r="N274" s="112"/>
    </row>
    <row r="275" spans="1:15" ht="20.100000000000001" customHeight="1" x14ac:dyDescent="0.25">
      <c r="A275" s="149"/>
      <c r="B275" s="149"/>
      <c r="C275" s="149"/>
      <c r="D275" s="150">
        <v>3231</v>
      </c>
      <c r="E275" s="151" t="s">
        <v>157</v>
      </c>
      <c r="F275" s="152" t="s">
        <v>99</v>
      </c>
      <c r="G275" s="153">
        <v>200.04</v>
      </c>
      <c r="H275" s="153">
        <v>1220</v>
      </c>
      <c r="I275" s="153">
        <v>0</v>
      </c>
      <c r="J275" s="153">
        <v>0</v>
      </c>
      <c r="K275" s="153">
        <v>0</v>
      </c>
      <c r="L275" s="154"/>
      <c r="M275" s="154"/>
      <c r="N275" s="112"/>
    </row>
    <row r="276" spans="1:15" ht="28.5" x14ac:dyDescent="0.25">
      <c r="A276" s="149"/>
      <c r="B276" s="149"/>
      <c r="C276" s="149"/>
      <c r="D276" s="150">
        <v>3232</v>
      </c>
      <c r="E276" s="151" t="s">
        <v>157</v>
      </c>
      <c r="F276" s="152" t="s">
        <v>32</v>
      </c>
      <c r="G276" s="162">
        <v>140</v>
      </c>
      <c r="H276" s="162">
        <v>470</v>
      </c>
      <c r="I276" s="162">
        <v>0</v>
      </c>
      <c r="J276" s="162">
        <v>0</v>
      </c>
      <c r="K276" s="162">
        <v>0</v>
      </c>
      <c r="L276" s="154"/>
      <c r="M276" s="154"/>
      <c r="N276" s="112"/>
    </row>
    <row r="277" spans="1:15" ht="21.95" customHeight="1" x14ac:dyDescent="0.25">
      <c r="A277" s="149"/>
      <c r="B277" s="149"/>
      <c r="C277" s="149"/>
      <c r="D277" s="150">
        <v>3233</v>
      </c>
      <c r="E277" s="151" t="s">
        <v>157</v>
      </c>
      <c r="F277" s="152" t="s">
        <v>33</v>
      </c>
      <c r="G277" s="162">
        <v>0</v>
      </c>
      <c r="H277" s="162">
        <v>260</v>
      </c>
      <c r="I277" s="162">
        <v>0</v>
      </c>
      <c r="J277" s="162">
        <v>0</v>
      </c>
      <c r="K277" s="162">
        <v>0</v>
      </c>
      <c r="L277" s="154"/>
      <c r="M277" s="154"/>
      <c r="N277" s="112"/>
    </row>
    <row r="278" spans="1:15" ht="21.95" customHeight="1" x14ac:dyDescent="0.25">
      <c r="A278" s="149"/>
      <c r="B278" s="149"/>
      <c r="C278" s="149"/>
      <c r="D278" s="150">
        <v>3234</v>
      </c>
      <c r="E278" s="151" t="s">
        <v>157</v>
      </c>
      <c r="F278" s="152" t="s">
        <v>100</v>
      </c>
      <c r="G278" s="153">
        <v>229.15</v>
      </c>
      <c r="H278" s="153">
        <v>1120</v>
      </c>
      <c r="I278" s="153">
        <v>0</v>
      </c>
      <c r="J278" s="153">
        <v>0</v>
      </c>
      <c r="K278" s="153">
        <v>0</v>
      </c>
      <c r="L278" s="154"/>
      <c r="M278" s="154"/>
      <c r="N278" s="112"/>
    </row>
    <row r="279" spans="1:15" ht="21.95" customHeight="1" x14ac:dyDescent="0.25">
      <c r="A279" s="149"/>
      <c r="B279" s="149"/>
      <c r="C279" s="149"/>
      <c r="D279" s="150">
        <v>3237</v>
      </c>
      <c r="E279" s="151" t="s">
        <v>157</v>
      </c>
      <c r="F279" s="152" t="s">
        <v>81</v>
      </c>
      <c r="G279" s="153">
        <v>40</v>
      </c>
      <c r="H279" s="153">
        <v>1460</v>
      </c>
      <c r="I279" s="153">
        <v>0</v>
      </c>
      <c r="J279" s="153">
        <v>0</v>
      </c>
      <c r="K279" s="153">
        <v>0</v>
      </c>
      <c r="L279" s="154"/>
      <c r="M279" s="154"/>
      <c r="N279" s="112"/>
    </row>
    <row r="280" spans="1:15" ht="21.95" customHeight="1" x14ac:dyDescent="0.25">
      <c r="A280" s="149"/>
      <c r="B280" s="149"/>
      <c r="C280" s="149"/>
      <c r="D280" s="150">
        <v>3238</v>
      </c>
      <c r="E280" s="151" t="s">
        <v>157</v>
      </c>
      <c r="F280" s="152" t="s">
        <v>37</v>
      </c>
      <c r="G280" s="153">
        <v>0</v>
      </c>
      <c r="H280" s="153">
        <v>150</v>
      </c>
      <c r="I280" s="153">
        <v>0</v>
      </c>
      <c r="J280" s="153">
        <v>0</v>
      </c>
      <c r="K280" s="153">
        <v>0</v>
      </c>
      <c r="L280" s="154"/>
      <c r="M280" s="154"/>
      <c r="N280" s="112"/>
    </row>
    <row r="281" spans="1:15" ht="21.95" customHeight="1" x14ac:dyDescent="0.25">
      <c r="A281" s="149"/>
      <c r="B281" s="149"/>
      <c r="C281" s="149"/>
      <c r="D281" s="150">
        <v>3239</v>
      </c>
      <c r="E281" s="151" t="s">
        <v>157</v>
      </c>
      <c r="F281" s="152" t="s">
        <v>38</v>
      </c>
      <c r="G281" s="153">
        <v>25</v>
      </c>
      <c r="H281" s="153">
        <v>120</v>
      </c>
      <c r="I281" s="153">
        <v>0</v>
      </c>
      <c r="J281" s="153">
        <v>0</v>
      </c>
      <c r="K281" s="153">
        <v>0</v>
      </c>
      <c r="L281" s="154"/>
      <c r="M281" s="154"/>
      <c r="N281" s="112"/>
    </row>
    <row r="282" spans="1:15" ht="21.95" hidden="1" customHeight="1" x14ac:dyDescent="0.25">
      <c r="A282" s="149"/>
      <c r="B282" s="140">
        <v>34</v>
      </c>
      <c r="C282" s="149"/>
      <c r="D282" s="150"/>
      <c r="E282" s="151"/>
      <c r="F282" s="163" t="s">
        <v>46</v>
      </c>
      <c r="G282" s="144">
        <f>+G283</f>
        <v>0</v>
      </c>
      <c r="H282" s="144">
        <f t="shared" ref="H282:K283" si="83">+H283</f>
        <v>0</v>
      </c>
      <c r="I282" s="144">
        <f t="shared" si="83"/>
        <v>0</v>
      </c>
      <c r="J282" s="144">
        <f t="shared" si="83"/>
        <v>0</v>
      </c>
      <c r="K282" s="144">
        <f t="shared" si="83"/>
        <v>0</v>
      </c>
      <c r="L282" s="157"/>
      <c r="M282" s="157"/>
      <c r="N282" s="112"/>
    </row>
    <row r="283" spans="1:15" ht="21.95" hidden="1" customHeight="1" x14ac:dyDescent="0.25">
      <c r="A283" s="149"/>
      <c r="B283" s="140"/>
      <c r="C283" s="140">
        <v>343</v>
      </c>
      <c r="D283" s="150"/>
      <c r="E283" s="151"/>
      <c r="F283" s="163" t="s">
        <v>47</v>
      </c>
      <c r="G283" s="144">
        <f>+G284</f>
        <v>0</v>
      </c>
      <c r="H283" s="144">
        <f t="shared" si="83"/>
        <v>0</v>
      </c>
      <c r="I283" s="144">
        <f t="shared" si="83"/>
        <v>0</v>
      </c>
      <c r="J283" s="144">
        <f t="shared" si="83"/>
        <v>0</v>
      </c>
      <c r="K283" s="144">
        <f t="shared" si="83"/>
        <v>0</v>
      </c>
      <c r="L283" s="145">
        <v>0</v>
      </c>
      <c r="M283" s="145">
        <v>0</v>
      </c>
      <c r="N283" s="112"/>
    </row>
    <row r="284" spans="1:15" ht="28.5" hidden="1" x14ac:dyDescent="0.25">
      <c r="A284" s="149"/>
      <c r="B284" s="149"/>
      <c r="C284" s="149"/>
      <c r="D284" s="150">
        <v>3431</v>
      </c>
      <c r="E284" s="151" t="s">
        <v>157</v>
      </c>
      <c r="F284" s="164" t="s">
        <v>48</v>
      </c>
      <c r="G284" s="153">
        <v>0</v>
      </c>
      <c r="H284" s="153"/>
      <c r="I284" s="153">
        <v>0</v>
      </c>
      <c r="J284" s="153">
        <v>0</v>
      </c>
      <c r="K284" s="153">
        <v>0</v>
      </c>
      <c r="L284" s="154"/>
      <c r="M284" s="154"/>
      <c r="N284" s="112"/>
    </row>
    <row r="285" spans="1:15" s="124" customFormat="1" ht="20.100000000000001" hidden="1" customHeight="1" x14ac:dyDescent="0.25">
      <c r="A285" s="140"/>
      <c r="B285" s="140">
        <v>38</v>
      </c>
      <c r="C285" s="140"/>
      <c r="D285" s="141"/>
      <c r="E285" s="151"/>
      <c r="F285" s="143" t="s">
        <v>51</v>
      </c>
      <c r="G285" s="144">
        <f>+G286</f>
        <v>0</v>
      </c>
      <c r="H285" s="144">
        <f t="shared" ref="H285:K286" si="84">+H286</f>
        <v>0</v>
      </c>
      <c r="I285" s="144">
        <f t="shared" si="84"/>
        <v>0</v>
      </c>
      <c r="J285" s="144">
        <f t="shared" si="84"/>
        <v>0</v>
      </c>
      <c r="K285" s="144">
        <f t="shared" si="84"/>
        <v>0</v>
      </c>
      <c r="L285" s="145">
        <v>0</v>
      </c>
      <c r="M285" s="145">
        <v>0</v>
      </c>
      <c r="N285" s="112"/>
    </row>
    <row r="286" spans="1:15" s="124" customFormat="1" ht="20.100000000000001" hidden="1" customHeight="1" x14ac:dyDescent="0.25">
      <c r="A286" s="140"/>
      <c r="B286" s="140"/>
      <c r="C286" s="140">
        <v>381</v>
      </c>
      <c r="D286" s="141"/>
      <c r="E286" s="151"/>
      <c r="F286" s="143" t="s">
        <v>101</v>
      </c>
      <c r="G286" s="144">
        <f>+G287</f>
        <v>0</v>
      </c>
      <c r="H286" s="144">
        <f t="shared" si="84"/>
        <v>0</v>
      </c>
      <c r="I286" s="144">
        <f t="shared" si="84"/>
        <v>0</v>
      </c>
      <c r="J286" s="144">
        <f t="shared" si="84"/>
        <v>0</v>
      </c>
      <c r="K286" s="144">
        <f t="shared" si="84"/>
        <v>0</v>
      </c>
      <c r="L286" s="145">
        <v>0</v>
      </c>
      <c r="M286" s="145">
        <v>0</v>
      </c>
      <c r="N286" s="112"/>
    </row>
    <row r="287" spans="1:15" ht="20.100000000000001" hidden="1" customHeight="1" x14ac:dyDescent="0.25">
      <c r="A287" s="149"/>
      <c r="B287" s="149"/>
      <c r="C287" s="149"/>
      <c r="D287" s="150">
        <v>3811</v>
      </c>
      <c r="E287" s="151" t="s">
        <v>157</v>
      </c>
      <c r="F287" s="152" t="s">
        <v>53</v>
      </c>
      <c r="G287" s="153">
        <v>0</v>
      </c>
      <c r="H287" s="153"/>
      <c r="I287" s="153">
        <v>0</v>
      </c>
      <c r="J287" s="153">
        <v>0</v>
      </c>
      <c r="K287" s="153">
        <v>0</v>
      </c>
      <c r="L287" s="154"/>
      <c r="M287" s="154"/>
      <c r="N287" s="112"/>
    </row>
    <row r="288" spans="1:15" ht="30" customHeight="1" x14ac:dyDescent="0.25">
      <c r="A288" s="129"/>
      <c r="B288" s="129"/>
      <c r="C288" s="129"/>
      <c r="D288" s="129"/>
      <c r="E288" s="130"/>
      <c r="F288" s="131" t="s">
        <v>102</v>
      </c>
      <c r="G288" s="132"/>
      <c r="H288" s="132"/>
      <c r="I288" s="132"/>
      <c r="J288" s="132"/>
      <c r="K288" s="132"/>
      <c r="L288" s="133"/>
      <c r="M288" s="133"/>
      <c r="N288" s="112"/>
    </row>
    <row r="289" spans="1:19" ht="30" customHeight="1" x14ac:dyDescent="0.25">
      <c r="A289" s="134"/>
      <c r="B289" s="134"/>
      <c r="C289" s="134"/>
      <c r="D289" s="134"/>
      <c r="E289" s="135"/>
      <c r="F289" s="136" t="s">
        <v>87</v>
      </c>
      <c r="G289" s="137"/>
      <c r="H289" s="137"/>
      <c r="I289" s="137"/>
      <c r="J289" s="137"/>
      <c r="K289" s="137"/>
      <c r="L289" s="138"/>
      <c r="M289" s="138"/>
      <c r="N289" s="139"/>
      <c r="O289" s="139"/>
      <c r="P289" s="139"/>
      <c r="Q289" s="139"/>
    </row>
    <row r="290" spans="1:19" s="124" customFormat="1" ht="30" x14ac:dyDescent="0.25">
      <c r="A290" s="140">
        <v>4</v>
      </c>
      <c r="B290" s="140"/>
      <c r="C290" s="140"/>
      <c r="D290" s="141"/>
      <c r="E290" s="142"/>
      <c r="F290" s="143" t="s">
        <v>91</v>
      </c>
      <c r="G290" s="144">
        <f>+G291+G294</f>
        <v>400</v>
      </c>
      <c r="H290" s="144">
        <f t="shared" ref="H290:K290" si="85">+H291+H294</f>
        <v>800</v>
      </c>
      <c r="I290" s="144">
        <f t="shared" si="85"/>
        <v>0</v>
      </c>
      <c r="J290" s="144">
        <f t="shared" si="85"/>
        <v>0</v>
      </c>
      <c r="K290" s="144">
        <f t="shared" si="85"/>
        <v>0</v>
      </c>
      <c r="L290" s="145">
        <f>K290/G290*100</f>
        <v>0</v>
      </c>
      <c r="M290" s="145">
        <v>0</v>
      </c>
      <c r="N290" s="168"/>
      <c r="O290" s="168"/>
      <c r="P290" s="168"/>
      <c r="Q290" s="168"/>
      <c r="R290" s="168"/>
      <c r="S290" s="168"/>
    </row>
    <row r="291" spans="1:19" s="124" customFormat="1" ht="31.5" hidden="1" customHeight="1" x14ac:dyDescent="0.25">
      <c r="A291" s="140"/>
      <c r="B291" s="140">
        <v>41</v>
      </c>
      <c r="C291" s="140"/>
      <c r="D291" s="141"/>
      <c r="E291" s="142"/>
      <c r="F291" s="143" t="s">
        <v>54</v>
      </c>
      <c r="G291" s="144">
        <f>+G292</f>
        <v>0</v>
      </c>
      <c r="H291" s="144">
        <f t="shared" ref="H291:K292" si="86">+H292</f>
        <v>0</v>
      </c>
      <c r="I291" s="144">
        <f t="shared" si="86"/>
        <v>0</v>
      </c>
      <c r="J291" s="144">
        <f t="shared" si="86"/>
        <v>0</v>
      </c>
      <c r="K291" s="144">
        <f t="shared" si="86"/>
        <v>0</v>
      </c>
      <c r="L291" s="145">
        <v>0</v>
      </c>
      <c r="M291" s="145">
        <v>0</v>
      </c>
      <c r="N291" s="112"/>
    </row>
    <row r="292" spans="1:19" s="124" customFormat="1" ht="24" hidden="1" customHeight="1" x14ac:dyDescent="0.25">
      <c r="A292" s="140"/>
      <c r="B292" s="140"/>
      <c r="C292" s="140">
        <v>412</v>
      </c>
      <c r="D292" s="141"/>
      <c r="E292" s="142"/>
      <c r="F292" s="143" t="s">
        <v>92</v>
      </c>
      <c r="G292" s="144">
        <f>+G293</f>
        <v>0</v>
      </c>
      <c r="H292" s="144">
        <f t="shared" si="86"/>
        <v>0</v>
      </c>
      <c r="I292" s="144">
        <f t="shared" si="86"/>
        <v>0</v>
      </c>
      <c r="J292" s="144">
        <f t="shared" si="86"/>
        <v>0</v>
      </c>
      <c r="K292" s="144">
        <f t="shared" si="86"/>
        <v>0</v>
      </c>
      <c r="L292" s="145">
        <v>0</v>
      </c>
      <c r="M292" s="145">
        <v>0</v>
      </c>
      <c r="N292" s="112"/>
    </row>
    <row r="293" spans="1:19" ht="20.100000000000001" hidden="1" customHeight="1" x14ac:dyDescent="0.25">
      <c r="A293" s="149"/>
      <c r="B293" s="149"/>
      <c r="C293" s="149"/>
      <c r="D293" s="150">
        <v>4123</v>
      </c>
      <c r="E293" s="151" t="s">
        <v>157</v>
      </c>
      <c r="F293" s="152" t="s">
        <v>56</v>
      </c>
      <c r="G293" s="153">
        <v>0</v>
      </c>
      <c r="H293" s="153">
        <v>0</v>
      </c>
      <c r="I293" s="153">
        <v>0</v>
      </c>
      <c r="J293" s="153">
        <v>0</v>
      </c>
      <c r="K293" s="153">
        <v>0</v>
      </c>
      <c r="L293" s="154"/>
      <c r="M293" s="154"/>
      <c r="N293" s="112"/>
    </row>
    <row r="294" spans="1:19" ht="30" customHeight="1" x14ac:dyDescent="0.25">
      <c r="A294" s="142"/>
      <c r="B294" s="140">
        <v>42</v>
      </c>
      <c r="C294" s="142"/>
      <c r="D294" s="173"/>
      <c r="E294" s="151"/>
      <c r="F294" s="143" t="s">
        <v>57</v>
      </c>
      <c r="G294" s="144">
        <f>+G295</f>
        <v>400</v>
      </c>
      <c r="H294" s="144">
        <f t="shared" ref="H294:K295" si="87">+H295</f>
        <v>800</v>
      </c>
      <c r="I294" s="144">
        <f t="shared" si="87"/>
        <v>0</v>
      </c>
      <c r="J294" s="144">
        <f t="shared" si="87"/>
        <v>0</v>
      </c>
      <c r="K294" s="144">
        <f t="shared" si="87"/>
        <v>0</v>
      </c>
      <c r="L294" s="145">
        <f>K294/G294*100</f>
        <v>0</v>
      </c>
      <c r="M294" s="145">
        <v>0</v>
      </c>
      <c r="N294" s="112"/>
    </row>
    <row r="295" spans="1:19" s="124" customFormat="1" ht="20.100000000000001" customHeight="1" x14ac:dyDescent="0.25">
      <c r="A295" s="140"/>
      <c r="B295" s="140"/>
      <c r="C295" s="140">
        <v>422</v>
      </c>
      <c r="D295" s="141"/>
      <c r="E295" s="151"/>
      <c r="F295" s="143" t="s">
        <v>58</v>
      </c>
      <c r="G295" s="144">
        <f>+G296</f>
        <v>400</v>
      </c>
      <c r="H295" s="144">
        <f t="shared" si="87"/>
        <v>800</v>
      </c>
      <c r="I295" s="144">
        <f t="shared" si="87"/>
        <v>0</v>
      </c>
      <c r="J295" s="144">
        <f t="shared" si="87"/>
        <v>0</v>
      </c>
      <c r="K295" s="144">
        <f t="shared" si="87"/>
        <v>0</v>
      </c>
      <c r="L295" s="145">
        <f>K295/G295*100</f>
        <v>0</v>
      </c>
      <c r="M295" s="145">
        <v>0</v>
      </c>
      <c r="N295" s="112"/>
    </row>
    <row r="296" spans="1:19" ht="20.100000000000001" customHeight="1" x14ac:dyDescent="0.25">
      <c r="A296" s="149"/>
      <c r="B296" s="149"/>
      <c r="C296" s="149"/>
      <c r="D296" s="150">
        <v>4221</v>
      </c>
      <c r="E296" s="151" t="s">
        <v>157</v>
      </c>
      <c r="F296" s="152" t="s">
        <v>59</v>
      </c>
      <c r="G296" s="153">
        <v>400</v>
      </c>
      <c r="H296" s="153">
        <v>800</v>
      </c>
      <c r="I296" s="153">
        <v>0</v>
      </c>
      <c r="J296" s="153">
        <v>0</v>
      </c>
      <c r="K296" s="153">
        <v>0</v>
      </c>
      <c r="L296" s="154"/>
      <c r="M296" s="154"/>
      <c r="N296" s="112"/>
    </row>
    <row r="297" spans="1:19" ht="33.950000000000003" customHeight="1" x14ac:dyDescent="0.25">
      <c r="A297" s="129"/>
      <c r="B297" s="129"/>
      <c r="C297" s="129"/>
      <c r="D297" s="129"/>
      <c r="E297" s="130"/>
      <c r="F297" s="131" t="s">
        <v>104</v>
      </c>
      <c r="G297" s="132"/>
      <c r="H297" s="132"/>
      <c r="I297" s="132"/>
      <c r="J297" s="132"/>
      <c r="K297" s="132"/>
      <c r="L297" s="133"/>
      <c r="M297" s="133"/>
      <c r="N297" s="112"/>
    </row>
    <row r="298" spans="1:19" ht="30" customHeight="1" x14ac:dyDescent="0.25">
      <c r="A298" s="134"/>
      <c r="B298" s="134"/>
      <c r="C298" s="134"/>
      <c r="D298" s="134"/>
      <c r="E298" s="135"/>
      <c r="F298" s="136" t="s">
        <v>88</v>
      </c>
      <c r="G298" s="137"/>
      <c r="H298" s="137"/>
      <c r="I298" s="137"/>
      <c r="J298" s="137"/>
      <c r="K298" s="137"/>
      <c r="L298" s="138"/>
      <c r="M298" s="138"/>
      <c r="N298" s="139"/>
      <c r="O298" s="139"/>
      <c r="P298" s="139"/>
      <c r="Q298" s="139"/>
    </row>
    <row r="299" spans="1:19" s="124" customFormat="1" ht="20.100000000000001" customHeight="1" x14ac:dyDescent="0.25">
      <c r="A299" s="140">
        <v>3</v>
      </c>
      <c r="B299" s="140"/>
      <c r="C299" s="140"/>
      <c r="D299" s="141"/>
      <c r="E299" s="142"/>
      <c r="F299" s="143" t="s">
        <v>75</v>
      </c>
      <c r="G299" s="144">
        <f>+G300+G310</f>
        <v>4645.8099999999995</v>
      </c>
      <c r="H299" s="144">
        <f t="shared" ref="H299:K299" si="88">+H300+H310</f>
        <v>9500</v>
      </c>
      <c r="I299" s="144">
        <f t="shared" si="88"/>
        <v>9500</v>
      </c>
      <c r="J299" s="144">
        <f t="shared" si="88"/>
        <v>4750</v>
      </c>
      <c r="K299" s="144">
        <f t="shared" si="88"/>
        <v>4329.75</v>
      </c>
      <c r="L299" s="145">
        <f>K299/G299*100</f>
        <v>93.196880630073125</v>
      </c>
      <c r="M299" s="145">
        <f>K299/I299*100</f>
        <v>45.576315789473682</v>
      </c>
      <c r="N299" s="168"/>
      <c r="O299" s="168"/>
      <c r="P299" s="168"/>
      <c r="Q299" s="168"/>
      <c r="R299" s="168"/>
      <c r="S299" s="168"/>
    </row>
    <row r="300" spans="1:19" s="124" customFormat="1" ht="20.100000000000001" customHeight="1" x14ac:dyDescent="0.25">
      <c r="A300" s="140"/>
      <c r="B300" s="140">
        <v>31</v>
      </c>
      <c r="C300" s="140"/>
      <c r="D300" s="141"/>
      <c r="E300" s="142"/>
      <c r="F300" s="143" t="s">
        <v>9</v>
      </c>
      <c r="G300" s="144">
        <f>+G301+G305+G307</f>
        <v>1215</v>
      </c>
      <c r="H300" s="144">
        <f t="shared" ref="H300:K300" si="89">+H301+H305+H307</f>
        <v>2400</v>
      </c>
      <c r="I300" s="144">
        <f t="shared" si="89"/>
        <v>2400</v>
      </c>
      <c r="J300" s="144">
        <f t="shared" si="89"/>
        <v>1200</v>
      </c>
      <c r="K300" s="144">
        <f t="shared" si="89"/>
        <v>1203</v>
      </c>
      <c r="L300" s="145">
        <f>K300/G300*100</f>
        <v>99.012345679012341</v>
      </c>
      <c r="M300" s="145">
        <f>K300/I300*100</f>
        <v>50.125</v>
      </c>
      <c r="N300" s="112"/>
    </row>
    <row r="301" spans="1:19" s="124" customFormat="1" ht="20.100000000000001" customHeight="1" x14ac:dyDescent="0.25">
      <c r="A301" s="140"/>
      <c r="B301" s="140"/>
      <c r="C301" s="140">
        <v>311</v>
      </c>
      <c r="D301" s="141"/>
      <c r="E301" s="142"/>
      <c r="F301" s="143" t="s">
        <v>10</v>
      </c>
      <c r="G301" s="144">
        <f>+G302+G303+G304</f>
        <v>1073</v>
      </c>
      <c r="H301" s="144">
        <f t="shared" ref="H301:K301" si="90">+H302+H303+H304</f>
        <v>2120</v>
      </c>
      <c r="I301" s="144">
        <f t="shared" si="90"/>
        <v>2060</v>
      </c>
      <c r="J301" s="144">
        <f t="shared" si="90"/>
        <v>1030</v>
      </c>
      <c r="K301" s="144">
        <f t="shared" si="90"/>
        <v>1035</v>
      </c>
      <c r="L301" s="145">
        <f>K301/G301*100</f>
        <v>96.458527493010251</v>
      </c>
      <c r="M301" s="145">
        <f>K301/I301*100</f>
        <v>50.242718446601941</v>
      </c>
      <c r="N301" s="148"/>
      <c r="O301" s="147"/>
    </row>
    <row r="302" spans="1:19" ht="20.100000000000001" customHeight="1" x14ac:dyDescent="0.25">
      <c r="A302" s="149"/>
      <c r="B302" s="149"/>
      <c r="C302" s="149"/>
      <c r="D302" s="150">
        <v>3111</v>
      </c>
      <c r="E302" s="151" t="s">
        <v>158</v>
      </c>
      <c r="F302" s="152" t="s">
        <v>11</v>
      </c>
      <c r="G302" s="162">
        <v>760</v>
      </c>
      <c r="H302" s="162">
        <v>1500</v>
      </c>
      <c r="I302" s="162">
        <v>1620</v>
      </c>
      <c r="J302" s="162">
        <v>810</v>
      </c>
      <c r="K302" s="162">
        <v>800</v>
      </c>
      <c r="L302" s="154"/>
      <c r="M302" s="154"/>
      <c r="N302" s="148"/>
      <c r="O302" s="148"/>
    </row>
    <row r="303" spans="1:19" ht="20.100000000000001" customHeight="1" x14ac:dyDescent="0.25">
      <c r="A303" s="149"/>
      <c r="B303" s="149"/>
      <c r="C303" s="149"/>
      <c r="D303" s="150">
        <v>3113</v>
      </c>
      <c r="E303" s="151" t="s">
        <v>158</v>
      </c>
      <c r="F303" s="152" t="s">
        <v>12</v>
      </c>
      <c r="G303" s="162">
        <v>238</v>
      </c>
      <c r="H303" s="162">
        <v>475</v>
      </c>
      <c r="I303" s="162">
        <v>415</v>
      </c>
      <c r="J303" s="162">
        <v>207.5</v>
      </c>
      <c r="K303" s="162">
        <v>210</v>
      </c>
      <c r="L303" s="154"/>
      <c r="M303" s="154"/>
      <c r="N303" s="112"/>
    </row>
    <row r="304" spans="1:19" ht="20.100000000000001" customHeight="1" x14ac:dyDescent="0.25">
      <c r="A304" s="149"/>
      <c r="B304" s="149"/>
      <c r="C304" s="149"/>
      <c r="D304" s="150">
        <v>3114</v>
      </c>
      <c r="E304" s="151" t="s">
        <v>158</v>
      </c>
      <c r="F304" s="152" t="s">
        <v>105</v>
      </c>
      <c r="G304" s="162">
        <v>75</v>
      </c>
      <c r="H304" s="162">
        <v>145</v>
      </c>
      <c r="I304" s="162">
        <v>25</v>
      </c>
      <c r="J304" s="162">
        <v>12.5</v>
      </c>
      <c r="K304" s="162">
        <v>25</v>
      </c>
      <c r="L304" s="154"/>
      <c r="M304" s="154"/>
      <c r="N304" s="112"/>
    </row>
    <row r="305" spans="1:14" s="124" customFormat="1" ht="20.100000000000001" hidden="1" customHeight="1" x14ac:dyDescent="0.25">
      <c r="A305" s="140"/>
      <c r="B305" s="140"/>
      <c r="C305" s="140">
        <v>312</v>
      </c>
      <c r="D305" s="141"/>
      <c r="E305" s="151"/>
      <c r="F305" s="143" t="s">
        <v>14</v>
      </c>
      <c r="G305" s="144">
        <f>+G306</f>
        <v>0</v>
      </c>
      <c r="H305" s="144">
        <f t="shared" ref="H305:K305" si="91">+H306</f>
        <v>0</v>
      </c>
      <c r="I305" s="144">
        <f t="shared" si="91"/>
        <v>0</v>
      </c>
      <c r="J305" s="144">
        <f t="shared" si="91"/>
        <v>0</v>
      </c>
      <c r="K305" s="144">
        <f t="shared" si="91"/>
        <v>0</v>
      </c>
      <c r="L305" s="145">
        <v>0</v>
      </c>
      <c r="M305" s="145">
        <v>0</v>
      </c>
      <c r="N305" s="112"/>
    </row>
    <row r="306" spans="1:14" ht="20.100000000000001" hidden="1" customHeight="1" x14ac:dyDescent="0.25">
      <c r="A306" s="149"/>
      <c r="B306" s="149"/>
      <c r="C306" s="149"/>
      <c r="D306" s="150">
        <v>3121</v>
      </c>
      <c r="E306" s="151" t="s">
        <v>158</v>
      </c>
      <c r="F306" s="152" t="s">
        <v>14</v>
      </c>
      <c r="G306" s="162">
        <v>0</v>
      </c>
      <c r="H306" s="162">
        <v>0</v>
      </c>
      <c r="I306" s="162">
        <v>0</v>
      </c>
      <c r="J306" s="162">
        <v>0</v>
      </c>
      <c r="K306" s="162">
        <v>0</v>
      </c>
      <c r="L306" s="154"/>
      <c r="M306" s="154"/>
      <c r="N306" s="112"/>
    </row>
    <row r="307" spans="1:14" s="124" customFormat="1" ht="20.100000000000001" customHeight="1" x14ac:dyDescent="0.25">
      <c r="A307" s="140"/>
      <c r="B307" s="140"/>
      <c r="C307" s="140">
        <v>313</v>
      </c>
      <c r="D307" s="141"/>
      <c r="E307" s="151"/>
      <c r="F307" s="143" t="s">
        <v>76</v>
      </c>
      <c r="G307" s="167">
        <f>+G308+G309</f>
        <v>142</v>
      </c>
      <c r="H307" s="167">
        <f t="shared" ref="H307:K307" si="92">+H308+H309</f>
        <v>280</v>
      </c>
      <c r="I307" s="167">
        <f t="shared" si="92"/>
        <v>340</v>
      </c>
      <c r="J307" s="167">
        <f t="shared" si="92"/>
        <v>170</v>
      </c>
      <c r="K307" s="167">
        <f t="shared" si="92"/>
        <v>168</v>
      </c>
      <c r="L307" s="145">
        <f>K307/G307*100</f>
        <v>118.30985915492957</v>
      </c>
      <c r="M307" s="145">
        <f>K307/I307*100</f>
        <v>49.411764705882355</v>
      </c>
      <c r="N307" s="112"/>
    </row>
    <row r="308" spans="1:14" ht="28.5" x14ac:dyDescent="0.25">
      <c r="A308" s="149"/>
      <c r="B308" s="149"/>
      <c r="C308" s="149"/>
      <c r="D308" s="150">
        <v>3132</v>
      </c>
      <c r="E308" s="151" t="s">
        <v>158</v>
      </c>
      <c r="F308" s="152" t="s">
        <v>16</v>
      </c>
      <c r="G308" s="162">
        <v>142</v>
      </c>
      <c r="H308" s="162">
        <v>280</v>
      </c>
      <c r="I308" s="162">
        <v>340</v>
      </c>
      <c r="J308" s="162">
        <v>170</v>
      </c>
      <c r="K308" s="162">
        <v>168</v>
      </c>
      <c r="L308" s="154"/>
      <c r="M308" s="154"/>
      <c r="N308" s="112"/>
    </row>
    <row r="309" spans="1:14" ht="28.5" hidden="1" x14ac:dyDescent="0.25">
      <c r="A309" s="149"/>
      <c r="B309" s="149"/>
      <c r="C309" s="149"/>
      <c r="D309" s="150">
        <v>3133</v>
      </c>
      <c r="E309" s="151" t="s">
        <v>158</v>
      </c>
      <c r="F309" s="152" t="s">
        <v>17</v>
      </c>
      <c r="G309" s="144"/>
      <c r="H309" s="144"/>
      <c r="I309" s="144"/>
      <c r="J309" s="144"/>
      <c r="K309" s="144"/>
      <c r="L309" s="154"/>
      <c r="M309" s="154"/>
      <c r="N309" s="112"/>
    </row>
    <row r="310" spans="1:14" s="124" customFormat="1" ht="20.100000000000001" customHeight="1" x14ac:dyDescent="0.25">
      <c r="A310" s="140"/>
      <c r="B310" s="140">
        <v>32</v>
      </c>
      <c r="C310" s="140"/>
      <c r="D310" s="141"/>
      <c r="E310" s="151"/>
      <c r="F310" s="143" t="s">
        <v>18</v>
      </c>
      <c r="G310" s="144">
        <f>+G311+G315+G319</f>
        <v>3430.81</v>
      </c>
      <c r="H310" s="144">
        <f t="shared" ref="H310:K310" si="93">+H311+H315+H319</f>
        <v>7100</v>
      </c>
      <c r="I310" s="144">
        <f t="shared" si="93"/>
        <v>7100</v>
      </c>
      <c r="J310" s="144">
        <f t="shared" si="93"/>
        <v>3550</v>
      </c>
      <c r="K310" s="144">
        <f t="shared" si="93"/>
        <v>3126.75</v>
      </c>
      <c r="L310" s="145">
        <f>K310/G310*100</f>
        <v>91.137369892241196</v>
      </c>
      <c r="M310" s="145">
        <f>K310/I310*100</f>
        <v>44.0387323943662</v>
      </c>
      <c r="N310" s="112"/>
    </row>
    <row r="311" spans="1:14" s="124" customFormat="1" ht="20.100000000000001" customHeight="1" x14ac:dyDescent="0.25">
      <c r="A311" s="159"/>
      <c r="B311" s="159"/>
      <c r="C311" s="159">
        <v>321</v>
      </c>
      <c r="D311" s="141"/>
      <c r="E311" s="151"/>
      <c r="F311" s="161" t="s">
        <v>19</v>
      </c>
      <c r="G311" s="144">
        <f>+G312+G313+G314</f>
        <v>0</v>
      </c>
      <c r="H311" s="144">
        <f t="shared" ref="H311:K311" si="94">+H312+H313+H314</f>
        <v>260</v>
      </c>
      <c r="I311" s="144">
        <f t="shared" si="94"/>
        <v>260</v>
      </c>
      <c r="J311" s="144">
        <f t="shared" si="94"/>
        <v>130</v>
      </c>
      <c r="K311" s="144">
        <f t="shared" si="94"/>
        <v>0</v>
      </c>
      <c r="L311" s="145">
        <v>0</v>
      </c>
      <c r="M311" s="145">
        <f>K311/I311*100</f>
        <v>0</v>
      </c>
      <c r="N311" s="112"/>
    </row>
    <row r="312" spans="1:14" ht="20.100000000000001" customHeight="1" x14ac:dyDescent="0.25">
      <c r="A312" s="149"/>
      <c r="B312" s="149"/>
      <c r="C312" s="149"/>
      <c r="D312" s="150">
        <v>3211</v>
      </c>
      <c r="E312" s="151" t="s">
        <v>158</v>
      </c>
      <c r="F312" s="152" t="s">
        <v>20</v>
      </c>
      <c r="G312" s="162">
        <v>0</v>
      </c>
      <c r="H312" s="162">
        <v>60</v>
      </c>
      <c r="I312" s="162">
        <v>60</v>
      </c>
      <c r="J312" s="162">
        <v>30</v>
      </c>
      <c r="K312" s="162">
        <v>0</v>
      </c>
      <c r="L312" s="154"/>
      <c r="M312" s="154"/>
      <c r="N312" s="112"/>
    </row>
    <row r="313" spans="1:14" ht="27" hidden="1" customHeight="1" x14ac:dyDescent="0.25">
      <c r="A313" s="149"/>
      <c r="B313" s="149"/>
      <c r="C313" s="149"/>
      <c r="D313" s="150">
        <v>3212</v>
      </c>
      <c r="E313" s="151" t="s">
        <v>158</v>
      </c>
      <c r="F313" s="152" t="s">
        <v>21</v>
      </c>
      <c r="G313" s="144"/>
      <c r="H313" s="144"/>
      <c r="I313" s="144"/>
      <c r="J313" s="144"/>
      <c r="K313" s="144"/>
      <c r="L313" s="154"/>
      <c r="M313" s="154"/>
      <c r="N313" s="112"/>
    </row>
    <row r="314" spans="1:14" ht="20.100000000000001" customHeight="1" x14ac:dyDescent="0.25">
      <c r="A314" s="149"/>
      <c r="B314" s="149"/>
      <c r="C314" s="149"/>
      <c r="D314" s="150">
        <v>3213</v>
      </c>
      <c r="E314" s="151" t="s">
        <v>158</v>
      </c>
      <c r="F314" s="152" t="s">
        <v>22</v>
      </c>
      <c r="G314" s="162">
        <v>0</v>
      </c>
      <c r="H314" s="162">
        <v>200</v>
      </c>
      <c r="I314" s="162">
        <v>200</v>
      </c>
      <c r="J314" s="162">
        <v>100</v>
      </c>
      <c r="K314" s="162">
        <v>0</v>
      </c>
      <c r="L314" s="154"/>
      <c r="M314" s="156"/>
      <c r="N314" s="112"/>
    </row>
    <row r="315" spans="1:14" s="124" customFormat="1" ht="20.100000000000001" customHeight="1" x14ac:dyDescent="0.25">
      <c r="A315" s="140"/>
      <c r="B315" s="140"/>
      <c r="C315" s="140">
        <v>322</v>
      </c>
      <c r="D315" s="141"/>
      <c r="E315" s="151"/>
      <c r="F315" s="143" t="s">
        <v>23</v>
      </c>
      <c r="G315" s="144">
        <f>+G316+G317+G318</f>
        <v>1135</v>
      </c>
      <c r="H315" s="144">
        <f t="shared" ref="H315:K315" si="95">+H316+H317+H318</f>
        <v>2680</v>
      </c>
      <c r="I315" s="144">
        <f t="shared" si="95"/>
        <v>2680</v>
      </c>
      <c r="J315" s="144">
        <f t="shared" si="95"/>
        <v>1340</v>
      </c>
      <c r="K315" s="144">
        <f t="shared" si="95"/>
        <v>1230</v>
      </c>
      <c r="L315" s="145">
        <f>K315/G315*100</f>
        <v>108.37004405286343</v>
      </c>
      <c r="M315" s="145">
        <f>K315/I315*100</f>
        <v>45.895522388059703</v>
      </c>
      <c r="N315" s="112"/>
    </row>
    <row r="316" spans="1:14" ht="28.5" x14ac:dyDescent="0.25">
      <c r="A316" s="149"/>
      <c r="B316" s="149"/>
      <c r="C316" s="149"/>
      <c r="D316" s="150">
        <v>3221</v>
      </c>
      <c r="E316" s="151" t="s">
        <v>158</v>
      </c>
      <c r="F316" s="152" t="s">
        <v>77</v>
      </c>
      <c r="G316" s="153">
        <v>295</v>
      </c>
      <c r="H316" s="153">
        <v>720</v>
      </c>
      <c r="I316" s="153">
        <v>720</v>
      </c>
      <c r="J316" s="153">
        <v>360</v>
      </c>
      <c r="K316" s="153">
        <v>310</v>
      </c>
      <c r="L316" s="154"/>
      <c r="M316" s="154"/>
      <c r="N316" s="112"/>
    </row>
    <row r="317" spans="1:14" ht="20.100000000000001" customHeight="1" x14ac:dyDescent="0.25">
      <c r="A317" s="149"/>
      <c r="B317" s="149"/>
      <c r="C317" s="149"/>
      <c r="D317" s="150">
        <v>3222</v>
      </c>
      <c r="E317" s="151" t="s">
        <v>158</v>
      </c>
      <c r="F317" s="152" t="s">
        <v>25</v>
      </c>
      <c r="G317" s="153">
        <v>90</v>
      </c>
      <c r="H317" s="153">
        <v>260</v>
      </c>
      <c r="I317" s="153">
        <v>260</v>
      </c>
      <c r="J317" s="153">
        <v>130</v>
      </c>
      <c r="K317" s="153">
        <v>70</v>
      </c>
      <c r="L317" s="154"/>
      <c r="M317" s="154"/>
      <c r="N317" s="112"/>
    </row>
    <row r="318" spans="1:14" ht="20.100000000000001" customHeight="1" x14ac:dyDescent="0.25">
      <c r="A318" s="149"/>
      <c r="B318" s="149"/>
      <c r="C318" s="149"/>
      <c r="D318" s="150">
        <v>3223</v>
      </c>
      <c r="E318" s="151" t="s">
        <v>158</v>
      </c>
      <c r="F318" s="164" t="s">
        <v>26</v>
      </c>
      <c r="G318" s="162">
        <v>750</v>
      </c>
      <c r="H318" s="162">
        <v>1700</v>
      </c>
      <c r="I318" s="162">
        <v>1700</v>
      </c>
      <c r="J318" s="162">
        <v>850</v>
      </c>
      <c r="K318" s="162">
        <v>850</v>
      </c>
      <c r="L318" s="154"/>
      <c r="M318" s="154"/>
      <c r="N318" s="112"/>
    </row>
    <row r="319" spans="1:14" s="124" customFormat="1" ht="20.100000000000001" customHeight="1" x14ac:dyDescent="0.25">
      <c r="A319" s="140"/>
      <c r="B319" s="140"/>
      <c r="C319" s="140">
        <v>323</v>
      </c>
      <c r="D319" s="141"/>
      <c r="E319" s="151"/>
      <c r="F319" s="163" t="s">
        <v>30</v>
      </c>
      <c r="G319" s="144">
        <f>+G320+G321+G322+G323+G324+G325+G326</f>
        <v>2295.81</v>
      </c>
      <c r="H319" s="144">
        <f t="shared" ref="H319:K319" si="96">+H320+H321+H322+H323+H324+H325+H326</f>
        <v>4160</v>
      </c>
      <c r="I319" s="144">
        <f t="shared" si="96"/>
        <v>4160</v>
      </c>
      <c r="J319" s="144">
        <f t="shared" si="96"/>
        <v>2080</v>
      </c>
      <c r="K319" s="144">
        <f t="shared" si="96"/>
        <v>1896.75</v>
      </c>
      <c r="L319" s="145">
        <f>K319/G319*100</f>
        <v>82.617899564859471</v>
      </c>
      <c r="M319" s="145">
        <f>K319/I319*100</f>
        <v>45.59495192307692</v>
      </c>
      <c r="N319" s="112"/>
    </row>
    <row r="320" spans="1:14" ht="20.100000000000001" customHeight="1" x14ac:dyDescent="0.25">
      <c r="A320" s="149"/>
      <c r="B320" s="149"/>
      <c r="C320" s="149"/>
      <c r="D320" s="150">
        <v>3231</v>
      </c>
      <c r="E320" s="151" t="s">
        <v>158</v>
      </c>
      <c r="F320" s="164" t="s">
        <v>80</v>
      </c>
      <c r="G320" s="153">
        <v>230</v>
      </c>
      <c r="H320" s="153">
        <v>470</v>
      </c>
      <c r="I320" s="153">
        <v>470</v>
      </c>
      <c r="J320" s="153">
        <v>235</v>
      </c>
      <c r="K320" s="153">
        <v>235</v>
      </c>
      <c r="L320" s="154"/>
      <c r="M320" s="154"/>
      <c r="N320" s="112"/>
    </row>
    <row r="321" spans="1:19" ht="20.100000000000001" customHeight="1" x14ac:dyDescent="0.25">
      <c r="A321" s="149"/>
      <c r="B321" s="149"/>
      <c r="C321" s="149"/>
      <c r="D321" s="150">
        <v>3233</v>
      </c>
      <c r="E321" s="151" t="s">
        <v>158</v>
      </c>
      <c r="F321" s="164" t="s">
        <v>33</v>
      </c>
      <c r="G321" s="162">
        <v>0</v>
      </c>
      <c r="H321" s="162">
        <v>260</v>
      </c>
      <c r="I321" s="162">
        <v>260</v>
      </c>
      <c r="J321" s="162">
        <v>130</v>
      </c>
      <c r="K321" s="162">
        <v>0</v>
      </c>
      <c r="L321" s="154"/>
      <c r="M321" s="154"/>
      <c r="N321" s="112"/>
    </row>
    <row r="322" spans="1:19" ht="20.100000000000001" customHeight="1" x14ac:dyDescent="0.25">
      <c r="A322" s="149"/>
      <c r="B322" s="149"/>
      <c r="C322" s="149"/>
      <c r="D322" s="150">
        <v>3234</v>
      </c>
      <c r="E322" s="151" t="s">
        <v>158</v>
      </c>
      <c r="F322" s="164" t="s">
        <v>34</v>
      </c>
      <c r="G322" s="153">
        <v>218</v>
      </c>
      <c r="H322" s="153">
        <v>445</v>
      </c>
      <c r="I322" s="153">
        <v>445</v>
      </c>
      <c r="J322" s="153">
        <v>222.5</v>
      </c>
      <c r="K322" s="153">
        <v>223</v>
      </c>
      <c r="L322" s="154"/>
      <c r="M322" s="154"/>
      <c r="N322" s="112"/>
    </row>
    <row r="323" spans="1:19" ht="20.100000000000001" hidden="1" customHeight="1" x14ac:dyDescent="0.25">
      <c r="A323" s="150"/>
      <c r="B323" s="150"/>
      <c r="C323" s="150"/>
      <c r="D323" s="150">
        <v>3236</v>
      </c>
      <c r="E323" s="151" t="s">
        <v>158</v>
      </c>
      <c r="F323" s="164" t="s">
        <v>36</v>
      </c>
      <c r="G323" s="144"/>
      <c r="H323" s="144"/>
      <c r="I323" s="144"/>
      <c r="J323" s="144"/>
      <c r="K323" s="144"/>
      <c r="L323" s="156"/>
      <c r="M323" s="156"/>
      <c r="N323" s="112"/>
    </row>
    <row r="324" spans="1:19" ht="20.100000000000001" customHeight="1" x14ac:dyDescent="0.25">
      <c r="A324" s="149"/>
      <c r="B324" s="149"/>
      <c r="C324" s="149"/>
      <c r="D324" s="150">
        <v>3237</v>
      </c>
      <c r="E324" s="151" t="s">
        <v>158</v>
      </c>
      <c r="F324" s="152" t="s">
        <v>81</v>
      </c>
      <c r="G324" s="162">
        <v>1007.81</v>
      </c>
      <c r="H324" s="162">
        <v>1500</v>
      </c>
      <c r="I324" s="162">
        <v>1500</v>
      </c>
      <c r="J324" s="162">
        <v>750</v>
      </c>
      <c r="K324" s="162">
        <v>698.75</v>
      </c>
      <c r="L324" s="154"/>
      <c r="M324" s="154"/>
      <c r="N324" s="112"/>
    </row>
    <row r="325" spans="1:19" ht="20.100000000000001" customHeight="1" x14ac:dyDescent="0.25">
      <c r="A325" s="149"/>
      <c r="B325" s="149"/>
      <c r="C325" s="149"/>
      <c r="D325" s="150">
        <v>3238</v>
      </c>
      <c r="E325" s="151" t="s">
        <v>158</v>
      </c>
      <c r="F325" s="164" t="s">
        <v>37</v>
      </c>
      <c r="G325" s="162">
        <v>625</v>
      </c>
      <c r="H325" s="162">
        <v>1050</v>
      </c>
      <c r="I325" s="162">
        <v>1050</v>
      </c>
      <c r="J325" s="162">
        <v>525</v>
      </c>
      <c r="K325" s="162">
        <v>525</v>
      </c>
      <c r="L325" s="154"/>
      <c r="M325" s="154"/>
      <c r="N325" s="112"/>
    </row>
    <row r="326" spans="1:19" ht="20.100000000000001" customHeight="1" x14ac:dyDescent="0.25">
      <c r="A326" s="149"/>
      <c r="B326" s="149"/>
      <c r="C326" s="149"/>
      <c r="D326" s="150">
        <v>3239</v>
      </c>
      <c r="E326" s="151" t="s">
        <v>158</v>
      </c>
      <c r="F326" s="164" t="s">
        <v>38</v>
      </c>
      <c r="G326" s="153">
        <v>215</v>
      </c>
      <c r="H326" s="153">
        <v>435</v>
      </c>
      <c r="I326" s="153">
        <v>435</v>
      </c>
      <c r="J326" s="153">
        <v>217.5</v>
      </c>
      <c r="K326" s="153">
        <v>215</v>
      </c>
      <c r="L326" s="154"/>
      <c r="M326" s="154"/>
      <c r="N326" s="112"/>
    </row>
    <row r="327" spans="1:19" ht="42.75" hidden="1" customHeight="1" x14ac:dyDescent="0.25">
      <c r="A327" s="129"/>
      <c r="B327" s="129"/>
      <c r="C327" s="129"/>
      <c r="D327" s="129"/>
      <c r="E327" s="130"/>
      <c r="F327" s="131" t="s">
        <v>106</v>
      </c>
      <c r="G327" s="132"/>
      <c r="H327" s="132"/>
      <c r="I327" s="132"/>
      <c r="J327" s="132"/>
      <c r="K327" s="132"/>
      <c r="L327" s="133"/>
      <c r="M327" s="133"/>
      <c r="N327" s="112"/>
    </row>
    <row r="328" spans="1:19" ht="30" hidden="1" customHeight="1" x14ac:dyDescent="0.25">
      <c r="A328" s="134"/>
      <c r="B328" s="134"/>
      <c r="C328" s="134"/>
      <c r="D328" s="134"/>
      <c r="E328" s="135"/>
      <c r="F328" s="136" t="s">
        <v>88</v>
      </c>
      <c r="G328" s="137"/>
      <c r="H328" s="137"/>
      <c r="I328" s="137"/>
      <c r="J328" s="137"/>
      <c r="K328" s="137"/>
      <c r="L328" s="138"/>
      <c r="M328" s="138"/>
      <c r="N328" s="139"/>
      <c r="O328" s="139"/>
      <c r="P328" s="139"/>
      <c r="Q328" s="139"/>
    </row>
    <row r="329" spans="1:19" s="124" customFormat="1" ht="30" hidden="1" x14ac:dyDescent="0.25">
      <c r="A329" s="140">
        <v>4</v>
      </c>
      <c r="B329" s="140"/>
      <c r="C329" s="140"/>
      <c r="D329" s="141"/>
      <c r="E329" s="142"/>
      <c r="F329" s="143" t="s">
        <v>91</v>
      </c>
      <c r="G329" s="144"/>
      <c r="H329" s="144"/>
      <c r="I329" s="144"/>
      <c r="J329" s="144"/>
      <c r="K329" s="144"/>
      <c r="L329" s="145"/>
      <c r="M329" s="145"/>
      <c r="N329" s="168">
        <v>0</v>
      </c>
      <c r="O329" s="168">
        <v>0</v>
      </c>
      <c r="P329" s="168">
        <v>0</v>
      </c>
      <c r="Q329" s="168">
        <v>0</v>
      </c>
      <c r="R329" s="168">
        <v>0</v>
      </c>
      <c r="S329" s="168">
        <v>0</v>
      </c>
    </row>
    <row r="330" spans="1:19" s="124" customFormat="1" ht="28.5" hidden="1" customHeight="1" x14ac:dyDescent="0.25">
      <c r="A330" s="140"/>
      <c r="B330" s="140">
        <v>41</v>
      </c>
      <c r="C330" s="140"/>
      <c r="D330" s="141"/>
      <c r="E330" s="142"/>
      <c r="F330" s="143" t="s">
        <v>54</v>
      </c>
      <c r="G330" s="144"/>
      <c r="H330" s="144"/>
      <c r="I330" s="144"/>
      <c r="J330" s="144"/>
      <c r="K330" s="144"/>
      <c r="L330" s="154"/>
      <c r="M330" s="154"/>
      <c r="N330" s="112"/>
    </row>
    <row r="331" spans="1:19" s="124" customFormat="1" ht="20.100000000000001" hidden="1" customHeight="1" x14ac:dyDescent="0.25">
      <c r="A331" s="140"/>
      <c r="B331" s="140"/>
      <c r="C331" s="140">
        <v>412</v>
      </c>
      <c r="D331" s="141"/>
      <c r="E331" s="142"/>
      <c r="F331" s="143" t="s">
        <v>92</v>
      </c>
      <c r="G331" s="144"/>
      <c r="H331" s="144"/>
      <c r="I331" s="144"/>
      <c r="J331" s="144"/>
      <c r="K331" s="144"/>
      <c r="L331" s="154"/>
      <c r="M331" s="154"/>
      <c r="N331" s="112"/>
    </row>
    <row r="332" spans="1:19" ht="20.100000000000001" hidden="1" customHeight="1" x14ac:dyDescent="0.25">
      <c r="A332" s="149"/>
      <c r="B332" s="149"/>
      <c r="C332" s="149"/>
      <c r="D332" s="150">
        <v>4123</v>
      </c>
      <c r="E332" s="151" t="s">
        <v>158</v>
      </c>
      <c r="F332" s="152" t="s">
        <v>56</v>
      </c>
      <c r="G332" s="144"/>
      <c r="H332" s="144"/>
      <c r="I332" s="144"/>
      <c r="J332" s="144"/>
      <c r="K332" s="144"/>
      <c r="L332" s="154"/>
      <c r="M332" s="154"/>
      <c r="N332" s="112"/>
    </row>
    <row r="333" spans="1:19" s="124" customFormat="1" ht="30" hidden="1" x14ac:dyDescent="0.25">
      <c r="A333" s="140"/>
      <c r="B333" s="140">
        <v>42</v>
      </c>
      <c r="C333" s="140"/>
      <c r="D333" s="141"/>
      <c r="E333" s="142"/>
      <c r="F333" s="143" t="s">
        <v>57</v>
      </c>
      <c r="G333" s="144"/>
      <c r="H333" s="144"/>
      <c r="I333" s="144"/>
      <c r="J333" s="144"/>
      <c r="K333" s="144"/>
      <c r="L333" s="154"/>
      <c r="M333" s="154"/>
      <c r="N333" s="112"/>
    </row>
    <row r="334" spans="1:19" s="124" customFormat="1" ht="20.100000000000001" hidden="1" customHeight="1" x14ac:dyDescent="0.25">
      <c r="A334" s="140"/>
      <c r="B334" s="140"/>
      <c r="C334" s="140">
        <v>422</v>
      </c>
      <c r="D334" s="141"/>
      <c r="E334" s="142"/>
      <c r="F334" s="143" t="s">
        <v>107</v>
      </c>
      <c r="G334" s="144"/>
      <c r="H334" s="144"/>
      <c r="I334" s="144"/>
      <c r="J334" s="144"/>
      <c r="K334" s="144"/>
      <c r="L334" s="154"/>
      <c r="M334" s="154"/>
      <c r="N334" s="112"/>
    </row>
    <row r="335" spans="1:19" ht="20.100000000000001" hidden="1" customHeight="1" x14ac:dyDescent="0.25">
      <c r="A335" s="149"/>
      <c r="B335" s="149"/>
      <c r="C335" s="149"/>
      <c r="D335" s="150">
        <v>4221</v>
      </c>
      <c r="E335" s="151" t="s">
        <v>158</v>
      </c>
      <c r="F335" s="152" t="s">
        <v>59</v>
      </c>
      <c r="G335" s="144"/>
      <c r="H335" s="144"/>
      <c r="I335" s="144"/>
      <c r="J335" s="144"/>
      <c r="K335" s="144"/>
      <c r="L335" s="154"/>
      <c r="M335" s="154"/>
      <c r="N335" s="112"/>
    </row>
    <row r="336" spans="1:19" ht="20.100000000000001" hidden="1" customHeight="1" x14ac:dyDescent="0.25">
      <c r="A336" s="149"/>
      <c r="B336" s="149"/>
      <c r="C336" s="149"/>
      <c r="D336" s="150">
        <v>4224</v>
      </c>
      <c r="E336" s="151" t="s">
        <v>158</v>
      </c>
      <c r="F336" s="152" t="s">
        <v>60</v>
      </c>
      <c r="G336" s="144"/>
      <c r="H336" s="144"/>
      <c r="I336" s="144"/>
      <c r="J336" s="144"/>
      <c r="K336" s="144"/>
      <c r="L336" s="154"/>
      <c r="M336" s="154"/>
      <c r="N336" s="112"/>
    </row>
    <row r="337" spans="1:19" ht="33.950000000000003" customHeight="1" x14ac:dyDescent="0.25">
      <c r="A337" s="129"/>
      <c r="B337" s="129"/>
      <c r="C337" s="129"/>
      <c r="D337" s="129"/>
      <c r="E337" s="130"/>
      <c r="F337" s="131" t="s">
        <v>234</v>
      </c>
      <c r="G337" s="132"/>
      <c r="H337" s="132"/>
      <c r="I337" s="132"/>
      <c r="J337" s="132"/>
      <c r="K337" s="132"/>
      <c r="L337" s="133"/>
      <c r="M337" s="133"/>
      <c r="N337" s="112"/>
    </row>
    <row r="338" spans="1:19" ht="30" customHeight="1" x14ac:dyDescent="0.25">
      <c r="A338" s="134"/>
      <c r="B338" s="134"/>
      <c r="C338" s="134"/>
      <c r="D338" s="134"/>
      <c r="E338" s="135"/>
      <c r="F338" s="136" t="s">
        <v>110</v>
      </c>
      <c r="G338" s="137"/>
      <c r="H338" s="137"/>
      <c r="I338" s="137"/>
      <c r="J338" s="137"/>
      <c r="K338" s="137"/>
      <c r="L338" s="138"/>
      <c r="M338" s="138"/>
      <c r="N338" s="139"/>
      <c r="O338" s="139"/>
      <c r="P338" s="139"/>
      <c r="Q338" s="139"/>
    </row>
    <row r="339" spans="1:19" s="124" customFormat="1" ht="21.95" customHeight="1" x14ac:dyDescent="0.25">
      <c r="A339" s="140">
        <v>3</v>
      </c>
      <c r="B339" s="140"/>
      <c r="C339" s="140"/>
      <c r="D339" s="141"/>
      <c r="E339" s="142"/>
      <c r="F339" s="143" t="s">
        <v>75</v>
      </c>
      <c r="G339" s="144">
        <f>+G340+G349</f>
        <v>19017</v>
      </c>
      <c r="H339" s="144">
        <f t="shared" ref="H339:K339" si="97">+H340+H349</f>
        <v>40000</v>
      </c>
      <c r="I339" s="144">
        <f t="shared" si="97"/>
        <v>40000</v>
      </c>
      <c r="J339" s="144">
        <f t="shared" si="97"/>
        <v>20000</v>
      </c>
      <c r="K339" s="144">
        <f t="shared" si="97"/>
        <v>21992.81</v>
      </c>
      <c r="L339" s="145">
        <f>K339/G339*100</f>
        <v>115.64815691223642</v>
      </c>
      <c r="M339" s="145">
        <f>K339/I339*100</f>
        <v>54.982025</v>
      </c>
      <c r="N339" s="168"/>
      <c r="O339" s="168"/>
      <c r="P339" s="168"/>
      <c r="Q339" s="168"/>
      <c r="R339" s="168"/>
      <c r="S339" s="168"/>
    </row>
    <row r="340" spans="1:19" s="124" customFormat="1" ht="21.95" customHeight="1" x14ac:dyDescent="0.25">
      <c r="A340" s="140"/>
      <c r="B340" s="140">
        <v>31</v>
      </c>
      <c r="C340" s="140"/>
      <c r="D340" s="141"/>
      <c r="E340" s="142"/>
      <c r="F340" s="143" t="s">
        <v>9</v>
      </c>
      <c r="G340" s="144">
        <f>+G341+G344+G346</f>
        <v>8900</v>
      </c>
      <c r="H340" s="144">
        <f t="shared" ref="H340:K340" si="98">+H341+H344+H346</f>
        <v>19000</v>
      </c>
      <c r="I340" s="144">
        <f t="shared" si="98"/>
        <v>19000</v>
      </c>
      <c r="J340" s="144">
        <f t="shared" si="98"/>
        <v>9500</v>
      </c>
      <c r="K340" s="144">
        <f t="shared" si="98"/>
        <v>9335</v>
      </c>
      <c r="L340" s="145">
        <f>K340/G340*100</f>
        <v>104.88764044943821</v>
      </c>
      <c r="M340" s="145">
        <f>K340/I340*100</f>
        <v>49.131578947368418</v>
      </c>
      <c r="N340" s="112"/>
    </row>
    <row r="341" spans="1:19" s="124" customFormat="1" ht="21.95" customHeight="1" x14ac:dyDescent="0.25">
      <c r="A341" s="140"/>
      <c r="B341" s="140"/>
      <c r="C341" s="140">
        <v>311</v>
      </c>
      <c r="D341" s="141"/>
      <c r="E341" s="142"/>
      <c r="F341" s="143" t="s">
        <v>10</v>
      </c>
      <c r="G341" s="144">
        <f>+G342+G343</f>
        <v>7653</v>
      </c>
      <c r="H341" s="144">
        <f t="shared" ref="H341:K341" si="99">+H342+H343</f>
        <v>16300</v>
      </c>
      <c r="I341" s="144">
        <f t="shared" si="99"/>
        <v>16300</v>
      </c>
      <c r="J341" s="144">
        <f t="shared" si="99"/>
        <v>8150</v>
      </c>
      <c r="K341" s="144">
        <f t="shared" si="99"/>
        <v>8015</v>
      </c>
      <c r="L341" s="145">
        <f>K341/G341*100</f>
        <v>104.73017117470273</v>
      </c>
      <c r="M341" s="145">
        <f>K341/I341*100</f>
        <v>49.171779141104295</v>
      </c>
      <c r="N341" s="112"/>
    </row>
    <row r="342" spans="1:19" ht="21.95" customHeight="1" x14ac:dyDescent="0.25">
      <c r="A342" s="149"/>
      <c r="B342" s="149"/>
      <c r="C342" s="149"/>
      <c r="D342" s="150">
        <v>3111</v>
      </c>
      <c r="E342" s="151" t="s">
        <v>159</v>
      </c>
      <c r="F342" s="152" t="s">
        <v>11</v>
      </c>
      <c r="G342" s="153">
        <v>6953</v>
      </c>
      <c r="H342" s="153">
        <v>15000</v>
      </c>
      <c r="I342" s="153">
        <v>16085</v>
      </c>
      <c r="J342" s="153">
        <v>8042.5</v>
      </c>
      <c r="K342" s="153">
        <v>7800</v>
      </c>
      <c r="L342" s="154"/>
      <c r="M342" s="154"/>
      <c r="N342" s="112"/>
    </row>
    <row r="343" spans="1:19" ht="21.95" customHeight="1" x14ac:dyDescent="0.25">
      <c r="A343" s="149"/>
      <c r="B343" s="149"/>
      <c r="C343" s="149"/>
      <c r="D343" s="150">
        <v>3114</v>
      </c>
      <c r="E343" s="151" t="s">
        <v>159</v>
      </c>
      <c r="F343" s="152" t="s">
        <v>13</v>
      </c>
      <c r="G343" s="153">
        <v>700</v>
      </c>
      <c r="H343" s="153">
        <v>1300</v>
      </c>
      <c r="I343" s="153">
        <v>215</v>
      </c>
      <c r="J343" s="153">
        <v>107.5</v>
      </c>
      <c r="K343" s="153">
        <v>215</v>
      </c>
      <c r="L343" s="154"/>
      <c r="M343" s="154"/>
      <c r="N343" s="112"/>
    </row>
    <row r="344" spans="1:19" s="124" customFormat="1" ht="20.100000000000001" hidden="1" customHeight="1" x14ac:dyDescent="0.25">
      <c r="A344" s="140"/>
      <c r="B344" s="140"/>
      <c r="C344" s="140">
        <v>312</v>
      </c>
      <c r="D344" s="141"/>
      <c r="E344" s="151"/>
      <c r="F344" s="163" t="s">
        <v>14</v>
      </c>
      <c r="G344" s="144">
        <f>+G345</f>
        <v>0</v>
      </c>
      <c r="H344" s="144">
        <f t="shared" ref="H344:K344" si="100">+H345</f>
        <v>0</v>
      </c>
      <c r="I344" s="144">
        <f t="shared" si="100"/>
        <v>0</v>
      </c>
      <c r="J344" s="144">
        <f t="shared" si="100"/>
        <v>0</v>
      </c>
      <c r="K344" s="144">
        <f t="shared" si="100"/>
        <v>0</v>
      </c>
      <c r="L344" s="145">
        <v>0</v>
      </c>
      <c r="M344" s="145">
        <v>0</v>
      </c>
      <c r="N344" s="112"/>
      <c r="P344" s="147"/>
    </row>
    <row r="345" spans="1:19" ht="20.100000000000001" hidden="1" customHeight="1" x14ac:dyDescent="0.25">
      <c r="A345" s="149"/>
      <c r="B345" s="149"/>
      <c r="C345" s="149"/>
      <c r="D345" s="150">
        <v>3121</v>
      </c>
      <c r="E345" s="151" t="s">
        <v>159</v>
      </c>
      <c r="F345" s="164" t="s">
        <v>14</v>
      </c>
      <c r="G345" s="153">
        <v>0</v>
      </c>
      <c r="H345" s="153">
        <v>0</v>
      </c>
      <c r="I345" s="153">
        <v>0</v>
      </c>
      <c r="J345" s="153">
        <v>0</v>
      </c>
      <c r="K345" s="153">
        <v>0</v>
      </c>
      <c r="L345" s="154"/>
      <c r="M345" s="154"/>
      <c r="N345" s="112"/>
      <c r="P345" s="148"/>
    </row>
    <row r="346" spans="1:19" s="124" customFormat="1" ht="21.95" customHeight="1" x14ac:dyDescent="0.25">
      <c r="A346" s="140"/>
      <c r="B346" s="140"/>
      <c r="C346" s="140">
        <v>313</v>
      </c>
      <c r="D346" s="141"/>
      <c r="E346" s="151"/>
      <c r="F346" s="143" t="s">
        <v>76</v>
      </c>
      <c r="G346" s="144">
        <f>+G347+G348</f>
        <v>1247</v>
      </c>
      <c r="H346" s="144">
        <f t="shared" ref="H346:K346" si="101">+H347+H348</f>
        <v>2700</v>
      </c>
      <c r="I346" s="144">
        <f t="shared" si="101"/>
        <v>2700</v>
      </c>
      <c r="J346" s="144">
        <f t="shared" si="101"/>
        <v>1350</v>
      </c>
      <c r="K346" s="144">
        <f t="shared" si="101"/>
        <v>1320</v>
      </c>
      <c r="L346" s="145">
        <f>K346/G346*100</f>
        <v>105.8540497193264</v>
      </c>
      <c r="M346" s="145">
        <f>K346/I346*100</f>
        <v>48.888888888888886</v>
      </c>
      <c r="N346" s="112"/>
    </row>
    <row r="347" spans="1:19" ht="28.5" x14ac:dyDescent="0.25">
      <c r="A347" s="149"/>
      <c r="B347" s="149"/>
      <c r="C347" s="149"/>
      <c r="D347" s="150">
        <v>3132</v>
      </c>
      <c r="E347" s="151" t="s">
        <v>159</v>
      </c>
      <c r="F347" s="152" t="s">
        <v>16</v>
      </c>
      <c r="G347" s="153">
        <v>1247</v>
      </c>
      <c r="H347" s="153">
        <v>2700</v>
      </c>
      <c r="I347" s="153">
        <v>2700</v>
      </c>
      <c r="J347" s="153">
        <v>1350</v>
      </c>
      <c r="K347" s="153">
        <v>1320</v>
      </c>
      <c r="L347" s="154"/>
      <c r="M347" s="154"/>
      <c r="N347" s="112"/>
      <c r="P347" s="148"/>
    </row>
    <row r="348" spans="1:19" ht="30.75" hidden="1" customHeight="1" x14ac:dyDescent="0.25">
      <c r="A348" s="149"/>
      <c r="B348" s="149"/>
      <c r="C348" s="149"/>
      <c r="D348" s="150">
        <v>3133</v>
      </c>
      <c r="E348" s="151" t="s">
        <v>159</v>
      </c>
      <c r="F348" s="152" t="s">
        <v>17</v>
      </c>
      <c r="G348" s="153">
        <v>0</v>
      </c>
      <c r="H348" s="153">
        <v>0</v>
      </c>
      <c r="I348" s="153">
        <v>0</v>
      </c>
      <c r="J348" s="153">
        <v>0</v>
      </c>
      <c r="K348" s="153">
        <v>0</v>
      </c>
      <c r="L348" s="154"/>
      <c r="M348" s="154"/>
      <c r="N348" s="112"/>
      <c r="P348" s="148"/>
    </row>
    <row r="349" spans="1:19" s="124" customFormat="1" ht="21.95" customHeight="1" x14ac:dyDescent="0.25">
      <c r="A349" s="140"/>
      <c r="B349" s="140">
        <v>32</v>
      </c>
      <c r="C349" s="140"/>
      <c r="D349" s="141"/>
      <c r="E349" s="151"/>
      <c r="F349" s="143" t="s">
        <v>18</v>
      </c>
      <c r="G349" s="144">
        <f>+G350+G353+G357+G364</f>
        <v>10117</v>
      </c>
      <c r="H349" s="144">
        <f t="shared" ref="H349:K349" si="102">+H350+H353+H357+H364</f>
        <v>21000</v>
      </c>
      <c r="I349" s="144">
        <f t="shared" si="102"/>
        <v>21000</v>
      </c>
      <c r="J349" s="144">
        <f t="shared" si="102"/>
        <v>10500</v>
      </c>
      <c r="K349" s="144">
        <f t="shared" si="102"/>
        <v>12657.810000000001</v>
      </c>
      <c r="L349" s="145">
        <f>K349/G349*100</f>
        <v>125.11426312147871</v>
      </c>
      <c r="M349" s="145">
        <f>K349/I349*100</f>
        <v>60.275285714285722</v>
      </c>
      <c r="N349" s="112"/>
      <c r="P349" s="147"/>
    </row>
    <row r="350" spans="1:19" s="124" customFormat="1" ht="21.95" customHeight="1" x14ac:dyDescent="0.25">
      <c r="A350" s="159"/>
      <c r="B350" s="159"/>
      <c r="C350" s="159">
        <v>321</v>
      </c>
      <c r="D350" s="141"/>
      <c r="E350" s="151"/>
      <c r="F350" s="161" t="s">
        <v>19</v>
      </c>
      <c r="G350" s="144">
        <f>+G351+G352</f>
        <v>200</v>
      </c>
      <c r="H350" s="144">
        <f t="shared" ref="H350:K350" si="103">+H351+H352</f>
        <v>330</v>
      </c>
      <c r="I350" s="144">
        <f t="shared" si="103"/>
        <v>330</v>
      </c>
      <c r="J350" s="144">
        <f t="shared" si="103"/>
        <v>165</v>
      </c>
      <c r="K350" s="144">
        <f t="shared" si="103"/>
        <v>140</v>
      </c>
      <c r="L350" s="145">
        <f>K350/G350*100</f>
        <v>70</v>
      </c>
      <c r="M350" s="145">
        <f>K350/I350*100</f>
        <v>42.424242424242422</v>
      </c>
      <c r="N350" s="112"/>
      <c r="P350" s="147"/>
    </row>
    <row r="351" spans="1:19" ht="21.95" customHeight="1" x14ac:dyDescent="0.25">
      <c r="A351" s="149"/>
      <c r="B351" s="149"/>
      <c r="C351" s="149"/>
      <c r="D351" s="150">
        <v>3211</v>
      </c>
      <c r="E351" s="151" t="s">
        <v>159</v>
      </c>
      <c r="F351" s="152" t="s">
        <v>20</v>
      </c>
      <c r="G351" s="153">
        <v>0</v>
      </c>
      <c r="H351" s="153">
        <v>130</v>
      </c>
      <c r="I351" s="153">
        <v>130</v>
      </c>
      <c r="J351" s="153">
        <v>65</v>
      </c>
      <c r="K351" s="153">
        <v>0</v>
      </c>
      <c r="L351" s="154"/>
      <c r="M351" s="154"/>
      <c r="N351" s="112"/>
      <c r="P351" s="148"/>
    </row>
    <row r="352" spans="1:19" ht="21.95" customHeight="1" x14ac:dyDescent="0.25">
      <c r="A352" s="149"/>
      <c r="B352" s="149"/>
      <c r="C352" s="149"/>
      <c r="D352" s="150">
        <v>3213</v>
      </c>
      <c r="E352" s="151" t="s">
        <v>159</v>
      </c>
      <c r="F352" s="152" t="s">
        <v>22</v>
      </c>
      <c r="G352" s="162">
        <v>200</v>
      </c>
      <c r="H352" s="162">
        <v>200</v>
      </c>
      <c r="I352" s="162">
        <v>200</v>
      </c>
      <c r="J352" s="162">
        <v>100</v>
      </c>
      <c r="K352" s="162">
        <v>140</v>
      </c>
      <c r="L352" s="154"/>
      <c r="M352" s="154"/>
      <c r="N352" s="112"/>
      <c r="P352" s="148"/>
    </row>
    <row r="353" spans="1:17" s="124" customFormat="1" ht="21.95" customHeight="1" x14ac:dyDescent="0.25">
      <c r="A353" s="140"/>
      <c r="B353" s="140"/>
      <c r="C353" s="140">
        <v>322</v>
      </c>
      <c r="D353" s="141"/>
      <c r="E353" s="151"/>
      <c r="F353" s="143" t="s">
        <v>23</v>
      </c>
      <c r="G353" s="144">
        <f>+G354+G355+G356</f>
        <v>3675</v>
      </c>
      <c r="H353" s="144">
        <f t="shared" ref="H353:K353" si="104">+H354+H355+H356</f>
        <v>7660</v>
      </c>
      <c r="I353" s="144">
        <f t="shared" si="104"/>
        <v>7660</v>
      </c>
      <c r="J353" s="144">
        <f t="shared" si="104"/>
        <v>3830</v>
      </c>
      <c r="K353" s="144">
        <f t="shared" si="104"/>
        <v>3665</v>
      </c>
      <c r="L353" s="145">
        <f>K353/G353*100</f>
        <v>99.72789115646259</v>
      </c>
      <c r="M353" s="145">
        <f>K353/I353*100</f>
        <v>47.845953002610962</v>
      </c>
      <c r="N353" s="112"/>
      <c r="P353" s="147"/>
    </row>
    <row r="354" spans="1:17" ht="28.5" x14ac:dyDescent="0.25">
      <c r="A354" s="149"/>
      <c r="B354" s="149"/>
      <c r="C354" s="149"/>
      <c r="D354" s="150">
        <v>3221</v>
      </c>
      <c r="E354" s="151" t="s">
        <v>159</v>
      </c>
      <c r="F354" s="152" t="s">
        <v>77</v>
      </c>
      <c r="G354" s="153">
        <v>265</v>
      </c>
      <c r="H354" s="153">
        <v>500</v>
      </c>
      <c r="I354" s="153">
        <v>500</v>
      </c>
      <c r="J354" s="153">
        <v>250</v>
      </c>
      <c r="K354" s="153">
        <v>230</v>
      </c>
      <c r="L354" s="154"/>
      <c r="M354" s="154"/>
      <c r="N354" s="112"/>
      <c r="P354" s="148"/>
    </row>
    <row r="355" spans="1:17" ht="21.95" customHeight="1" x14ac:dyDescent="0.25">
      <c r="A355" s="149"/>
      <c r="B355" s="149"/>
      <c r="C355" s="149"/>
      <c r="D355" s="150">
        <v>3222</v>
      </c>
      <c r="E355" s="151" t="s">
        <v>159</v>
      </c>
      <c r="F355" s="152" t="s">
        <v>25</v>
      </c>
      <c r="G355" s="153">
        <v>2200</v>
      </c>
      <c r="H355" s="153">
        <v>4350</v>
      </c>
      <c r="I355" s="153">
        <v>4350</v>
      </c>
      <c r="J355" s="153">
        <v>2175</v>
      </c>
      <c r="K355" s="153">
        <v>2225</v>
      </c>
      <c r="L355" s="154"/>
      <c r="M355" s="154"/>
      <c r="N355" s="112"/>
      <c r="P355" s="148"/>
    </row>
    <row r="356" spans="1:17" ht="21.95" customHeight="1" x14ac:dyDescent="0.25">
      <c r="A356" s="149"/>
      <c r="B356" s="149"/>
      <c r="C356" s="149"/>
      <c r="D356" s="150">
        <v>3223</v>
      </c>
      <c r="E356" s="151" t="s">
        <v>159</v>
      </c>
      <c r="F356" s="164" t="s">
        <v>26</v>
      </c>
      <c r="G356" s="153">
        <v>1210</v>
      </c>
      <c r="H356" s="153">
        <v>2810</v>
      </c>
      <c r="I356" s="153">
        <v>2810</v>
      </c>
      <c r="J356" s="153">
        <v>1405</v>
      </c>
      <c r="K356" s="153">
        <v>1210</v>
      </c>
      <c r="L356" s="154"/>
      <c r="M356" s="154"/>
      <c r="N356" s="112"/>
      <c r="P356" s="148"/>
    </row>
    <row r="357" spans="1:17" s="124" customFormat="1" ht="21.95" customHeight="1" x14ac:dyDescent="0.25">
      <c r="A357" s="140"/>
      <c r="B357" s="140"/>
      <c r="C357" s="140">
        <v>323</v>
      </c>
      <c r="D357" s="141"/>
      <c r="E357" s="151"/>
      <c r="F357" s="163" t="s">
        <v>30</v>
      </c>
      <c r="G357" s="144">
        <f>+G358+G359+G360+G361+G362+G363</f>
        <v>6112</v>
      </c>
      <c r="H357" s="144">
        <f t="shared" ref="H357:K357" si="105">+H358+H359+H360+H361+H362+H363</f>
        <v>12880</v>
      </c>
      <c r="I357" s="144">
        <f t="shared" si="105"/>
        <v>12880</v>
      </c>
      <c r="J357" s="144">
        <f t="shared" si="105"/>
        <v>6440</v>
      </c>
      <c r="K357" s="144">
        <f t="shared" si="105"/>
        <v>8722.8100000000013</v>
      </c>
      <c r="L357" s="145">
        <f>K357/G357*100</f>
        <v>142.71613219895289</v>
      </c>
      <c r="M357" s="145">
        <f>K357/I357*100</f>
        <v>67.72368012422362</v>
      </c>
      <c r="N357" s="112"/>
      <c r="P357" s="147"/>
    </row>
    <row r="358" spans="1:17" ht="21.95" customHeight="1" x14ac:dyDescent="0.25">
      <c r="A358" s="149"/>
      <c r="B358" s="149"/>
      <c r="C358" s="149"/>
      <c r="D358" s="150">
        <v>3231</v>
      </c>
      <c r="E358" s="151" t="s">
        <v>159</v>
      </c>
      <c r="F358" s="164" t="s">
        <v>80</v>
      </c>
      <c r="G358" s="153">
        <v>300</v>
      </c>
      <c r="H358" s="153">
        <v>960</v>
      </c>
      <c r="I358" s="153">
        <v>960</v>
      </c>
      <c r="J358" s="153">
        <v>480</v>
      </c>
      <c r="K358" s="153">
        <v>300</v>
      </c>
      <c r="L358" s="154"/>
      <c r="M358" s="154"/>
      <c r="N358" s="112"/>
      <c r="P358" s="148"/>
    </row>
    <row r="359" spans="1:17" ht="28.5" x14ac:dyDescent="0.25">
      <c r="A359" s="149"/>
      <c r="B359" s="149"/>
      <c r="C359" s="149"/>
      <c r="D359" s="150">
        <v>3232</v>
      </c>
      <c r="E359" s="151" t="s">
        <v>159</v>
      </c>
      <c r="F359" s="152" t="s">
        <v>32</v>
      </c>
      <c r="G359" s="153">
        <v>1330</v>
      </c>
      <c r="H359" s="153">
        <v>2430</v>
      </c>
      <c r="I359" s="153">
        <v>2430</v>
      </c>
      <c r="J359" s="153">
        <v>1215</v>
      </c>
      <c r="K359" s="153">
        <v>1305</v>
      </c>
      <c r="L359" s="154"/>
      <c r="M359" s="154"/>
      <c r="N359" s="112"/>
    </row>
    <row r="360" spans="1:17" ht="20.100000000000001" hidden="1" customHeight="1" x14ac:dyDescent="0.25">
      <c r="A360" s="149"/>
      <c r="B360" s="149"/>
      <c r="C360" s="149"/>
      <c r="D360" s="150">
        <v>3233</v>
      </c>
      <c r="E360" s="151" t="s">
        <v>159</v>
      </c>
      <c r="F360" s="152" t="s">
        <v>33</v>
      </c>
      <c r="G360" s="144"/>
      <c r="H360" s="144"/>
      <c r="I360" s="144"/>
      <c r="J360" s="144"/>
      <c r="K360" s="144"/>
      <c r="L360" s="154"/>
      <c r="M360" s="154"/>
      <c r="N360" s="112"/>
    </row>
    <row r="361" spans="1:17" ht="21.95" customHeight="1" x14ac:dyDescent="0.25">
      <c r="A361" s="149"/>
      <c r="B361" s="149"/>
      <c r="C361" s="149"/>
      <c r="D361" s="150">
        <v>3236</v>
      </c>
      <c r="E361" s="151" t="s">
        <v>159</v>
      </c>
      <c r="F361" s="152" t="s">
        <v>36</v>
      </c>
      <c r="G361" s="153">
        <v>4177</v>
      </c>
      <c r="H361" s="153">
        <v>9000</v>
      </c>
      <c r="I361" s="153">
        <v>9000</v>
      </c>
      <c r="J361" s="153">
        <v>4500</v>
      </c>
      <c r="K361" s="153">
        <v>6807.81</v>
      </c>
      <c r="L361" s="154"/>
      <c r="M361" s="154"/>
      <c r="N361" s="112"/>
    </row>
    <row r="362" spans="1:17" ht="21.95" customHeight="1" x14ac:dyDescent="0.25">
      <c r="A362" s="149"/>
      <c r="B362" s="149"/>
      <c r="C362" s="149"/>
      <c r="D362" s="150">
        <v>3238</v>
      </c>
      <c r="E362" s="151" t="s">
        <v>159</v>
      </c>
      <c r="F362" s="152" t="s">
        <v>37</v>
      </c>
      <c r="G362" s="153">
        <v>180</v>
      </c>
      <c r="H362" s="153">
        <v>360</v>
      </c>
      <c r="I362" s="153">
        <v>360</v>
      </c>
      <c r="J362" s="153">
        <v>180</v>
      </c>
      <c r="K362" s="153">
        <v>180</v>
      </c>
      <c r="L362" s="154"/>
      <c r="M362" s="154"/>
      <c r="N362" s="112"/>
    </row>
    <row r="363" spans="1:17" ht="21.95" customHeight="1" x14ac:dyDescent="0.25">
      <c r="A363" s="149"/>
      <c r="B363" s="149"/>
      <c r="C363" s="149"/>
      <c r="D363" s="150">
        <v>3239</v>
      </c>
      <c r="E363" s="151" t="s">
        <v>159</v>
      </c>
      <c r="F363" s="152" t="s">
        <v>38</v>
      </c>
      <c r="G363" s="153">
        <v>125</v>
      </c>
      <c r="H363" s="153">
        <v>130</v>
      </c>
      <c r="I363" s="153">
        <v>130</v>
      </c>
      <c r="J363" s="153">
        <v>65</v>
      </c>
      <c r="K363" s="153">
        <v>130</v>
      </c>
      <c r="L363" s="154"/>
      <c r="M363" s="154"/>
      <c r="N363" s="112"/>
    </row>
    <row r="364" spans="1:17" s="180" customFormat="1" ht="30" x14ac:dyDescent="0.25">
      <c r="A364" s="179"/>
      <c r="B364" s="179"/>
      <c r="C364" s="140">
        <v>329</v>
      </c>
      <c r="D364" s="141"/>
      <c r="E364" s="151"/>
      <c r="F364" s="163" t="s">
        <v>40</v>
      </c>
      <c r="G364" s="144">
        <f>+G365</f>
        <v>130</v>
      </c>
      <c r="H364" s="144">
        <f t="shared" ref="H364:K364" si="106">+H365</f>
        <v>130</v>
      </c>
      <c r="I364" s="144">
        <f t="shared" si="106"/>
        <v>130</v>
      </c>
      <c r="J364" s="144">
        <f t="shared" si="106"/>
        <v>65</v>
      </c>
      <c r="K364" s="144">
        <f t="shared" si="106"/>
        <v>130</v>
      </c>
      <c r="L364" s="145">
        <f>K364/G364*100</f>
        <v>100</v>
      </c>
      <c r="M364" s="145">
        <f>K364/I364*100</f>
        <v>100</v>
      </c>
      <c r="O364" s="183"/>
    </row>
    <row r="365" spans="1:17" s="180" customFormat="1" ht="21.95" customHeight="1" x14ac:dyDescent="0.25">
      <c r="A365" s="179"/>
      <c r="B365" s="179"/>
      <c r="C365" s="179"/>
      <c r="D365" s="150">
        <v>3292</v>
      </c>
      <c r="E365" s="151" t="s">
        <v>159</v>
      </c>
      <c r="F365" s="164" t="s">
        <v>42</v>
      </c>
      <c r="G365" s="153">
        <v>130</v>
      </c>
      <c r="H365" s="153">
        <v>130</v>
      </c>
      <c r="I365" s="153">
        <v>130</v>
      </c>
      <c r="J365" s="153">
        <v>65</v>
      </c>
      <c r="K365" s="153">
        <v>130</v>
      </c>
      <c r="L365" s="154"/>
      <c r="M365" s="154"/>
      <c r="O365" s="183"/>
    </row>
    <row r="366" spans="1:17" ht="33.950000000000003" customHeight="1" x14ac:dyDescent="0.25">
      <c r="A366" s="129"/>
      <c r="B366" s="129"/>
      <c r="C366" s="129"/>
      <c r="D366" s="129"/>
      <c r="E366" s="130"/>
      <c r="F366" s="131" t="s">
        <v>233</v>
      </c>
      <c r="G366" s="132"/>
      <c r="H366" s="132"/>
      <c r="I366" s="132"/>
      <c r="J366" s="132"/>
      <c r="K366" s="132"/>
      <c r="L366" s="133"/>
      <c r="M366" s="133"/>
      <c r="N366" s="112"/>
      <c r="O366" s="148"/>
    </row>
    <row r="367" spans="1:17" ht="30" customHeight="1" x14ac:dyDescent="0.25">
      <c r="A367" s="134"/>
      <c r="B367" s="134"/>
      <c r="C367" s="134"/>
      <c r="D367" s="134"/>
      <c r="E367" s="135"/>
      <c r="F367" s="136" t="s">
        <v>88</v>
      </c>
      <c r="G367" s="137"/>
      <c r="H367" s="137"/>
      <c r="I367" s="137"/>
      <c r="J367" s="137"/>
      <c r="K367" s="137"/>
      <c r="L367" s="138"/>
      <c r="M367" s="138"/>
      <c r="N367" s="139"/>
      <c r="O367" s="139"/>
      <c r="P367" s="139"/>
      <c r="Q367" s="139"/>
    </row>
    <row r="368" spans="1:17" ht="21.95" customHeight="1" x14ac:dyDescent="0.25">
      <c r="A368" s="140">
        <v>3</v>
      </c>
      <c r="B368" s="140"/>
      <c r="C368" s="140"/>
      <c r="D368" s="141"/>
      <c r="E368" s="142"/>
      <c r="F368" s="143" t="s">
        <v>75</v>
      </c>
      <c r="G368" s="144">
        <f>+G369+G379</f>
        <v>2645.85</v>
      </c>
      <c r="H368" s="144">
        <f t="shared" ref="H368:K368" si="107">+H369+H379</f>
        <v>5500</v>
      </c>
      <c r="I368" s="144">
        <f t="shared" si="107"/>
        <v>5500</v>
      </c>
      <c r="J368" s="144">
        <f t="shared" si="107"/>
        <v>2750</v>
      </c>
      <c r="K368" s="144">
        <f t="shared" si="107"/>
        <v>2585.1</v>
      </c>
      <c r="L368" s="145"/>
      <c r="M368" s="145"/>
      <c r="N368" s="112"/>
      <c r="O368" s="148"/>
    </row>
    <row r="369" spans="1:15" ht="21.95" customHeight="1" x14ac:dyDescent="0.25">
      <c r="A369" s="140"/>
      <c r="B369" s="140">
        <v>31</v>
      </c>
      <c r="C369" s="140"/>
      <c r="D369" s="141"/>
      <c r="E369" s="151"/>
      <c r="F369" s="143" t="s">
        <v>9</v>
      </c>
      <c r="G369" s="144">
        <f>+G370+G374+G376</f>
        <v>1831</v>
      </c>
      <c r="H369" s="144">
        <f t="shared" ref="H369:K369" si="108">+H370+H374+H376</f>
        <v>3370</v>
      </c>
      <c r="I369" s="144">
        <f t="shared" si="108"/>
        <v>3370</v>
      </c>
      <c r="J369" s="144">
        <f t="shared" si="108"/>
        <v>1685</v>
      </c>
      <c r="K369" s="144">
        <f t="shared" si="108"/>
        <v>1690</v>
      </c>
      <c r="L369" s="157"/>
      <c r="M369" s="157"/>
      <c r="N369" s="112"/>
      <c r="O369" s="148"/>
    </row>
    <row r="370" spans="1:15" ht="21.95" customHeight="1" x14ac:dyDescent="0.25">
      <c r="A370" s="140"/>
      <c r="B370" s="140"/>
      <c r="C370" s="140">
        <v>311</v>
      </c>
      <c r="D370" s="141"/>
      <c r="E370" s="151"/>
      <c r="F370" s="143" t="s">
        <v>10</v>
      </c>
      <c r="G370" s="144">
        <f>+G371+G372+G373</f>
        <v>1527</v>
      </c>
      <c r="H370" s="144">
        <f t="shared" ref="H370:K370" si="109">+H371+H372+H373</f>
        <v>2790</v>
      </c>
      <c r="I370" s="144">
        <f t="shared" si="109"/>
        <v>2870</v>
      </c>
      <c r="J370" s="144">
        <f t="shared" si="109"/>
        <v>1435</v>
      </c>
      <c r="K370" s="144">
        <f t="shared" si="109"/>
        <v>1440</v>
      </c>
      <c r="L370" s="145">
        <f>K370/G370*100</f>
        <v>94.302554027504911</v>
      </c>
      <c r="M370" s="145">
        <f>K370/I370*100</f>
        <v>50.174216027874564</v>
      </c>
      <c r="N370" s="112"/>
      <c r="O370" s="148"/>
    </row>
    <row r="371" spans="1:15" ht="21.95" customHeight="1" x14ac:dyDescent="0.25">
      <c r="A371" s="149"/>
      <c r="B371" s="149"/>
      <c r="C371" s="149"/>
      <c r="D371" s="150">
        <v>3111</v>
      </c>
      <c r="E371" s="151" t="s">
        <v>158</v>
      </c>
      <c r="F371" s="152" t="s">
        <v>11</v>
      </c>
      <c r="G371" s="153">
        <v>1379</v>
      </c>
      <c r="H371" s="153">
        <v>2400</v>
      </c>
      <c r="I371" s="153">
        <v>2830</v>
      </c>
      <c r="J371" s="153">
        <v>1415</v>
      </c>
      <c r="K371" s="153">
        <v>1400</v>
      </c>
      <c r="L371" s="154"/>
      <c r="M371" s="154"/>
      <c r="N371" s="112"/>
      <c r="O371" s="148"/>
    </row>
    <row r="372" spans="1:15" ht="21.95" customHeight="1" x14ac:dyDescent="0.25">
      <c r="A372" s="149"/>
      <c r="B372" s="149"/>
      <c r="C372" s="149"/>
      <c r="D372" s="150">
        <v>3113</v>
      </c>
      <c r="E372" s="151" t="s">
        <v>158</v>
      </c>
      <c r="F372" s="152" t="s">
        <v>12</v>
      </c>
      <c r="G372" s="162">
        <v>20</v>
      </c>
      <c r="H372" s="162">
        <v>140</v>
      </c>
      <c r="I372" s="162">
        <v>0</v>
      </c>
      <c r="J372" s="162">
        <v>0</v>
      </c>
      <c r="K372" s="162">
        <v>0</v>
      </c>
      <c r="L372" s="154"/>
      <c r="M372" s="154"/>
      <c r="N372" s="112"/>
      <c r="O372" s="148"/>
    </row>
    <row r="373" spans="1:15" ht="21.95" customHeight="1" x14ac:dyDescent="0.25">
      <c r="A373" s="149"/>
      <c r="B373" s="149"/>
      <c r="C373" s="149"/>
      <c r="D373" s="150">
        <v>3114</v>
      </c>
      <c r="E373" s="151" t="s">
        <v>158</v>
      </c>
      <c r="F373" s="152" t="s">
        <v>105</v>
      </c>
      <c r="G373" s="162">
        <v>128</v>
      </c>
      <c r="H373" s="162">
        <v>250</v>
      </c>
      <c r="I373" s="162">
        <v>40</v>
      </c>
      <c r="J373" s="162">
        <v>20</v>
      </c>
      <c r="K373" s="162">
        <v>40</v>
      </c>
      <c r="L373" s="154"/>
      <c r="M373" s="154"/>
      <c r="N373" s="112"/>
      <c r="O373" s="148"/>
    </row>
    <row r="374" spans="1:15" ht="20.100000000000001" hidden="1" customHeight="1" x14ac:dyDescent="0.25">
      <c r="A374" s="140"/>
      <c r="B374" s="140"/>
      <c r="C374" s="140">
        <v>312</v>
      </c>
      <c r="D374" s="141"/>
      <c r="E374" s="151"/>
      <c r="F374" s="143" t="s">
        <v>14</v>
      </c>
      <c r="G374" s="144">
        <f>+G375</f>
        <v>0</v>
      </c>
      <c r="H374" s="144">
        <f t="shared" ref="H374:K374" si="110">+H375</f>
        <v>0</v>
      </c>
      <c r="I374" s="144">
        <f t="shared" si="110"/>
        <v>0</v>
      </c>
      <c r="J374" s="144">
        <f t="shared" si="110"/>
        <v>0</v>
      </c>
      <c r="K374" s="144">
        <f t="shared" si="110"/>
        <v>0</v>
      </c>
      <c r="L374" s="157">
        <v>0</v>
      </c>
      <c r="M374" s="157">
        <v>0</v>
      </c>
      <c r="N374" s="112"/>
      <c r="O374" s="148"/>
    </row>
    <row r="375" spans="1:15" ht="20.100000000000001" hidden="1" customHeight="1" x14ac:dyDescent="0.25">
      <c r="A375" s="149"/>
      <c r="B375" s="149"/>
      <c r="C375" s="149"/>
      <c r="D375" s="150">
        <v>3121</v>
      </c>
      <c r="E375" s="151" t="s">
        <v>158</v>
      </c>
      <c r="F375" s="152" t="s">
        <v>14</v>
      </c>
      <c r="G375" s="144"/>
      <c r="H375" s="144"/>
      <c r="I375" s="144"/>
      <c r="J375" s="144"/>
      <c r="K375" s="144"/>
      <c r="L375" s="154"/>
      <c r="M375" s="154"/>
      <c r="N375" s="112"/>
      <c r="O375" s="148"/>
    </row>
    <row r="376" spans="1:15" ht="21.95" customHeight="1" x14ac:dyDescent="0.25">
      <c r="A376" s="140"/>
      <c r="B376" s="140"/>
      <c r="C376" s="140">
        <v>313</v>
      </c>
      <c r="D376" s="141"/>
      <c r="E376" s="151"/>
      <c r="F376" s="143" t="s">
        <v>76</v>
      </c>
      <c r="G376" s="144">
        <f>+G377+G378</f>
        <v>304</v>
      </c>
      <c r="H376" s="144">
        <f t="shared" ref="H376:K376" si="111">+H377+H378</f>
        <v>580</v>
      </c>
      <c r="I376" s="144">
        <f t="shared" si="111"/>
        <v>500</v>
      </c>
      <c r="J376" s="144">
        <f t="shared" si="111"/>
        <v>250</v>
      </c>
      <c r="K376" s="144">
        <f t="shared" si="111"/>
        <v>250</v>
      </c>
      <c r="L376" s="145">
        <f>K376/G376*100</f>
        <v>82.23684210526315</v>
      </c>
      <c r="M376" s="145">
        <f>K376/I376*100</f>
        <v>50</v>
      </c>
      <c r="N376" s="112"/>
      <c r="O376" s="148"/>
    </row>
    <row r="377" spans="1:15" ht="28.5" x14ac:dyDescent="0.25">
      <c r="A377" s="149"/>
      <c r="B377" s="149"/>
      <c r="C377" s="149"/>
      <c r="D377" s="150">
        <v>3132</v>
      </c>
      <c r="E377" s="151" t="s">
        <v>158</v>
      </c>
      <c r="F377" s="152" t="s">
        <v>16</v>
      </c>
      <c r="G377" s="153">
        <v>304</v>
      </c>
      <c r="H377" s="153">
        <v>580</v>
      </c>
      <c r="I377" s="153">
        <v>500</v>
      </c>
      <c r="J377" s="153">
        <v>250</v>
      </c>
      <c r="K377" s="153">
        <v>250</v>
      </c>
      <c r="L377" s="154"/>
      <c r="M377" s="154"/>
      <c r="N377" s="112"/>
      <c r="O377" s="148"/>
    </row>
    <row r="378" spans="1:15" ht="30" hidden="1" customHeight="1" x14ac:dyDescent="0.25">
      <c r="A378" s="149"/>
      <c r="B378" s="149"/>
      <c r="C378" s="149"/>
      <c r="D378" s="150">
        <v>3133</v>
      </c>
      <c r="E378" s="151" t="s">
        <v>158</v>
      </c>
      <c r="F378" s="164" t="s">
        <v>17</v>
      </c>
      <c r="G378" s="153">
        <v>0</v>
      </c>
      <c r="H378" s="153">
        <v>0</v>
      </c>
      <c r="I378" s="153">
        <v>0</v>
      </c>
      <c r="J378" s="153">
        <v>0</v>
      </c>
      <c r="K378" s="153">
        <v>0</v>
      </c>
      <c r="L378" s="154"/>
      <c r="M378" s="154"/>
      <c r="N378" s="112"/>
      <c r="O378" s="148"/>
    </row>
    <row r="379" spans="1:15" ht="21.95" customHeight="1" x14ac:dyDescent="0.25">
      <c r="A379" s="149"/>
      <c r="B379" s="140">
        <v>32</v>
      </c>
      <c r="C379" s="140"/>
      <c r="D379" s="141"/>
      <c r="E379" s="151"/>
      <c r="F379" s="163" t="s">
        <v>18</v>
      </c>
      <c r="G379" s="144">
        <f>+G380+G383+G387</f>
        <v>814.85</v>
      </c>
      <c r="H379" s="144">
        <f t="shared" ref="H379:K379" si="112">+H380+H383+H387</f>
        <v>2130</v>
      </c>
      <c r="I379" s="144">
        <f t="shared" si="112"/>
        <v>2130</v>
      </c>
      <c r="J379" s="144">
        <f t="shared" si="112"/>
        <v>1065</v>
      </c>
      <c r="K379" s="144">
        <f t="shared" si="112"/>
        <v>895.1</v>
      </c>
      <c r="L379" s="157">
        <f>K379/G379*100</f>
        <v>109.84843836288887</v>
      </c>
      <c r="M379" s="157">
        <f>K379/I379*100</f>
        <v>42.02347417840376</v>
      </c>
      <c r="N379" s="112"/>
      <c r="O379" s="148"/>
    </row>
    <row r="380" spans="1:15" ht="20.100000000000001" hidden="1" customHeight="1" x14ac:dyDescent="0.25">
      <c r="A380" s="149"/>
      <c r="B380" s="149"/>
      <c r="C380" s="140">
        <v>321</v>
      </c>
      <c r="D380" s="141"/>
      <c r="E380" s="151"/>
      <c r="F380" s="163" t="s">
        <v>19</v>
      </c>
      <c r="G380" s="144">
        <f>+G381+G382</f>
        <v>0</v>
      </c>
      <c r="H380" s="144">
        <f t="shared" ref="H380:K380" si="113">+H381+H382</f>
        <v>0</v>
      </c>
      <c r="I380" s="144">
        <f t="shared" si="113"/>
        <v>0</v>
      </c>
      <c r="J380" s="144">
        <f t="shared" si="113"/>
        <v>0</v>
      </c>
      <c r="K380" s="144">
        <f t="shared" si="113"/>
        <v>0</v>
      </c>
      <c r="L380" s="145">
        <v>0</v>
      </c>
      <c r="M380" s="145">
        <v>0</v>
      </c>
      <c r="N380" s="112"/>
      <c r="O380" s="148"/>
    </row>
    <row r="381" spans="1:15" ht="20.100000000000001" hidden="1" customHeight="1" x14ac:dyDescent="0.25">
      <c r="A381" s="149"/>
      <c r="B381" s="149"/>
      <c r="C381" s="149"/>
      <c r="D381" s="150">
        <v>3211</v>
      </c>
      <c r="E381" s="151" t="s">
        <v>158</v>
      </c>
      <c r="F381" s="164" t="s">
        <v>20</v>
      </c>
      <c r="G381" s="153">
        <v>0</v>
      </c>
      <c r="H381" s="153">
        <v>0</v>
      </c>
      <c r="I381" s="153">
        <v>0</v>
      </c>
      <c r="J381" s="153">
        <v>0</v>
      </c>
      <c r="K381" s="153">
        <v>0</v>
      </c>
      <c r="L381" s="154"/>
      <c r="M381" s="154"/>
      <c r="N381" s="112"/>
      <c r="O381" s="148"/>
    </row>
    <row r="382" spans="1:15" ht="20.100000000000001" hidden="1" customHeight="1" x14ac:dyDescent="0.25">
      <c r="A382" s="149"/>
      <c r="B382" s="149"/>
      <c r="C382" s="149"/>
      <c r="D382" s="150">
        <v>3213</v>
      </c>
      <c r="E382" s="151" t="s">
        <v>158</v>
      </c>
      <c r="F382" s="164" t="s">
        <v>22</v>
      </c>
      <c r="G382" s="153">
        <v>0</v>
      </c>
      <c r="H382" s="153">
        <v>0</v>
      </c>
      <c r="I382" s="153">
        <v>0</v>
      </c>
      <c r="J382" s="153">
        <v>0</v>
      </c>
      <c r="K382" s="153">
        <v>0</v>
      </c>
      <c r="L382" s="154"/>
      <c r="M382" s="154"/>
      <c r="N382" s="112"/>
      <c r="O382" s="148"/>
    </row>
    <row r="383" spans="1:15" s="124" customFormat="1" ht="21.95" customHeight="1" x14ac:dyDescent="0.25">
      <c r="A383" s="140"/>
      <c r="B383" s="140"/>
      <c r="C383" s="140">
        <v>322</v>
      </c>
      <c r="D383" s="141"/>
      <c r="E383" s="151"/>
      <c r="F383" s="163" t="s">
        <v>23</v>
      </c>
      <c r="G383" s="144">
        <f>+G384+G385+G386</f>
        <v>625</v>
      </c>
      <c r="H383" s="144">
        <f t="shared" ref="H383:K383" si="114">+H384+H385+H386</f>
        <v>1380</v>
      </c>
      <c r="I383" s="144">
        <f t="shared" si="114"/>
        <v>1380</v>
      </c>
      <c r="J383" s="144">
        <f t="shared" si="114"/>
        <v>690</v>
      </c>
      <c r="K383" s="144">
        <f t="shared" si="114"/>
        <v>650</v>
      </c>
      <c r="L383" s="145">
        <f>K383/G383*100</f>
        <v>104</v>
      </c>
      <c r="M383" s="145">
        <f>K383/I383*100</f>
        <v>47.10144927536232</v>
      </c>
      <c r="N383" s="112"/>
      <c r="O383" s="147"/>
    </row>
    <row r="384" spans="1:15" ht="28.5" x14ac:dyDescent="0.25">
      <c r="A384" s="149"/>
      <c r="B384" s="149"/>
      <c r="C384" s="149"/>
      <c r="D384" s="150">
        <v>3221</v>
      </c>
      <c r="E384" s="151" t="s">
        <v>158</v>
      </c>
      <c r="F384" s="164" t="s">
        <v>77</v>
      </c>
      <c r="G384" s="153">
        <v>215</v>
      </c>
      <c r="H384" s="153">
        <v>350</v>
      </c>
      <c r="I384" s="153">
        <v>350</v>
      </c>
      <c r="J384" s="153">
        <v>175</v>
      </c>
      <c r="K384" s="153">
        <v>210</v>
      </c>
      <c r="L384" s="156"/>
      <c r="M384" s="156"/>
      <c r="N384" s="112"/>
      <c r="O384" s="148"/>
    </row>
    <row r="385" spans="1:17" ht="21.95" customHeight="1" x14ac:dyDescent="0.25">
      <c r="A385" s="149"/>
      <c r="B385" s="149"/>
      <c r="C385" s="149"/>
      <c r="D385" s="150">
        <v>3222</v>
      </c>
      <c r="E385" s="151" t="s">
        <v>158</v>
      </c>
      <c r="F385" s="164" t="s">
        <v>25</v>
      </c>
      <c r="G385" s="162">
        <v>0</v>
      </c>
      <c r="H385" s="162">
        <v>80</v>
      </c>
      <c r="I385" s="162">
        <v>80</v>
      </c>
      <c r="J385" s="162">
        <v>40</v>
      </c>
      <c r="K385" s="162">
        <v>0</v>
      </c>
      <c r="L385" s="154"/>
      <c r="M385" s="154"/>
      <c r="N385" s="112"/>
      <c r="O385" s="148"/>
    </row>
    <row r="386" spans="1:17" ht="21.95" customHeight="1" x14ac:dyDescent="0.25">
      <c r="A386" s="149"/>
      <c r="B386" s="149"/>
      <c r="C386" s="149"/>
      <c r="D386" s="150">
        <v>3223</v>
      </c>
      <c r="E386" s="151" t="s">
        <v>158</v>
      </c>
      <c r="F386" s="164" t="s">
        <v>26</v>
      </c>
      <c r="G386" s="153">
        <v>410</v>
      </c>
      <c r="H386" s="153">
        <v>950</v>
      </c>
      <c r="I386" s="153">
        <v>950</v>
      </c>
      <c r="J386" s="153">
        <v>475</v>
      </c>
      <c r="K386" s="153">
        <v>440</v>
      </c>
      <c r="L386" s="154"/>
      <c r="M386" s="154"/>
      <c r="N386" s="112"/>
      <c r="O386" s="148"/>
    </row>
    <row r="387" spans="1:17" ht="21.95" customHeight="1" x14ac:dyDescent="0.25">
      <c r="A387" s="149"/>
      <c r="B387" s="149"/>
      <c r="C387" s="140">
        <v>323</v>
      </c>
      <c r="D387" s="150"/>
      <c r="E387" s="151"/>
      <c r="F387" s="163" t="s">
        <v>30</v>
      </c>
      <c r="G387" s="144">
        <f>+G388+G389+G390+G391</f>
        <v>189.85</v>
      </c>
      <c r="H387" s="144">
        <f t="shared" ref="H387:K387" si="115">+H388+H389+H390+H391</f>
        <v>750</v>
      </c>
      <c r="I387" s="144">
        <f t="shared" si="115"/>
        <v>750</v>
      </c>
      <c r="J387" s="144">
        <f t="shared" si="115"/>
        <v>375</v>
      </c>
      <c r="K387" s="144">
        <f t="shared" si="115"/>
        <v>245.10000000000002</v>
      </c>
      <c r="L387" s="145">
        <f>K387/G387*100</f>
        <v>129.10192257045037</v>
      </c>
      <c r="M387" s="145">
        <f>K387/I387*100</f>
        <v>32.680000000000007</v>
      </c>
      <c r="N387" s="112"/>
      <c r="O387" s="148"/>
    </row>
    <row r="388" spans="1:17" ht="20.100000000000001" hidden="1" customHeight="1" x14ac:dyDescent="0.25">
      <c r="A388" s="149"/>
      <c r="B388" s="149"/>
      <c r="C388" s="149"/>
      <c r="D388" s="150">
        <v>3231</v>
      </c>
      <c r="E388" s="151" t="s">
        <v>158</v>
      </c>
      <c r="F388" s="164" t="s">
        <v>80</v>
      </c>
      <c r="G388" s="162">
        <v>0</v>
      </c>
      <c r="H388" s="162">
        <v>0</v>
      </c>
      <c r="I388" s="162">
        <v>0</v>
      </c>
      <c r="J388" s="162">
        <v>0</v>
      </c>
      <c r="K388" s="162">
        <v>0</v>
      </c>
      <c r="L388" s="154"/>
      <c r="M388" s="154"/>
      <c r="N388" s="112"/>
      <c r="O388" s="148"/>
    </row>
    <row r="389" spans="1:17" ht="28.5" x14ac:dyDescent="0.25">
      <c r="A389" s="149"/>
      <c r="B389" s="149"/>
      <c r="C389" s="149"/>
      <c r="D389" s="150">
        <v>3232</v>
      </c>
      <c r="E389" s="151" t="s">
        <v>158</v>
      </c>
      <c r="F389" s="164" t="s">
        <v>32</v>
      </c>
      <c r="G389" s="162">
        <v>0</v>
      </c>
      <c r="H389" s="162">
        <v>50</v>
      </c>
      <c r="I389" s="162">
        <v>50</v>
      </c>
      <c r="J389" s="162">
        <v>25</v>
      </c>
      <c r="K389" s="162">
        <v>0</v>
      </c>
      <c r="L389" s="154"/>
      <c r="M389" s="154"/>
      <c r="N389" s="112"/>
      <c r="O389" s="148"/>
    </row>
    <row r="390" spans="1:17" ht="21.95" customHeight="1" x14ac:dyDescent="0.25">
      <c r="A390" s="149"/>
      <c r="B390" s="149"/>
      <c r="C390" s="149"/>
      <c r="D390" s="150">
        <v>3233</v>
      </c>
      <c r="E390" s="151" t="s">
        <v>158</v>
      </c>
      <c r="F390" s="164" t="s">
        <v>33</v>
      </c>
      <c r="G390" s="162">
        <v>0</v>
      </c>
      <c r="H390" s="162">
        <v>100</v>
      </c>
      <c r="I390" s="162">
        <v>100</v>
      </c>
      <c r="J390" s="162">
        <v>50</v>
      </c>
      <c r="K390" s="162">
        <v>0</v>
      </c>
      <c r="L390" s="154"/>
      <c r="M390" s="154"/>
      <c r="N390" s="112"/>
      <c r="O390" s="148"/>
    </row>
    <row r="391" spans="1:17" ht="21.95" customHeight="1" x14ac:dyDescent="0.25">
      <c r="A391" s="149"/>
      <c r="B391" s="149"/>
      <c r="C391" s="149"/>
      <c r="D391" s="150">
        <v>3237</v>
      </c>
      <c r="E391" s="151" t="s">
        <v>158</v>
      </c>
      <c r="F391" s="152" t="s">
        <v>81</v>
      </c>
      <c r="G391" s="162">
        <v>189.85</v>
      </c>
      <c r="H391" s="162">
        <v>600</v>
      </c>
      <c r="I391" s="162">
        <v>600</v>
      </c>
      <c r="J391" s="162">
        <v>300</v>
      </c>
      <c r="K391" s="162">
        <v>245.10000000000002</v>
      </c>
      <c r="L391" s="154"/>
      <c r="M391" s="154"/>
      <c r="N391" s="112"/>
      <c r="O391" s="148"/>
    </row>
    <row r="392" spans="1:17" s="180" customFormat="1" ht="60" hidden="1" x14ac:dyDescent="0.25">
      <c r="A392" s="129"/>
      <c r="B392" s="129"/>
      <c r="C392" s="129"/>
      <c r="D392" s="129"/>
      <c r="E392" s="130"/>
      <c r="F392" s="131" t="s">
        <v>152</v>
      </c>
      <c r="G392" s="132"/>
      <c r="H392" s="132"/>
      <c r="I392" s="132"/>
      <c r="J392" s="132"/>
      <c r="K392" s="132"/>
      <c r="L392" s="133"/>
      <c r="M392" s="133"/>
      <c r="O392" s="183"/>
    </row>
    <row r="393" spans="1:17" ht="30" hidden="1" customHeight="1" x14ac:dyDescent="0.25">
      <c r="A393" s="134"/>
      <c r="B393" s="134"/>
      <c r="C393" s="134"/>
      <c r="D393" s="134"/>
      <c r="E393" s="135"/>
      <c r="F393" s="136" t="s">
        <v>88</v>
      </c>
      <c r="G393" s="137"/>
      <c r="H393" s="137"/>
      <c r="I393" s="137"/>
      <c r="J393" s="137"/>
      <c r="K393" s="137"/>
      <c r="L393" s="138"/>
      <c r="M393" s="138"/>
      <c r="N393" s="139"/>
      <c r="O393" s="139"/>
      <c r="P393" s="139"/>
      <c r="Q393" s="139"/>
    </row>
    <row r="394" spans="1:17" s="180" customFormat="1" ht="30" hidden="1" x14ac:dyDescent="0.25">
      <c r="A394" s="140">
        <v>4</v>
      </c>
      <c r="B394" s="140"/>
      <c r="C394" s="140"/>
      <c r="D394" s="141"/>
      <c r="E394" s="142"/>
      <c r="F394" s="143" t="s">
        <v>91</v>
      </c>
      <c r="G394" s="144">
        <f>+G395+G398</f>
        <v>0</v>
      </c>
      <c r="H394" s="144">
        <f t="shared" ref="H394:K394" si="116">+H395+H398</f>
        <v>0</v>
      </c>
      <c r="I394" s="144">
        <f t="shared" si="116"/>
        <v>0</v>
      </c>
      <c r="J394" s="144">
        <f t="shared" si="116"/>
        <v>0</v>
      </c>
      <c r="K394" s="144">
        <f t="shared" si="116"/>
        <v>0</v>
      </c>
      <c r="L394" s="145">
        <v>0</v>
      </c>
      <c r="M394" s="145">
        <v>0</v>
      </c>
      <c r="O394" s="183"/>
    </row>
    <row r="395" spans="1:17" s="180" customFormat="1" ht="30" hidden="1" x14ac:dyDescent="0.25">
      <c r="A395" s="140"/>
      <c r="B395" s="140">
        <v>41</v>
      </c>
      <c r="C395" s="140"/>
      <c r="D395" s="141"/>
      <c r="E395" s="142"/>
      <c r="F395" s="143" t="s">
        <v>54</v>
      </c>
      <c r="G395" s="144">
        <f>+G396</f>
        <v>0</v>
      </c>
      <c r="H395" s="144">
        <f t="shared" ref="H395:K396" si="117">+H396</f>
        <v>0</v>
      </c>
      <c r="I395" s="144">
        <f t="shared" si="117"/>
        <v>0</v>
      </c>
      <c r="J395" s="144">
        <f t="shared" si="117"/>
        <v>0</v>
      </c>
      <c r="K395" s="144">
        <f t="shared" si="117"/>
        <v>0</v>
      </c>
      <c r="L395" s="145">
        <v>0</v>
      </c>
      <c r="M395" s="145">
        <v>0</v>
      </c>
      <c r="O395" s="183"/>
    </row>
    <row r="396" spans="1:17" s="180" customFormat="1" ht="20.100000000000001" hidden="1" customHeight="1" x14ac:dyDescent="0.25">
      <c r="A396" s="140"/>
      <c r="B396" s="140"/>
      <c r="C396" s="140">
        <v>412</v>
      </c>
      <c r="D396" s="141"/>
      <c r="E396" s="142"/>
      <c r="F396" s="143" t="s">
        <v>92</v>
      </c>
      <c r="G396" s="144">
        <f>+G397</f>
        <v>0</v>
      </c>
      <c r="H396" s="144">
        <f t="shared" si="117"/>
        <v>0</v>
      </c>
      <c r="I396" s="144">
        <f t="shared" si="117"/>
        <v>0</v>
      </c>
      <c r="J396" s="144">
        <f t="shared" si="117"/>
        <v>0</v>
      </c>
      <c r="K396" s="144">
        <f t="shared" si="117"/>
        <v>0</v>
      </c>
      <c r="L396" s="145">
        <v>0</v>
      </c>
      <c r="M396" s="145">
        <v>0</v>
      </c>
      <c r="O396" s="183"/>
    </row>
    <row r="397" spans="1:17" s="180" customFormat="1" ht="20.100000000000001" hidden="1" customHeight="1" x14ac:dyDescent="0.25">
      <c r="A397" s="149"/>
      <c r="B397" s="149"/>
      <c r="C397" s="149"/>
      <c r="D397" s="150">
        <v>4123</v>
      </c>
      <c r="E397" s="151" t="s">
        <v>158</v>
      </c>
      <c r="F397" s="152" t="s">
        <v>56</v>
      </c>
      <c r="G397" s="162"/>
      <c r="H397" s="162"/>
      <c r="I397" s="162"/>
      <c r="J397" s="162"/>
      <c r="K397" s="162"/>
      <c r="L397" s="154"/>
      <c r="M397" s="154"/>
      <c r="O397" s="183"/>
    </row>
    <row r="398" spans="1:17" s="180" customFormat="1" ht="30" hidden="1" x14ac:dyDescent="0.25">
      <c r="A398" s="140"/>
      <c r="B398" s="140">
        <v>42</v>
      </c>
      <c r="C398" s="140"/>
      <c r="D398" s="141"/>
      <c r="E398" s="151"/>
      <c r="F398" s="143" t="s">
        <v>57</v>
      </c>
      <c r="G398" s="144">
        <f>+G399</f>
        <v>0</v>
      </c>
      <c r="H398" s="144">
        <f t="shared" ref="H398:K399" si="118">+H399</f>
        <v>0</v>
      </c>
      <c r="I398" s="144">
        <f t="shared" si="118"/>
        <v>0</v>
      </c>
      <c r="J398" s="144">
        <f t="shared" si="118"/>
        <v>0</v>
      </c>
      <c r="K398" s="144">
        <f t="shared" si="118"/>
        <v>0</v>
      </c>
      <c r="L398" s="145">
        <v>0</v>
      </c>
      <c r="M398" s="145">
        <v>0</v>
      </c>
      <c r="O398" s="183"/>
    </row>
    <row r="399" spans="1:17" s="180" customFormat="1" ht="20.100000000000001" hidden="1" customHeight="1" x14ac:dyDescent="0.25">
      <c r="A399" s="140"/>
      <c r="B399" s="140"/>
      <c r="C399" s="140">
        <v>422</v>
      </c>
      <c r="D399" s="141"/>
      <c r="E399" s="151"/>
      <c r="F399" s="143" t="s">
        <v>58</v>
      </c>
      <c r="G399" s="144">
        <f>+G400</f>
        <v>0</v>
      </c>
      <c r="H399" s="144">
        <f t="shared" si="118"/>
        <v>0</v>
      </c>
      <c r="I399" s="144">
        <f t="shared" si="118"/>
        <v>0</v>
      </c>
      <c r="J399" s="144">
        <f t="shared" si="118"/>
        <v>0</v>
      </c>
      <c r="K399" s="144">
        <f t="shared" si="118"/>
        <v>0</v>
      </c>
      <c r="L399" s="145">
        <v>0</v>
      </c>
      <c r="M399" s="145">
        <v>0</v>
      </c>
      <c r="O399" s="183"/>
    </row>
    <row r="400" spans="1:17" ht="21.95" hidden="1" customHeight="1" x14ac:dyDescent="0.25">
      <c r="A400" s="149"/>
      <c r="B400" s="149"/>
      <c r="C400" s="149"/>
      <c r="D400" s="150">
        <v>4224</v>
      </c>
      <c r="E400" s="151" t="s">
        <v>158</v>
      </c>
      <c r="F400" s="152" t="s">
        <v>60</v>
      </c>
      <c r="G400" s="153">
        <v>0</v>
      </c>
      <c r="H400" s="153"/>
      <c r="I400" s="153">
        <v>0</v>
      </c>
      <c r="J400" s="153">
        <v>0</v>
      </c>
      <c r="K400" s="153">
        <v>0</v>
      </c>
      <c r="L400" s="154"/>
      <c r="M400" s="154"/>
      <c r="N400" s="155"/>
      <c r="O400" s="148"/>
    </row>
    <row r="401" spans="1:17" s="180" customFormat="1" ht="24.95" customHeight="1" x14ac:dyDescent="0.25">
      <c r="A401" s="129"/>
      <c r="B401" s="129"/>
      <c r="C401" s="129"/>
      <c r="D401" s="129"/>
      <c r="E401" s="130"/>
      <c r="F401" s="131" t="s">
        <v>169</v>
      </c>
      <c r="G401" s="132"/>
      <c r="H401" s="132"/>
      <c r="I401" s="132"/>
      <c r="J401" s="132"/>
      <c r="K401" s="132"/>
      <c r="L401" s="133"/>
      <c r="M401" s="133"/>
      <c r="O401" s="183"/>
    </row>
    <row r="402" spans="1:17" ht="30" customHeight="1" x14ac:dyDescent="0.25">
      <c r="A402" s="134"/>
      <c r="B402" s="134"/>
      <c r="C402" s="134"/>
      <c r="D402" s="134"/>
      <c r="E402" s="135"/>
      <c r="F402" s="136" t="s">
        <v>87</v>
      </c>
      <c r="G402" s="137"/>
      <c r="H402" s="137"/>
      <c r="I402" s="137"/>
      <c r="J402" s="137"/>
      <c r="K402" s="137"/>
      <c r="L402" s="138"/>
      <c r="M402" s="138"/>
      <c r="N402" s="139"/>
      <c r="O402" s="139"/>
      <c r="P402" s="139"/>
      <c r="Q402" s="139"/>
    </row>
    <row r="403" spans="1:17" s="180" customFormat="1" ht="20.100000000000001" customHeight="1" x14ac:dyDescent="0.25">
      <c r="A403" s="140">
        <v>3</v>
      </c>
      <c r="B403" s="140"/>
      <c r="C403" s="140"/>
      <c r="D403" s="141"/>
      <c r="E403" s="142"/>
      <c r="F403" s="143" t="s">
        <v>75</v>
      </c>
      <c r="G403" s="144">
        <f>+G404+G413</f>
        <v>29314.880000000001</v>
      </c>
      <c r="H403" s="144">
        <f t="shared" ref="H403:K403" si="119">+H404+H413</f>
        <v>136000</v>
      </c>
      <c r="I403" s="144">
        <f t="shared" si="119"/>
        <v>136000</v>
      </c>
      <c r="J403" s="144">
        <f t="shared" si="119"/>
        <v>68000</v>
      </c>
      <c r="K403" s="144">
        <f t="shared" si="119"/>
        <v>25114.29</v>
      </c>
      <c r="L403" s="145">
        <f>K403/G403*100</f>
        <v>85.670792443973838</v>
      </c>
      <c r="M403" s="145">
        <f>K403/I403*100</f>
        <v>18.466389705882353</v>
      </c>
      <c r="O403" s="183"/>
    </row>
    <row r="404" spans="1:17" s="180" customFormat="1" ht="20.100000000000001" customHeight="1" x14ac:dyDescent="0.25">
      <c r="A404" s="140"/>
      <c r="B404" s="140">
        <v>31</v>
      </c>
      <c r="C404" s="140"/>
      <c r="D404" s="141"/>
      <c r="E404" s="142"/>
      <c r="F404" s="143" t="s">
        <v>9</v>
      </c>
      <c r="G404" s="167">
        <f>+G405+G409+G411</f>
        <v>28701.670000000002</v>
      </c>
      <c r="H404" s="167">
        <f t="shared" ref="H404:K404" si="120">+H405+H409+H411</f>
        <v>126800</v>
      </c>
      <c r="I404" s="167">
        <f t="shared" si="120"/>
        <v>126800</v>
      </c>
      <c r="J404" s="167">
        <f t="shared" si="120"/>
        <v>63400</v>
      </c>
      <c r="K404" s="167">
        <f t="shared" si="120"/>
        <v>23563.040000000001</v>
      </c>
      <c r="L404" s="145">
        <f>K404/G404*100</f>
        <v>82.096407630636122</v>
      </c>
      <c r="M404" s="145">
        <f>K404/I404*100</f>
        <v>18.582839116719242</v>
      </c>
      <c r="O404" s="183"/>
    </row>
    <row r="405" spans="1:17" s="180" customFormat="1" ht="20.100000000000001" customHeight="1" x14ac:dyDescent="0.25">
      <c r="A405" s="140"/>
      <c r="B405" s="140"/>
      <c r="C405" s="140">
        <v>311</v>
      </c>
      <c r="D405" s="141"/>
      <c r="E405" s="142"/>
      <c r="F405" s="143" t="s">
        <v>10</v>
      </c>
      <c r="G405" s="167">
        <f>+G406+G407+G408</f>
        <v>24099.77</v>
      </c>
      <c r="H405" s="167">
        <f t="shared" ref="H405:K405" si="121">+H406+H407+H408</f>
        <v>107100</v>
      </c>
      <c r="I405" s="167">
        <f t="shared" si="121"/>
        <v>107100</v>
      </c>
      <c r="J405" s="167">
        <f t="shared" si="121"/>
        <v>53550</v>
      </c>
      <c r="K405" s="167">
        <f t="shared" si="121"/>
        <v>19711.04</v>
      </c>
      <c r="L405" s="145">
        <f>K405/G405*100</f>
        <v>81.789328279896438</v>
      </c>
      <c r="M405" s="145">
        <f>K405/I405*100</f>
        <v>18.404332399626519</v>
      </c>
      <c r="O405" s="183"/>
    </row>
    <row r="406" spans="1:17" s="180" customFormat="1" ht="20.100000000000001" customHeight="1" x14ac:dyDescent="0.25">
      <c r="A406" s="149"/>
      <c r="B406" s="149"/>
      <c r="C406" s="149"/>
      <c r="D406" s="150">
        <v>3111</v>
      </c>
      <c r="E406" s="151" t="s">
        <v>170</v>
      </c>
      <c r="F406" s="152" t="s">
        <v>11</v>
      </c>
      <c r="G406" s="162">
        <v>22211.93</v>
      </c>
      <c r="H406" s="162">
        <v>98000</v>
      </c>
      <c r="I406" s="162">
        <v>106300</v>
      </c>
      <c r="J406" s="162">
        <v>53150</v>
      </c>
      <c r="K406" s="162">
        <v>18911.04</v>
      </c>
      <c r="L406" s="154"/>
      <c r="M406" s="154"/>
      <c r="O406" s="183"/>
    </row>
    <row r="407" spans="1:17" s="180" customFormat="1" ht="20.100000000000001" hidden="1" customHeight="1" x14ac:dyDescent="0.25">
      <c r="A407" s="149"/>
      <c r="B407" s="149"/>
      <c r="C407" s="149"/>
      <c r="D407" s="150">
        <v>3113</v>
      </c>
      <c r="E407" s="151" t="s">
        <v>170</v>
      </c>
      <c r="F407" s="152" t="s">
        <v>12</v>
      </c>
      <c r="G407" s="144"/>
      <c r="H407" s="144"/>
      <c r="I407" s="144"/>
      <c r="J407" s="144"/>
      <c r="K407" s="144"/>
      <c r="L407" s="154"/>
      <c r="M407" s="154"/>
      <c r="O407" s="183"/>
    </row>
    <row r="408" spans="1:17" s="180" customFormat="1" ht="20.100000000000001" customHeight="1" x14ac:dyDescent="0.25">
      <c r="A408" s="149"/>
      <c r="B408" s="149"/>
      <c r="C408" s="149"/>
      <c r="D408" s="150">
        <v>3114</v>
      </c>
      <c r="E408" s="151" t="s">
        <v>170</v>
      </c>
      <c r="F408" s="152" t="s">
        <v>13</v>
      </c>
      <c r="G408" s="162">
        <v>1887.84</v>
      </c>
      <c r="H408" s="162">
        <v>9100</v>
      </c>
      <c r="I408" s="162">
        <v>800</v>
      </c>
      <c r="J408" s="162">
        <v>400</v>
      </c>
      <c r="K408" s="162">
        <v>800</v>
      </c>
      <c r="L408" s="154"/>
      <c r="M408" s="154"/>
      <c r="O408" s="183"/>
    </row>
    <row r="409" spans="1:17" s="180" customFormat="1" ht="20.100000000000001" customHeight="1" x14ac:dyDescent="0.25">
      <c r="A409" s="140"/>
      <c r="B409" s="140"/>
      <c r="C409" s="140">
        <v>312</v>
      </c>
      <c r="D409" s="141"/>
      <c r="E409" s="151"/>
      <c r="F409" s="143" t="s">
        <v>14</v>
      </c>
      <c r="G409" s="144">
        <f>+G410</f>
        <v>600</v>
      </c>
      <c r="H409" s="144">
        <f t="shared" ref="H409:K409" si="122">+H410</f>
        <v>2200</v>
      </c>
      <c r="I409" s="144">
        <f t="shared" si="122"/>
        <v>2200</v>
      </c>
      <c r="J409" s="144">
        <f t="shared" si="122"/>
        <v>1100</v>
      </c>
      <c r="K409" s="144">
        <f t="shared" si="122"/>
        <v>600</v>
      </c>
      <c r="L409" s="145">
        <f>K409/G409*100</f>
        <v>100</v>
      </c>
      <c r="M409" s="145">
        <f>K409/I409*100</f>
        <v>27.27272727272727</v>
      </c>
      <c r="O409" s="183"/>
    </row>
    <row r="410" spans="1:17" s="180" customFormat="1" ht="20.100000000000001" customHeight="1" x14ac:dyDescent="0.25">
      <c r="A410" s="149"/>
      <c r="B410" s="149"/>
      <c r="C410" s="149"/>
      <c r="D410" s="150">
        <v>3121</v>
      </c>
      <c r="E410" s="151" t="s">
        <v>170</v>
      </c>
      <c r="F410" s="152" t="s">
        <v>14</v>
      </c>
      <c r="G410" s="162">
        <v>600</v>
      </c>
      <c r="H410" s="162">
        <v>2200</v>
      </c>
      <c r="I410" s="162">
        <v>2200</v>
      </c>
      <c r="J410" s="162">
        <v>1100</v>
      </c>
      <c r="K410" s="162">
        <v>600</v>
      </c>
      <c r="L410" s="156"/>
      <c r="M410" s="156"/>
      <c r="O410" s="183"/>
    </row>
    <row r="411" spans="1:17" s="180" customFormat="1" ht="20.100000000000001" customHeight="1" x14ac:dyDescent="0.25">
      <c r="A411" s="140"/>
      <c r="B411" s="140"/>
      <c r="C411" s="140">
        <v>313</v>
      </c>
      <c r="D411" s="141"/>
      <c r="E411" s="151"/>
      <c r="F411" s="143" t="s">
        <v>76</v>
      </c>
      <c r="G411" s="167">
        <f>+G412</f>
        <v>4001.9</v>
      </c>
      <c r="H411" s="167">
        <f t="shared" ref="H411:K411" si="123">+H412</f>
        <v>17500</v>
      </c>
      <c r="I411" s="167">
        <f t="shared" si="123"/>
        <v>17500</v>
      </c>
      <c r="J411" s="167">
        <f t="shared" si="123"/>
        <v>8750</v>
      </c>
      <c r="K411" s="167">
        <f t="shared" si="123"/>
        <v>3252</v>
      </c>
      <c r="L411" s="145">
        <f>K411/G411*100</f>
        <v>81.261400834603563</v>
      </c>
      <c r="M411" s="145">
        <f>K411/I411*100</f>
        <v>18.582857142857144</v>
      </c>
      <c r="O411" s="183"/>
    </row>
    <row r="412" spans="1:17" s="180" customFormat="1" ht="28.5" x14ac:dyDescent="0.25">
      <c r="A412" s="149"/>
      <c r="B412" s="149"/>
      <c r="C412" s="149"/>
      <c r="D412" s="150">
        <v>3132</v>
      </c>
      <c r="E412" s="151" t="s">
        <v>170</v>
      </c>
      <c r="F412" s="152" t="s">
        <v>16</v>
      </c>
      <c r="G412" s="162">
        <v>4001.9</v>
      </c>
      <c r="H412" s="162">
        <v>17500</v>
      </c>
      <c r="I412" s="162">
        <v>17500</v>
      </c>
      <c r="J412" s="162">
        <v>8750</v>
      </c>
      <c r="K412" s="162">
        <v>3252</v>
      </c>
      <c r="L412" s="154"/>
      <c r="M412" s="154"/>
      <c r="O412" s="183"/>
    </row>
    <row r="413" spans="1:17" s="180" customFormat="1" ht="20.100000000000001" customHeight="1" x14ac:dyDescent="0.25">
      <c r="A413" s="140"/>
      <c r="B413" s="140">
        <v>32</v>
      </c>
      <c r="C413" s="140"/>
      <c r="D413" s="141"/>
      <c r="E413" s="142"/>
      <c r="F413" s="163" t="s">
        <v>18</v>
      </c>
      <c r="G413" s="144">
        <f>+G414+G418+G420</f>
        <v>613.21</v>
      </c>
      <c r="H413" s="144">
        <f t="shared" ref="H413:K413" si="124">+H414+H418+H420</f>
        <v>9200</v>
      </c>
      <c r="I413" s="144">
        <f t="shared" si="124"/>
        <v>9200</v>
      </c>
      <c r="J413" s="144">
        <f t="shared" si="124"/>
        <v>4600</v>
      </c>
      <c r="K413" s="144">
        <f t="shared" si="124"/>
        <v>1551.25</v>
      </c>
      <c r="L413" s="145">
        <f>K413/G413*100</f>
        <v>252.97206503481675</v>
      </c>
      <c r="M413" s="145">
        <f>K413/I413*100</f>
        <v>16.861413043478262</v>
      </c>
      <c r="O413" s="183"/>
    </row>
    <row r="414" spans="1:17" s="180" customFormat="1" ht="20.100000000000001" customHeight="1" x14ac:dyDescent="0.25">
      <c r="A414" s="158"/>
      <c r="B414" s="158"/>
      <c r="C414" s="159">
        <v>321</v>
      </c>
      <c r="D414" s="141"/>
      <c r="E414" s="160"/>
      <c r="F414" s="163" t="s">
        <v>19</v>
      </c>
      <c r="G414" s="144">
        <f>+G415+G416+G417</f>
        <v>613.21</v>
      </c>
      <c r="H414" s="144">
        <f t="shared" ref="H414:K414" si="125">+H415+H416+H417</f>
        <v>6600</v>
      </c>
      <c r="I414" s="144">
        <f t="shared" si="125"/>
        <v>6600</v>
      </c>
      <c r="J414" s="144">
        <f t="shared" si="125"/>
        <v>3300</v>
      </c>
      <c r="K414" s="144">
        <f t="shared" si="125"/>
        <v>1551.25</v>
      </c>
      <c r="L414" s="145">
        <f>K414/G414*100</f>
        <v>252.97206503481675</v>
      </c>
      <c r="M414" s="145">
        <f>K414/I414*100</f>
        <v>23.503787878787879</v>
      </c>
      <c r="O414" s="183"/>
    </row>
    <row r="415" spans="1:17" s="180" customFormat="1" ht="20.100000000000001" customHeight="1" x14ac:dyDescent="0.25">
      <c r="A415" s="142"/>
      <c r="B415" s="142"/>
      <c r="C415" s="149"/>
      <c r="D415" s="150">
        <v>3211</v>
      </c>
      <c r="E415" s="151" t="s">
        <v>170</v>
      </c>
      <c r="F415" s="164" t="s">
        <v>20</v>
      </c>
      <c r="G415" s="162">
        <v>0</v>
      </c>
      <c r="H415" s="162">
        <v>2600</v>
      </c>
      <c r="I415" s="162">
        <v>3200</v>
      </c>
      <c r="J415" s="162">
        <v>1600</v>
      </c>
      <c r="K415" s="162">
        <v>1551.25</v>
      </c>
      <c r="L415" s="154"/>
      <c r="M415" s="154"/>
      <c r="O415" s="183"/>
    </row>
    <row r="416" spans="1:17" s="180" customFormat="1" ht="28.5" x14ac:dyDescent="0.25">
      <c r="A416" s="142"/>
      <c r="B416" s="142"/>
      <c r="C416" s="149"/>
      <c r="D416" s="150">
        <v>3212</v>
      </c>
      <c r="E416" s="151" t="s">
        <v>170</v>
      </c>
      <c r="F416" s="152" t="s">
        <v>21</v>
      </c>
      <c r="G416" s="162">
        <v>463.21</v>
      </c>
      <c r="H416" s="162">
        <v>2000</v>
      </c>
      <c r="I416" s="162">
        <v>2000</v>
      </c>
      <c r="J416" s="162">
        <v>1000</v>
      </c>
      <c r="K416" s="162">
        <v>0</v>
      </c>
      <c r="L416" s="154"/>
      <c r="M416" s="154"/>
      <c r="O416" s="183"/>
    </row>
    <row r="417" spans="1:17" s="180" customFormat="1" ht="20.100000000000001" customHeight="1" x14ac:dyDescent="0.25">
      <c r="A417" s="142"/>
      <c r="B417" s="142"/>
      <c r="C417" s="149"/>
      <c r="D417" s="150">
        <v>3213</v>
      </c>
      <c r="E417" s="151" t="s">
        <v>170</v>
      </c>
      <c r="F417" s="152" t="s">
        <v>22</v>
      </c>
      <c r="G417" s="153">
        <v>150</v>
      </c>
      <c r="H417" s="153">
        <v>2000</v>
      </c>
      <c r="I417" s="153">
        <v>1400</v>
      </c>
      <c r="J417" s="153">
        <v>700</v>
      </c>
      <c r="K417" s="153">
        <v>0</v>
      </c>
      <c r="L417" s="154"/>
      <c r="M417" s="154"/>
      <c r="O417" s="183"/>
    </row>
    <row r="418" spans="1:17" s="180" customFormat="1" ht="20.100000000000001" customHeight="1" x14ac:dyDescent="0.25">
      <c r="A418" s="140"/>
      <c r="B418" s="140"/>
      <c r="C418" s="140">
        <v>322</v>
      </c>
      <c r="D418" s="141"/>
      <c r="E418" s="142"/>
      <c r="F418" s="143" t="s">
        <v>23</v>
      </c>
      <c r="G418" s="144">
        <f>+G419</f>
        <v>0</v>
      </c>
      <c r="H418" s="144">
        <f t="shared" ref="H418:K418" si="126">+H419</f>
        <v>100</v>
      </c>
      <c r="I418" s="144">
        <f t="shared" si="126"/>
        <v>100</v>
      </c>
      <c r="J418" s="144">
        <f t="shared" si="126"/>
        <v>50</v>
      </c>
      <c r="K418" s="144">
        <f t="shared" si="126"/>
        <v>0</v>
      </c>
      <c r="L418" s="145">
        <v>0</v>
      </c>
      <c r="M418" s="145">
        <f>K418/I418*100</f>
        <v>0</v>
      </c>
      <c r="O418" s="183"/>
    </row>
    <row r="419" spans="1:17" s="180" customFormat="1" ht="28.5" x14ac:dyDescent="0.25">
      <c r="A419" s="149"/>
      <c r="B419" s="149"/>
      <c r="C419" s="149"/>
      <c r="D419" s="150">
        <v>3221</v>
      </c>
      <c r="E419" s="151" t="s">
        <v>170</v>
      </c>
      <c r="F419" s="152" t="s">
        <v>77</v>
      </c>
      <c r="G419" s="153">
        <v>0</v>
      </c>
      <c r="H419" s="153">
        <v>100</v>
      </c>
      <c r="I419" s="153">
        <v>100</v>
      </c>
      <c r="J419" s="153">
        <v>50</v>
      </c>
      <c r="K419" s="153">
        <v>0</v>
      </c>
      <c r="L419" s="154"/>
      <c r="M419" s="154"/>
      <c r="O419" s="183"/>
    </row>
    <row r="420" spans="1:17" s="180" customFormat="1" ht="20.100000000000001" customHeight="1" x14ac:dyDescent="0.25">
      <c r="A420" s="140"/>
      <c r="B420" s="140"/>
      <c r="C420" s="141">
        <v>323</v>
      </c>
      <c r="D420" s="141"/>
      <c r="E420" s="151"/>
      <c r="F420" s="163" t="s">
        <v>30</v>
      </c>
      <c r="G420" s="144">
        <f>+G421</f>
        <v>0</v>
      </c>
      <c r="H420" s="144">
        <f t="shared" ref="H420:K420" si="127">+H421</f>
        <v>2500</v>
      </c>
      <c r="I420" s="144">
        <f t="shared" si="127"/>
        <v>2500</v>
      </c>
      <c r="J420" s="144">
        <f t="shared" si="127"/>
        <v>1250</v>
      </c>
      <c r="K420" s="144">
        <f t="shared" si="127"/>
        <v>0</v>
      </c>
      <c r="L420" s="145">
        <v>0</v>
      </c>
      <c r="M420" s="145">
        <f>K420/I420*100</f>
        <v>0</v>
      </c>
      <c r="O420" s="183"/>
    </row>
    <row r="421" spans="1:17" s="180" customFormat="1" ht="20.100000000000001" customHeight="1" x14ac:dyDescent="0.25">
      <c r="A421" s="149"/>
      <c r="B421" s="149"/>
      <c r="C421" s="149"/>
      <c r="D421" s="150">
        <v>3237</v>
      </c>
      <c r="E421" s="151" t="s">
        <v>170</v>
      </c>
      <c r="F421" s="152" t="s">
        <v>81</v>
      </c>
      <c r="G421" s="153">
        <v>0</v>
      </c>
      <c r="H421" s="153">
        <v>2500</v>
      </c>
      <c r="I421" s="153">
        <v>2500</v>
      </c>
      <c r="J421" s="153">
        <v>1250</v>
      </c>
      <c r="K421" s="153">
        <v>0</v>
      </c>
      <c r="L421" s="154"/>
      <c r="M421" s="154"/>
      <c r="O421" s="183"/>
    </row>
    <row r="422" spans="1:17" s="180" customFormat="1" ht="60" x14ac:dyDescent="0.25">
      <c r="A422" s="129"/>
      <c r="B422" s="129"/>
      <c r="C422" s="129"/>
      <c r="D422" s="129"/>
      <c r="E422" s="130"/>
      <c r="F422" s="131" t="s">
        <v>235</v>
      </c>
      <c r="G422" s="132"/>
      <c r="H422" s="132"/>
      <c r="I422" s="132"/>
      <c r="J422" s="132"/>
      <c r="K422" s="132"/>
      <c r="L422" s="133"/>
      <c r="M422" s="133"/>
      <c r="O422" s="183"/>
    </row>
    <row r="423" spans="1:17" ht="30" customHeight="1" x14ac:dyDescent="0.25">
      <c r="A423" s="134"/>
      <c r="B423" s="134"/>
      <c r="C423" s="134"/>
      <c r="D423" s="134"/>
      <c r="E423" s="135"/>
      <c r="F423" s="136" t="s">
        <v>87</v>
      </c>
      <c r="G423" s="137"/>
      <c r="H423" s="137"/>
      <c r="I423" s="137"/>
      <c r="J423" s="137"/>
      <c r="K423" s="137"/>
      <c r="L423" s="138"/>
      <c r="M423" s="138"/>
      <c r="N423" s="139"/>
      <c r="O423" s="139"/>
      <c r="P423" s="139"/>
      <c r="Q423" s="139"/>
    </row>
    <row r="424" spans="1:17" s="180" customFormat="1" ht="20.100000000000001" customHeight="1" x14ac:dyDescent="0.25">
      <c r="A424" s="140">
        <v>3</v>
      </c>
      <c r="B424" s="140"/>
      <c r="C424" s="140"/>
      <c r="D424" s="141"/>
      <c r="E424" s="142"/>
      <c r="F424" s="143" t="s">
        <v>75</v>
      </c>
      <c r="G424" s="144">
        <f>+G425+G431</f>
        <v>41473.679999999993</v>
      </c>
      <c r="H424" s="144">
        <f t="shared" ref="H424:K424" si="128">+H425+H431</f>
        <v>80000</v>
      </c>
      <c r="I424" s="144">
        <f t="shared" si="128"/>
        <v>0</v>
      </c>
      <c r="J424" s="144">
        <f t="shared" si="128"/>
        <v>0</v>
      </c>
      <c r="K424" s="144">
        <f t="shared" si="128"/>
        <v>0</v>
      </c>
      <c r="L424" s="145">
        <f>K424/G424*100</f>
        <v>0</v>
      </c>
      <c r="M424" s="145">
        <v>0</v>
      </c>
      <c r="O424" s="183"/>
    </row>
    <row r="425" spans="1:17" s="180" customFormat="1" ht="20.100000000000001" customHeight="1" x14ac:dyDescent="0.25">
      <c r="A425" s="140"/>
      <c r="B425" s="140">
        <v>31</v>
      </c>
      <c r="C425" s="140"/>
      <c r="D425" s="141"/>
      <c r="E425" s="142"/>
      <c r="F425" s="143" t="s">
        <v>9</v>
      </c>
      <c r="G425" s="167">
        <f>+G426+G429</f>
        <v>21446.449999999997</v>
      </c>
      <c r="H425" s="167">
        <f t="shared" ref="H425:K425" si="129">+H426+H429</f>
        <v>45710</v>
      </c>
      <c r="I425" s="167">
        <f t="shared" si="129"/>
        <v>0</v>
      </c>
      <c r="J425" s="167">
        <f t="shared" si="129"/>
        <v>0</v>
      </c>
      <c r="K425" s="167">
        <f t="shared" si="129"/>
        <v>0</v>
      </c>
      <c r="L425" s="145">
        <f>K425/G425*100</f>
        <v>0</v>
      </c>
      <c r="M425" s="145">
        <v>0</v>
      </c>
      <c r="O425" s="183"/>
    </row>
    <row r="426" spans="1:17" s="180" customFormat="1" ht="20.100000000000001" customHeight="1" x14ac:dyDescent="0.25">
      <c r="A426" s="140"/>
      <c r="B426" s="140"/>
      <c r="C426" s="140">
        <v>311</v>
      </c>
      <c r="D426" s="141"/>
      <c r="E426" s="142"/>
      <c r="F426" s="143" t="s">
        <v>10</v>
      </c>
      <c r="G426" s="167">
        <f>+G427+G428</f>
        <v>18270.579999999998</v>
      </c>
      <c r="H426" s="167">
        <f t="shared" ref="H426:K426" si="130">+H427+H428</f>
        <v>38530</v>
      </c>
      <c r="I426" s="167">
        <f t="shared" si="130"/>
        <v>0</v>
      </c>
      <c r="J426" s="167">
        <f t="shared" si="130"/>
        <v>0</v>
      </c>
      <c r="K426" s="167">
        <f t="shared" si="130"/>
        <v>0</v>
      </c>
      <c r="L426" s="145">
        <f>K426/G426*100</f>
        <v>0</v>
      </c>
      <c r="M426" s="145">
        <v>0</v>
      </c>
      <c r="O426" s="183"/>
    </row>
    <row r="427" spans="1:17" s="180" customFormat="1" ht="20.100000000000001" customHeight="1" x14ac:dyDescent="0.25">
      <c r="A427" s="149"/>
      <c r="B427" s="149"/>
      <c r="C427" s="149"/>
      <c r="D427" s="150">
        <v>3111</v>
      </c>
      <c r="E427" s="166" t="s">
        <v>157</v>
      </c>
      <c r="F427" s="164" t="s">
        <v>11</v>
      </c>
      <c r="G427" s="153">
        <v>16379.9</v>
      </c>
      <c r="H427" s="153">
        <v>34400</v>
      </c>
      <c r="I427" s="153">
        <v>0</v>
      </c>
      <c r="J427" s="153">
        <v>0</v>
      </c>
      <c r="K427" s="153">
        <v>0</v>
      </c>
      <c r="L427" s="154"/>
      <c r="M427" s="156"/>
      <c r="O427" s="183"/>
    </row>
    <row r="428" spans="1:17" s="180" customFormat="1" ht="20.100000000000001" customHeight="1" x14ac:dyDescent="0.25">
      <c r="A428" s="149"/>
      <c r="B428" s="149"/>
      <c r="C428" s="149"/>
      <c r="D428" s="150">
        <v>3114</v>
      </c>
      <c r="E428" s="166" t="s">
        <v>157</v>
      </c>
      <c r="F428" s="164" t="s">
        <v>13</v>
      </c>
      <c r="G428" s="153">
        <v>1890.68</v>
      </c>
      <c r="H428" s="153">
        <v>4130</v>
      </c>
      <c r="I428" s="153">
        <v>0</v>
      </c>
      <c r="J428" s="153">
        <v>0</v>
      </c>
      <c r="K428" s="153">
        <v>0</v>
      </c>
      <c r="L428" s="154"/>
      <c r="M428" s="156"/>
      <c r="O428" s="183"/>
    </row>
    <row r="429" spans="1:17" s="180" customFormat="1" ht="20.100000000000001" customHeight="1" x14ac:dyDescent="0.25">
      <c r="A429" s="140"/>
      <c r="B429" s="140"/>
      <c r="C429" s="140">
        <v>313</v>
      </c>
      <c r="D429" s="141"/>
      <c r="E429" s="166"/>
      <c r="F429" s="163" t="s">
        <v>76</v>
      </c>
      <c r="G429" s="144">
        <f>+G430</f>
        <v>3175.87</v>
      </c>
      <c r="H429" s="144">
        <f t="shared" ref="H429:K429" si="131">+H430</f>
        <v>7180</v>
      </c>
      <c r="I429" s="144">
        <f t="shared" si="131"/>
        <v>0</v>
      </c>
      <c r="J429" s="144">
        <f t="shared" si="131"/>
        <v>0</v>
      </c>
      <c r="K429" s="144">
        <f t="shared" si="131"/>
        <v>0</v>
      </c>
      <c r="L429" s="145">
        <f>K429/G429*100</f>
        <v>0</v>
      </c>
      <c r="M429" s="145">
        <v>0</v>
      </c>
      <c r="O429" s="183"/>
    </row>
    <row r="430" spans="1:17" s="180" customFormat="1" ht="28.5" x14ac:dyDescent="0.25">
      <c r="A430" s="149"/>
      <c r="B430" s="149"/>
      <c r="C430" s="149"/>
      <c r="D430" s="150">
        <v>3132</v>
      </c>
      <c r="E430" s="166" t="s">
        <v>157</v>
      </c>
      <c r="F430" s="164" t="s">
        <v>16</v>
      </c>
      <c r="G430" s="153">
        <v>3175.87</v>
      </c>
      <c r="H430" s="153">
        <v>7180</v>
      </c>
      <c r="I430" s="153">
        <v>0</v>
      </c>
      <c r="J430" s="153">
        <v>0</v>
      </c>
      <c r="K430" s="153">
        <v>0</v>
      </c>
      <c r="L430" s="154"/>
      <c r="M430" s="156"/>
      <c r="O430" s="183"/>
    </row>
    <row r="431" spans="1:17" s="180" customFormat="1" ht="20.100000000000001" customHeight="1" x14ac:dyDescent="0.25">
      <c r="A431" s="140"/>
      <c r="B431" s="140">
        <v>32</v>
      </c>
      <c r="C431" s="140"/>
      <c r="D431" s="141"/>
      <c r="E431" s="166"/>
      <c r="F431" s="163" t="s">
        <v>18</v>
      </c>
      <c r="G431" s="144">
        <f>+G432+G436+G440+G448</f>
        <v>20027.23</v>
      </c>
      <c r="H431" s="144">
        <f t="shared" ref="H431:K431" si="132">+H432+H436+H440+H448</f>
        <v>34290</v>
      </c>
      <c r="I431" s="144">
        <f t="shared" si="132"/>
        <v>0</v>
      </c>
      <c r="J431" s="144">
        <f t="shared" si="132"/>
        <v>0</v>
      </c>
      <c r="K431" s="144">
        <f t="shared" si="132"/>
        <v>0</v>
      </c>
      <c r="L431" s="145">
        <f>K431/G431*100</f>
        <v>0</v>
      </c>
      <c r="M431" s="145">
        <v>0</v>
      </c>
      <c r="O431" s="183"/>
    </row>
    <row r="432" spans="1:17" s="180" customFormat="1" ht="20.100000000000001" customHeight="1" x14ac:dyDescent="0.25">
      <c r="A432" s="159"/>
      <c r="B432" s="159"/>
      <c r="C432" s="159">
        <v>321</v>
      </c>
      <c r="D432" s="141"/>
      <c r="E432" s="166"/>
      <c r="F432" s="163" t="s">
        <v>19</v>
      </c>
      <c r="G432" s="144">
        <f>+G433+G434+G435</f>
        <v>411.39</v>
      </c>
      <c r="H432" s="144">
        <f t="shared" ref="H432:K432" si="133">+H433+H434+H435</f>
        <v>655</v>
      </c>
      <c r="I432" s="144">
        <f t="shared" si="133"/>
        <v>0</v>
      </c>
      <c r="J432" s="144">
        <f t="shared" si="133"/>
        <v>0</v>
      </c>
      <c r="K432" s="144">
        <f t="shared" si="133"/>
        <v>0</v>
      </c>
      <c r="L432" s="145">
        <f>K432/G432*100</f>
        <v>0</v>
      </c>
      <c r="M432" s="145">
        <v>0</v>
      </c>
      <c r="O432" s="183"/>
    </row>
    <row r="433" spans="1:15" s="180" customFormat="1" ht="20.100000000000001" customHeight="1" x14ac:dyDescent="0.25">
      <c r="A433" s="149"/>
      <c r="B433" s="149"/>
      <c r="C433" s="149"/>
      <c r="D433" s="150">
        <v>3211</v>
      </c>
      <c r="E433" s="166" t="s">
        <v>157</v>
      </c>
      <c r="F433" s="164" t="s">
        <v>20</v>
      </c>
      <c r="G433" s="153">
        <v>185.32</v>
      </c>
      <c r="H433" s="153">
        <v>190</v>
      </c>
      <c r="I433" s="153">
        <v>0</v>
      </c>
      <c r="J433" s="153">
        <v>0</v>
      </c>
      <c r="K433" s="153">
        <v>0</v>
      </c>
      <c r="L433" s="154"/>
      <c r="M433" s="156"/>
      <c r="O433" s="183"/>
    </row>
    <row r="434" spans="1:15" s="180" customFormat="1" ht="30" customHeight="1" x14ac:dyDescent="0.25">
      <c r="A434" s="149"/>
      <c r="B434" s="149"/>
      <c r="C434" s="149"/>
      <c r="D434" s="150">
        <v>3212</v>
      </c>
      <c r="E434" s="166" t="s">
        <v>157</v>
      </c>
      <c r="F434" s="164" t="s">
        <v>21</v>
      </c>
      <c r="G434" s="153">
        <v>226.07</v>
      </c>
      <c r="H434" s="153">
        <v>465</v>
      </c>
      <c r="I434" s="153">
        <v>0</v>
      </c>
      <c r="J434" s="153">
        <v>0</v>
      </c>
      <c r="K434" s="153">
        <v>0</v>
      </c>
      <c r="L434" s="154"/>
      <c r="M434" s="156"/>
      <c r="O434" s="183"/>
    </row>
    <row r="435" spans="1:15" s="180" customFormat="1" ht="20.100000000000001" hidden="1" customHeight="1" x14ac:dyDescent="0.25">
      <c r="A435" s="149"/>
      <c r="B435" s="149"/>
      <c r="C435" s="149"/>
      <c r="D435" s="150">
        <v>3213</v>
      </c>
      <c r="E435" s="166" t="s">
        <v>157</v>
      </c>
      <c r="F435" s="164" t="s">
        <v>22</v>
      </c>
      <c r="G435" s="153">
        <v>0</v>
      </c>
      <c r="H435" s="153">
        <v>0</v>
      </c>
      <c r="I435" s="153">
        <v>0</v>
      </c>
      <c r="J435" s="153">
        <v>0</v>
      </c>
      <c r="K435" s="153">
        <v>0</v>
      </c>
      <c r="L435" s="154"/>
      <c r="M435" s="156"/>
      <c r="O435" s="183"/>
    </row>
    <row r="436" spans="1:15" s="180" customFormat="1" ht="20.100000000000001" customHeight="1" x14ac:dyDescent="0.25">
      <c r="A436" s="140"/>
      <c r="B436" s="140"/>
      <c r="C436" s="140">
        <v>322</v>
      </c>
      <c r="D436" s="141"/>
      <c r="E436" s="166"/>
      <c r="F436" s="163" t="s">
        <v>23</v>
      </c>
      <c r="G436" s="144">
        <f>+G437+G438+G439</f>
        <v>1404.02</v>
      </c>
      <c r="H436" s="144">
        <f t="shared" ref="H436:K436" si="134">+H437+H438+H439</f>
        <v>3280</v>
      </c>
      <c r="I436" s="144">
        <f t="shared" si="134"/>
        <v>0</v>
      </c>
      <c r="J436" s="144">
        <f t="shared" si="134"/>
        <v>0</v>
      </c>
      <c r="K436" s="144">
        <f t="shared" si="134"/>
        <v>0</v>
      </c>
      <c r="L436" s="145">
        <f>K436/G436*100</f>
        <v>0</v>
      </c>
      <c r="M436" s="145">
        <v>0</v>
      </c>
      <c r="O436" s="183"/>
    </row>
    <row r="437" spans="1:15" s="180" customFormat="1" ht="28.5" x14ac:dyDescent="0.25">
      <c r="A437" s="149"/>
      <c r="B437" s="149"/>
      <c r="C437" s="149"/>
      <c r="D437" s="150">
        <v>3221</v>
      </c>
      <c r="E437" s="166" t="s">
        <v>157</v>
      </c>
      <c r="F437" s="164" t="s">
        <v>77</v>
      </c>
      <c r="G437" s="153">
        <v>175.72000000000003</v>
      </c>
      <c r="H437" s="153">
        <v>280</v>
      </c>
      <c r="I437" s="153">
        <v>0</v>
      </c>
      <c r="J437" s="153">
        <v>0</v>
      </c>
      <c r="K437" s="153">
        <v>0</v>
      </c>
      <c r="L437" s="154"/>
      <c r="M437" s="156"/>
      <c r="O437" s="183"/>
    </row>
    <row r="438" spans="1:15" s="180" customFormat="1" ht="26.1" customHeight="1" x14ac:dyDescent="0.25">
      <c r="A438" s="149"/>
      <c r="B438" s="149"/>
      <c r="C438" s="149"/>
      <c r="D438" s="150">
        <v>3223</v>
      </c>
      <c r="E438" s="166" t="s">
        <v>157</v>
      </c>
      <c r="F438" s="164" t="s">
        <v>26</v>
      </c>
      <c r="G438" s="153">
        <v>1228.3</v>
      </c>
      <c r="H438" s="153">
        <v>3000</v>
      </c>
      <c r="I438" s="153">
        <v>0</v>
      </c>
      <c r="J438" s="153">
        <v>0</v>
      </c>
      <c r="K438" s="153">
        <v>0</v>
      </c>
      <c r="L438" s="154"/>
      <c r="M438" s="156"/>
      <c r="O438" s="183"/>
    </row>
    <row r="439" spans="1:15" s="180" customFormat="1" ht="26.1" hidden="1" customHeight="1" x14ac:dyDescent="0.25">
      <c r="A439" s="149"/>
      <c r="B439" s="149"/>
      <c r="C439" s="149"/>
      <c r="D439" s="150">
        <v>3225</v>
      </c>
      <c r="E439" s="166" t="s">
        <v>157</v>
      </c>
      <c r="F439" s="164" t="s">
        <v>28</v>
      </c>
      <c r="G439" s="153">
        <v>0</v>
      </c>
      <c r="H439" s="153">
        <v>0</v>
      </c>
      <c r="I439" s="153">
        <v>0</v>
      </c>
      <c r="J439" s="153">
        <v>0</v>
      </c>
      <c r="K439" s="153">
        <v>0</v>
      </c>
      <c r="L439" s="154"/>
      <c r="M439" s="156"/>
      <c r="O439" s="183"/>
    </row>
    <row r="440" spans="1:15" s="180" customFormat="1" ht="20.100000000000001" customHeight="1" x14ac:dyDescent="0.25">
      <c r="A440" s="140"/>
      <c r="B440" s="140"/>
      <c r="C440" s="140">
        <v>323</v>
      </c>
      <c r="D440" s="141"/>
      <c r="E440" s="184"/>
      <c r="F440" s="163" t="s">
        <v>30</v>
      </c>
      <c r="G440" s="144">
        <f>+G441+G442+G443+G444+G445+G446+G447</f>
        <v>11720.5</v>
      </c>
      <c r="H440" s="144">
        <f t="shared" ref="H440:K440" si="135">+H441+H442+H443+H444+H445+H446+H447</f>
        <v>23455</v>
      </c>
      <c r="I440" s="144">
        <f t="shared" si="135"/>
        <v>0</v>
      </c>
      <c r="J440" s="144">
        <f t="shared" si="135"/>
        <v>0</v>
      </c>
      <c r="K440" s="144">
        <f t="shared" si="135"/>
        <v>0</v>
      </c>
      <c r="L440" s="145">
        <f>K440/G440*100</f>
        <v>0</v>
      </c>
      <c r="M440" s="145">
        <v>0</v>
      </c>
      <c r="O440" s="183"/>
    </row>
    <row r="441" spans="1:15" s="180" customFormat="1" ht="20.100000000000001" customHeight="1" x14ac:dyDescent="0.25">
      <c r="A441" s="149"/>
      <c r="B441" s="149"/>
      <c r="C441" s="149"/>
      <c r="D441" s="150">
        <v>3231</v>
      </c>
      <c r="E441" s="166" t="s">
        <v>157</v>
      </c>
      <c r="F441" s="164" t="s">
        <v>99</v>
      </c>
      <c r="G441" s="153">
        <v>364.99</v>
      </c>
      <c r="H441" s="153">
        <v>800</v>
      </c>
      <c r="I441" s="153">
        <v>0</v>
      </c>
      <c r="J441" s="153">
        <v>0</v>
      </c>
      <c r="K441" s="153">
        <v>0</v>
      </c>
      <c r="L441" s="154"/>
      <c r="M441" s="156"/>
      <c r="O441" s="183"/>
    </row>
    <row r="442" spans="1:15" s="180" customFormat="1" ht="28.5" x14ac:dyDescent="0.25">
      <c r="A442" s="149"/>
      <c r="B442" s="149"/>
      <c r="C442" s="149"/>
      <c r="D442" s="150">
        <v>3232</v>
      </c>
      <c r="E442" s="166" t="s">
        <v>157</v>
      </c>
      <c r="F442" s="164" t="s">
        <v>32</v>
      </c>
      <c r="G442" s="153">
        <v>130</v>
      </c>
      <c r="H442" s="153">
        <v>270</v>
      </c>
      <c r="I442" s="153">
        <v>0</v>
      </c>
      <c r="J442" s="153">
        <v>0</v>
      </c>
      <c r="K442" s="153">
        <v>0</v>
      </c>
      <c r="L442" s="154"/>
      <c r="M442" s="156"/>
      <c r="O442" s="183"/>
    </row>
    <row r="443" spans="1:15" s="180" customFormat="1" ht="20.100000000000001" hidden="1" customHeight="1" x14ac:dyDescent="0.25">
      <c r="A443" s="149"/>
      <c r="B443" s="149"/>
      <c r="C443" s="149"/>
      <c r="D443" s="150">
        <v>3233</v>
      </c>
      <c r="E443" s="166" t="s">
        <v>157</v>
      </c>
      <c r="F443" s="164" t="s">
        <v>33</v>
      </c>
      <c r="G443" s="153">
        <v>0</v>
      </c>
      <c r="H443" s="153">
        <v>0</v>
      </c>
      <c r="I443" s="153">
        <v>0</v>
      </c>
      <c r="J443" s="153">
        <v>0</v>
      </c>
      <c r="K443" s="153">
        <v>0</v>
      </c>
      <c r="L443" s="154"/>
      <c r="M443" s="156"/>
      <c r="O443" s="183"/>
    </row>
    <row r="444" spans="1:15" s="180" customFormat="1" ht="20.100000000000001" customHeight="1" x14ac:dyDescent="0.25">
      <c r="A444" s="149"/>
      <c r="B444" s="149"/>
      <c r="C444" s="149"/>
      <c r="D444" s="150">
        <v>3234</v>
      </c>
      <c r="E444" s="166" t="s">
        <v>157</v>
      </c>
      <c r="F444" s="164" t="s">
        <v>100</v>
      </c>
      <c r="G444" s="153">
        <v>199.07999999999998</v>
      </c>
      <c r="H444" s="153">
        <v>405</v>
      </c>
      <c r="I444" s="153">
        <v>0</v>
      </c>
      <c r="J444" s="153">
        <v>0</v>
      </c>
      <c r="K444" s="153">
        <v>0</v>
      </c>
      <c r="L444" s="154"/>
      <c r="M444" s="156"/>
      <c r="O444" s="183"/>
    </row>
    <row r="445" spans="1:15" s="180" customFormat="1" ht="20.100000000000001" customHeight="1" x14ac:dyDescent="0.25">
      <c r="A445" s="149"/>
      <c r="B445" s="149"/>
      <c r="C445" s="149"/>
      <c r="D445" s="150">
        <v>3237</v>
      </c>
      <c r="E445" s="166" t="s">
        <v>157</v>
      </c>
      <c r="F445" s="164" t="s">
        <v>81</v>
      </c>
      <c r="G445" s="153">
        <v>4920.6899999999996</v>
      </c>
      <c r="H445" s="153">
        <v>10570</v>
      </c>
      <c r="I445" s="153">
        <v>0</v>
      </c>
      <c r="J445" s="153">
        <v>0</v>
      </c>
      <c r="K445" s="153">
        <v>0</v>
      </c>
      <c r="L445" s="154"/>
      <c r="M445" s="156"/>
      <c r="O445" s="183"/>
    </row>
    <row r="446" spans="1:15" s="180" customFormat="1" ht="20.100000000000001" customHeight="1" x14ac:dyDescent="0.25">
      <c r="A446" s="149"/>
      <c r="B446" s="149"/>
      <c r="C446" s="149"/>
      <c r="D446" s="150">
        <v>3238</v>
      </c>
      <c r="E446" s="166" t="s">
        <v>157</v>
      </c>
      <c r="F446" s="164" t="s">
        <v>37</v>
      </c>
      <c r="G446" s="153">
        <v>66.36</v>
      </c>
      <c r="H446" s="153">
        <v>130</v>
      </c>
      <c r="I446" s="153">
        <v>0</v>
      </c>
      <c r="J446" s="153">
        <v>0</v>
      </c>
      <c r="K446" s="153">
        <v>0</v>
      </c>
      <c r="L446" s="154"/>
      <c r="M446" s="156"/>
      <c r="O446" s="183"/>
    </row>
    <row r="447" spans="1:15" s="180" customFormat="1" ht="20.100000000000001" customHeight="1" x14ac:dyDescent="0.25">
      <c r="A447" s="149"/>
      <c r="B447" s="149"/>
      <c r="C447" s="149"/>
      <c r="D447" s="150">
        <v>3239</v>
      </c>
      <c r="E447" s="166" t="s">
        <v>157</v>
      </c>
      <c r="F447" s="164" t="s">
        <v>38</v>
      </c>
      <c r="G447" s="153">
        <v>6039.38</v>
      </c>
      <c r="H447" s="153">
        <v>11280</v>
      </c>
      <c r="I447" s="153">
        <v>0</v>
      </c>
      <c r="J447" s="153">
        <v>0</v>
      </c>
      <c r="K447" s="153">
        <v>0</v>
      </c>
      <c r="L447" s="154"/>
      <c r="M447" s="156"/>
      <c r="O447" s="183"/>
    </row>
    <row r="448" spans="1:15" s="180" customFormat="1" ht="30" x14ac:dyDescent="0.25">
      <c r="A448" s="140"/>
      <c r="B448" s="140"/>
      <c r="C448" s="140">
        <v>329</v>
      </c>
      <c r="D448" s="141"/>
      <c r="E448" s="166"/>
      <c r="F448" s="163" t="s">
        <v>40</v>
      </c>
      <c r="G448" s="144">
        <f>+G449</f>
        <v>6491.32</v>
      </c>
      <c r="H448" s="144">
        <f t="shared" ref="H448:K448" si="136">+H449</f>
        <v>6900</v>
      </c>
      <c r="I448" s="144">
        <f t="shared" si="136"/>
        <v>0</v>
      </c>
      <c r="J448" s="144">
        <f t="shared" si="136"/>
        <v>0</v>
      </c>
      <c r="K448" s="144">
        <f t="shared" si="136"/>
        <v>0</v>
      </c>
      <c r="L448" s="145">
        <f>K448/G448*100</f>
        <v>0</v>
      </c>
      <c r="M448" s="145">
        <v>0</v>
      </c>
      <c r="O448" s="183"/>
    </row>
    <row r="449" spans="1:17" s="180" customFormat="1" ht="24.95" customHeight="1" x14ac:dyDescent="0.25">
      <c r="A449" s="149"/>
      <c r="B449" s="149"/>
      <c r="C449" s="149"/>
      <c r="D449" s="150">
        <v>3293</v>
      </c>
      <c r="E449" s="166" t="s">
        <v>157</v>
      </c>
      <c r="F449" s="164" t="s">
        <v>43</v>
      </c>
      <c r="G449" s="153">
        <v>6491.32</v>
      </c>
      <c r="H449" s="153">
        <v>6900</v>
      </c>
      <c r="I449" s="153">
        <v>0</v>
      </c>
      <c r="J449" s="153">
        <v>0</v>
      </c>
      <c r="K449" s="153">
        <v>0</v>
      </c>
      <c r="L449" s="154"/>
      <c r="M449" s="156"/>
      <c r="O449" s="183"/>
    </row>
    <row r="450" spans="1:17" s="180" customFormat="1" ht="75" x14ac:dyDescent="0.25">
      <c r="A450" s="129"/>
      <c r="B450" s="129"/>
      <c r="C450" s="129"/>
      <c r="D450" s="129"/>
      <c r="E450" s="130"/>
      <c r="F450" s="131" t="s">
        <v>236</v>
      </c>
      <c r="G450" s="132"/>
      <c r="H450" s="132"/>
      <c r="I450" s="132"/>
      <c r="J450" s="132"/>
      <c r="K450" s="132"/>
      <c r="L450" s="133"/>
      <c r="M450" s="133"/>
      <c r="O450" s="183"/>
    </row>
    <row r="451" spans="1:17" ht="30" customHeight="1" x14ac:dyDescent="0.25">
      <c r="A451" s="134"/>
      <c r="B451" s="134"/>
      <c r="C451" s="134"/>
      <c r="D451" s="134"/>
      <c r="E451" s="135"/>
      <c r="F451" s="136" t="s">
        <v>87</v>
      </c>
      <c r="G451" s="137"/>
      <c r="H451" s="137"/>
      <c r="I451" s="137"/>
      <c r="J451" s="137"/>
      <c r="K451" s="137"/>
      <c r="L451" s="138"/>
      <c r="M451" s="138"/>
      <c r="N451" s="139"/>
      <c r="O451" s="139"/>
      <c r="P451" s="139"/>
      <c r="Q451" s="139"/>
    </row>
    <row r="452" spans="1:17" s="180" customFormat="1" ht="30" x14ac:dyDescent="0.25">
      <c r="A452" s="140">
        <v>4</v>
      </c>
      <c r="B452" s="140"/>
      <c r="C452" s="140"/>
      <c r="D452" s="141"/>
      <c r="E452" s="142"/>
      <c r="F452" s="143" t="s">
        <v>91</v>
      </c>
      <c r="G452" s="144">
        <f>+G453+G456</f>
        <v>3118.99</v>
      </c>
      <c r="H452" s="144">
        <f t="shared" ref="H452:K452" si="137">+H453+H456</f>
        <v>0</v>
      </c>
      <c r="I452" s="144">
        <f t="shared" si="137"/>
        <v>0</v>
      </c>
      <c r="J452" s="144">
        <f t="shared" si="137"/>
        <v>0</v>
      </c>
      <c r="K452" s="144">
        <f t="shared" si="137"/>
        <v>0</v>
      </c>
      <c r="L452" s="145">
        <f>K452/G452*100</f>
        <v>0</v>
      </c>
      <c r="M452" s="145">
        <v>0</v>
      </c>
      <c r="O452" s="183"/>
    </row>
    <row r="453" spans="1:17" s="180" customFormat="1" ht="31.5" hidden="1" customHeight="1" x14ac:dyDescent="0.25">
      <c r="A453" s="140"/>
      <c r="B453" s="140">
        <v>41</v>
      </c>
      <c r="C453" s="140"/>
      <c r="D453" s="141"/>
      <c r="E453" s="142"/>
      <c r="F453" s="143" t="s">
        <v>54</v>
      </c>
      <c r="G453" s="144">
        <f>+G454</f>
        <v>0</v>
      </c>
      <c r="H453" s="144">
        <f t="shared" ref="H453:K454" si="138">+H454</f>
        <v>0</v>
      </c>
      <c r="I453" s="144">
        <f t="shared" si="138"/>
        <v>0</v>
      </c>
      <c r="J453" s="144">
        <f t="shared" si="138"/>
        <v>0</v>
      </c>
      <c r="K453" s="144">
        <f t="shared" si="138"/>
        <v>0</v>
      </c>
      <c r="L453" s="145">
        <v>0</v>
      </c>
      <c r="M453" s="145">
        <v>0</v>
      </c>
      <c r="O453" s="183"/>
    </row>
    <row r="454" spans="1:17" s="180" customFormat="1" ht="20.100000000000001" hidden="1" customHeight="1" x14ac:dyDescent="0.25">
      <c r="A454" s="140"/>
      <c r="B454" s="140"/>
      <c r="C454" s="140">
        <v>412</v>
      </c>
      <c r="D454" s="141"/>
      <c r="E454" s="142"/>
      <c r="F454" s="143" t="s">
        <v>92</v>
      </c>
      <c r="G454" s="144">
        <f>+G455</f>
        <v>0</v>
      </c>
      <c r="H454" s="144">
        <f t="shared" si="138"/>
        <v>0</v>
      </c>
      <c r="I454" s="144">
        <f t="shared" si="138"/>
        <v>0</v>
      </c>
      <c r="J454" s="144">
        <f t="shared" si="138"/>
        <v>0</v>
      </c>
      <c r="K454" s="144">
        <f t="shared" si="138"/>
        <v>0</v>
      </c>
      <c r="L454" s="145">
        <v>0</v>
      </c>
      <c r="M454" s="145">
        <v>0</v>
      </c>
      <c r="O454" s="183"/>
    </row>
    <row r="455" spans="1:17" s="180" customFormat="1" ht="20.100000000000001" hidden="1" customHeight="1" x14ac:dyDescent="0.25">
      <c r="A455" s="149"/>
      <c r="B455" s="149"/>
      <c r="C455" s="149"/>
      <c r="D455" s="150">
        <v>4123</v>
      </c>
      <c r="E455" s="142" t="s">
        <v>157</v>
      </c>
      <c r="F455" s="152" t="s">
        <v>56</v>
      </c>
      <c r="G455" s="162">
        <v>0</v>
      </c>
      <c r="H455" s="162">
        <v>0</v>
      </c>
      <c r="I455" s="162">
        <v>0</v>
      </c>
      <c r="J455" s="162">
        <v>0</v>
      </c>
      <c r="K455" s="162">
        <v>0</v>
      </c>
      <c r="L455" s="154"/>
      <c r="M455" s="156"/>
      <c r="O455" s="183"/>
    </row>
    <row r="456" spans="1:17" s="180" customFormat="1" ht="26.25" customHeight="1" x14ac:dyDescent="0.25">
      <c r="A456" s="142"/>
      <c r="B456" s="140">
        <v>42</v>
      </c>
      <c r="C456" s="142"/>
      <c r="D456" s="173"/>
      <c r="E456" s="142"/>
      <c r="F456" s="143" t="s">
        <v>57</v>
      </c>
      <c r="G456" s="144">
        <f>+G457</f>
        <v>3118.99</v>
      </c>
      <c r="H456" s="144">
        <f t="shared" ref="H456:K457" si="139">+H457</f>
        <v>0</v>
      </c>
      <c r="I456" s="144">
        <f t="shared" si="139"/>
        <v>0</v>
      </c>
      <c r="J456" s="144">
        <f t="shared" si="139"/>
        <v>0</v>
      </c>
      <c r="K456" s="144">
        <f t="shared" si="139"/>
        <v>0</v>
      </c>
      <c r="L456" s="145">
        <f>K456/G456*100</f>
        <v>0</v>
      </c>
      <c r="M456" s="145">
        <v>0</v>
      </c>
      <c r="O456" s="183"/>
    </row>
    <row r="457" spans="1:17" s="180" customFormat="1" ht="20.100000000000001" customHeight="1" x14ac:dyDescent="0.25">
      <c r="A457" s="140"/>
      <c r="B457" s="140"/>
      <c r="C457" s="140">
        <v>422</v>
      </c>
      <c r="D457" s="141"/>
      <c r="E457" s="142"/>
      <c r="F457" s="143" t="s">
        <v>58</v>
      </c>
      <c r="G457" s="144">
        <f>+G458</f>
        <v>3118.99</v>
      </c>
      <c r="H457" s="144">
        <f t="shared" si="139"/>
        <v>0</v>
      </c>
      <c r="I457" s="144">
        <f t="shared" si="139"/>
        <v>0</v>
      </c>
      <c r="J457" s="144">
        <f t="shared" si="139"/>
        <v>0</v>
      </c>
      <c r="K457" s="144">
        <f t="shared" si="139"/>
        <v>0</v>
      </c>
      <c r="L457" s="145">
        <f>K457/G457*100</f>
        <v>0</v>
      </c>
      <c r="M457" s="145">
        <v>0</v>
      </c>
      <c r="O457" s="183"/>
    </row>
    <row r="458" spans="1:17" s="180" customFormat="1" ht="20.100000000000001" customHeight="1" x14ac:dyDescent="0.25">
      <c r="A458" s="149"/>
      <c r="B458" s="149"/>
      <c r="C458" s="149"/>
      <c r="D458" s="150">
        <v>4221</v>
      </c>
      <c r="E458" s="142" t="s">
        <v>157</v>
      </c>
      <c r="F458" s="152" t="s">
        <v>59</v>
      </c>
      <c r="G458" s="162">
        <v>3118.99</v>
      </c>
      <c r="H458" s="162">
        <v>0</v>
      </c>
      <c r="I458" s="162">
        <v>0</v>
      </c>
      <c r="J458" s="162">
        <v>0</v>
      </c>
      <c r="K458" s="162">
        <v>0</v>
      </c>
      <c r="L458" s="154"/>
      <c r="M458" s="154"/>
      <c r="O458" s="183"/>
    </row>
    <row r="459" spans="1:17" s="124" customFormat="1" ht="20.100000000000001" customHeight="1" x14ac:dyDescent="0.25">
      <c r="A459" s="185"/>
      <c r="B459" s="185"/>
      <c r="C459" s="185"/>
      <c r="D459" s="186"/>
      <c r="E459" s="187"/>
      <c r="F459" s="188"/>
      <c r="G459" s="188"/>
      <c r="H459" s="189"/>
      <c r="I459" s="190"/>
      <c r="J459" s="190"/>
      <c r="K459" s="190"/>
      <c r="L459" s="191"/>
      <c r="M459" s="189"/>
      <c r="N459" s="117"/>
    </row>
    <row r="460" spans="1:17" s="124" customFormat="1" ht="20.100000000000001" customHeight="1" x14ac:dyDescent="0.25">
      <c r="A460" s="192" t="s">
        <v>250</v>
      </c>
      <c r="B460" s="192"/>
      <c r="C460" s="192"/>
      <c r="D460" s="192"/>
      <c r="E460" s="192"/>
      <c r="F460" s="193"/>
      <c r="G460" s="193"/>
      <c r="H460" s="194"/>
      <c r="I460" s="195"/>
      <c r="J460" s="195"/>
      <c r="K460" s="195"/>
      <c r="L460" s="196"/>
      <c r="M460" s="194"/>
      <c r="N460" s="117"/>
    </row>
    <row r="461" spans="1:17" s="124" customFormat="1" ht="20.100000000000001" customHeight="1" x14ac:dyDescent="0.25">
      <c r="A461" s="197"/>
      <c r="B461" s="197"/>
      <c r="C461" s="197"/>
      <c r="D461" s="197"/>
      <c r="E461" s="197"/>
      <c r="F461" s="193"/>
      <c r="G461" s="193"/>
      <c r="H461" s="194"/>
      <c r="I461" s="195"/>
      <c r="J461" s="195"/>
      <c r="K461" s="195"/>
      <c r="L461" s="196"/>
      <c r="M461" s="194"/>
      <c r="N461" s="117"/>
    </row>
    <row r="462" spans="1:17" s="124" customFormat="1" ht="15.75" customHeight="1" x14ac:dyDescent="0.25">
      <c r="A462" s="243" t="s">
        <v>108</v>
      </c>
      <c r="B462" s="243"/>
      <c r="C462" s="243"/>
      <c r="D462" s="243"/>
      <c r="E462" s="198"/>
      <c r="F462" s="197"/>
      <c r="G462" s="197"/>
      <c r="H462" s="244"/>
      <c r="I462" s="244"/>
      <c r="J462" s="244"/>
      <c r="K462" s="244"/>
      <c r="L462" s="244"/>
      <c r="M462" s="244"/>
      <c r="N462" s="117"/>
    </row>
    <row r="463" spans="1:17" s="124" customFormat="1" ht="20.25" customHeight="1" x14ac:dyDescent="0.25">
      <c r="A463" s="192" t="s">
        <v>144</v>
      </c>
      <c r="B463" s="192"/>
      <c r="C463" s="192"/>
      <c r="D463" s="192"/>
      <c r="E463" s="192"/>
      <c r="F463" s="197"/>
      <c r="G463" s="197"/>
      <c r="H463" s="244" t="s">
        <v>145</v>
      </c>
      <c r="I463" s="244"/>
      <c r="J463" s="244"/>
      <c r="K463" s="244"/>
      <c r="L463" s="244"/>
      <c r="M463" s="244"/>
      <c r="N463" s="117"/>
    </row>
    <row r="464" spans="1:17" s="124" customFormat="1" ht="20.25" customHeight="1" x14ac:dyDescent="0.25">
      <c r="A464" s="199"/>
      <c r="B464" s="199"/>
      <c r="C464" s="199"/>
      <c r="D464" s="199"/>
      <c r="E464" s="199"/>
      <c r="F464" s="197"/>
      <c r="G464" s="197"/>
      <c r="H464" s="244" t="s">
        <v>156</v>
      </c>
      <c r="I464" s="244"/>
      <c r="J464" s="244"/>
      <c r="K464" s="244"/>
      <c r="L464" s="244"/>
      <c r="M464" s="244"/>
      <c r="N464" s="117"/>
    </row>
    <row r="465" spans="1:14" s="124" customFormat="1" ht="20.25" customHeight="1" x14ac:dyDescent="0.25">
      <c r="A465" s="200"/>
      <c r="B465" s="200"/>
      <c r="C465" s="200"/>
      <c r="D465" s="200"/>
      <c r="E465" s="201"/>
      <c r="F465" s="202"/>
      <c r="G465" s="202"/>
      <c r="H465" s="203"/>
      <c r="I465" s="204"/>
      <c r="J465" s="204"/>
      <c r="K465" s="204"/>
      <c r="L465" s="204"/>
      <c r="M465" s="203" t="s">
        <v>155</v>
      </c>
      <c r="N465" s="117"/>
    </row>
    <row r="474" spans="1:14" x14ac:dyDescent="0.25">
      <c r="G474" s="168"/>
      <c r="H474" s="168"/>
      <c r="I474" s="168"/>
      <c r="J474" s="168"/>
      <c r="K474" s="168"/>
    </row>
    <row r="475" spans="1:14" x14ac:dyDescent="0.25">
      <c r="G475" s="168"/>
      <c r="H475" s="168"/>
      <c r="I475" s="168"/>
      <c r="J475" s="168"/>
      <c r="K475" s="168"/>
    </row>
  </sheetData>
  <mergeCells count="7">
    <mergeCell ref="A2:M2"/>
    <mergeCell ref="A462:D462"/>
    <mergeCell ref="H462:M462"/>
    <mergeCell ref="H463:M463"/>
    <mergeCell ref="H464:M464"/>
    <mergeCell ref="A4:M4"/>
    <mergeCell ref="A8:E8"/>
  </mergeCells>
  <dataValidations count="1">
    <dataValidation type="whole" allowBlank="1" showErrorMessage="1" errorTitle="Neispravan unos" error="Unijeti cijelobrojnu vrijednost" promptTitle="Upozorenje !" prompt="Unešena je nedozvoljena vrijednost u polje" sqref="E9:E13 A465 E54:E55 E22:E23 E27 E19 E337:E338 E122:E123 E104:E106 E125:E129 E111:E112 E108 E116:E118 E120 E413:E414 E418 E87:E89 E94 E331 E333:E334 A459:E459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Radni listovi</vt:lpstr>
      </vt:variant>
      <vt:variant>
        <vt:i4>5</vt:i4>
      </vt:variant>
      <vt:variant>
        <vt:lpstr>Grafikoni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Račun prihoda i rashoda </vt:lpstr>
      <vt:lpstr>Rashodi i prihodi prema izvoru</vt:lpstr>
      <vt:lpstr>Rashodi prema funkcijskoj k </vt:lpstr>
      <vt:lpstr>Programska klasifikacija</vt:lpstr>
      <vt:lpstr>Grafikon983</vt:lpstr>
      <vt:lpstr>'Programska klasifikacija'!Podrucje_ispisa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2024-07-22T07:12:36Z</cp:lastPrinted>
  <dcterms:created xsi:type="dcterms:W3CDTF">2016-10-10T06:04:15Z</dcterms:created>
  <dcterms:modified xsi:type="dcterms:W3CDTF">2024-07-24T07:06:27Z</dcterms:modified>
</cp:coreProperties>
</file>