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020" tabRatio="909"/>
  </bookViews>
  <sheets>
    <sheet name="Sažetak" sheetId="992" r:id="rId1"/>
    <sheet name="Račun PRIHODA i rashod " sheetId="1008" r:id="rId2"/>
    <sheet name="Račun prihoda i RASHODA " sheetId="1007" r:id="rId3"/>
    <sheet name="Rashodi i prihodi prema izvoru" sheetId="994" r:id="rId4"/>
    <sheet name="Rashodi prema funkcijskoj k " sheetId="995" r:id="rId5"/>
    <sheet name="Račun financiranja-ek.klas." sheetId="998" r:id="rId6"/>
    <sheet name="Račun financiranja prema izvoru" sheetId="999" r:id="rId7"/>
    <sheet name="Preneseni višak-manjak" sheetId="997" r:id="rId8"/>
    <sheet name="Programska klasifikacija " sheetId="1000" r:id="rId9"/>
    <sheet name="Programska klasifikacija IV raz" sheetId="1009" state="hidden" r:id="rId10"/>
    <sheet name="Programska klasifikacija-2.raz" sheetId="1006" state="hidden" r:id="rId11"/>
  </sheets>
  <definedNames>
    <definedName name="_xlnm._FilterDatabase" localSheetId="8" hidden="1">'Programska klasifikacija '!$A$19:$X$1365</definedName>
    <definedName name="_xlnm._FilterDatabase" localSheetId="9" hidden="1">'Programska klasifikacija IV raz'!$A$7:$AD$1347</definedName>
    <definedName name="_xlnm._FilterDatabase" localSheetId="10" hidden="1">'Programska klasifikacija-2.raz'!$A$7:$M$1239</definedName>
    <definedName name="_xlnm._FilterDatabase" localSheetId="1" hidden="1">'Račun PRIHODA i rashod '!$A$5:$W$5</definedName>
    <definedName name="_xlnm._FilterDatabase" localSheetId="2" hidden="1">'Račun prihoda i RASHODA '!$A$5:$Z$275</definedName>
    <definedName name="_xlnm._FilterDatabase" localSheetId="0" hidden="1">Sažetak!$A$9:$D$9</definedName>
    <definedName name="_xlnm.Print_Titles" localSheetId="8">'Programska klasifikacija '!$6:$7</definedName>
    <definedName name="_xlnm.Print_Titles" localSheetId="9">'Programska klasifikacija IV raz'!$6:$7</definedName>
    <definedName name="_xlnm.Print_Titles" localSheetId="10">'Programska klasifikacija-2.raz'!$6:$7</definedName>
    <definedName name="_xlnm.Print_Titles" localSheetId="1">'Račun PRIHODA i rashod '!$5:$6</definedName>
    <definedName name="_xlnm.Print_Titles" localSheetId="2">'Račun prihoda i RASHODA '!$5:$6</definedName>
    <definedName name="_xlnm.Print_Area" localSheetId="8">'Programska klasifikacija '!$I$1:$P$1376</definedName>
    <definedName name="_xlnm.Print_Area" localSheetId="9">'Programska klasifikacija IV raz'!$I$1:$S$1354</definedName>
    <definedName name="_xlnm.Print_Area" localSheetId="10">'Programska klasifikacija-2.raz'!$A$1:$K$1246</definedName>
    <definedName name="_xlnm.Print_Area" localSheetId="1">'Račun PRIHODA i rashod '!$I$1:$P$96</definedName>
    <definedName name="_xlnm.Print_Area" localSheetId="2">'Račun prihoda i RASHODA '!$G$1:$M$282</definedName>
    <definedName name="Z_26DD1F01_CF8A_43D9_9DB0_797700BC8490_.wvu.Cols" localSheetId="8" hidden="1">'Programska klasifikacija '!#REF!</definedName>
    <definedName name="Z_26DD1F01_CF8A_43D9_9DB0_797700BC8490_.wvu.Cols" localSheetId="9" hidden="1">'Programska klasifikacija IV raz'!#REF!</definedName>
    <definedName name="Z_26DD1F01_CF8A_43D9_9DB0_797700BC8490_.wvu.Cols" localSheetId="10" hidden="1">'Programska klasifikacija-2.raz'!#REF!</definedName>
    <definedName name="Z_26DD1F01_CF8A_43D9_9DB0_797700BC8490_.wvu.Cols" localSheetId="1" hidden="1">'Račun PRIHODA i rashod '!#REF!</definedName>
    <definedName name="Z_26DD1F01_CF8A_43D9_9DB0_797700BC8490_.wvu.Cols" localSheetId="2" hidden="1">'Račun prihoda i RASHODA '!#REF!</definedName>
    <definedName name="Z_26DD1F01_CF8A_43D9_9DB0_797700BC8490_.wvu.FilterData" localSheetId="8" hidden="1">'Programska klasifikacija '!#REF!</definedName>
    <definedName name="Z_26DD1F01_CF8A_43D9_9DB0_797700BC8490_.wvu.FilterData" localSheetId="9" hidden="1">'Programska klasifikacija IV raz'!#REF!</definedName>
    <definedName name="Z_26DD1F01_CF8A_43D9_9DB0_797700BC8490_.wvu.FilterData" localSheetId="10" hidden="1">'Programska klasifikacija-2.raz'!#REF!</definedName>
    <definedName name="Z_26DD1F01_CF8A_43D9_9DB0_797700BC8490_.wvu.FilterData" localSheetId="1" hidden="1">'Račun PRIHODA i rashod '!#REF!</definedName>
    <definedName name="Z_26DD1F01_CF8A_43D9_9DB0_797700BC8490_.wvu.FilterData" localSheetId="2" hidden="1">'Račun prihoda i RASHODA '!#REF!</definedName>
    <definedName name="Z_26DD1F01_CF8A_43D9_9DB0_797700BC8490_.wvu.PrintArea" localSheetId="8" hidden="1">'Programska klasifikacija '!$I$5:$P$1376</definedName>
    <definedName name="Z_26DD1F01_CF8A_43D9_9DB0_797700BC8490_.wvu.PrintArea" localSheetId="9" hidden="1">'Programska klasifikacija IV raz'!$I$5:$S$1354</definedName>
    <definedName name="Z_26DD1F01_CF8A_43D9_9DB0_797700BC8490_.wvu.PrintArea" localSheetId="10" hidden="1">'Programska klasifikacija-2.raz'!$A$5:$K$1246</definedName>
    <definedName name="Z_26DD1F01_CF8A_43D9_9DB0_797700BC8490_.wvu.PrintArea" localSheetId="1" hidden="1">'Račun PRIHODA i rashod '!$I$5:$P$96</definedName>
    <definedName name="Z_26DD1F01_CF8A_43D9_9DB0_797700BC8490_.wvu.PrintArea" localSheetId="2" hidden="1">'Račun prihoda i RASHODA '!$G$5:$M$282</definedName>
    <definedName name="Z_CFC6D6B8_215D_4280_8C77_EE993EC512F9_.wvu.Cols" localSheetId="8" hidden="1">'Programska klasifikacija '!#REF!</definedName>
    <definedName name="Z_CFC6D6B8_215D_4280_8C77_EE993EC512F9_.wvu.Cols" localSheetId="9" hidden="1">'Programska klasifikacija IV raz'!#REF!</definedName>
    <definedName name="Z_CFC6D6B8_215D_4280_8C77_EE993EC512F9_.wvu.Cols" localSheetId="10" hidden="1">'Programska klasifikacija-2.raz'!#REF!</definedName>
    <definedName name="Z_CFC6D6B8_215D_4280_8C77_EE993EC512F9_.wvu.Cols" localSheetId="1" hidden="1">'Račun PRIHODA i rashod '!#REF!</definedName>
    <definedName name="Z_CFC6D6B8_215D_4280_8C77_EE993EC512F9_.wvu.Cols" localSheetId="2" hidden="1">'Račun prihoda i RASHODA '!#REF!</definedName>
    <definedName name="Z_CFC6D6B8_215D_4280_8C77_EE993EC512F9_.wvu.FilterData" localSheetId="8" hidden="1">'Programska klasifikacija '!#REF!</definedName>
    <definedName name="Z_CFC6D6B8_215D_4280_8C77_EE993EC512F9_.wvu.FilterData" localSheetId="9" hidden="1">'Programska klasifikacija IV raz'!#REF!</definedName>
    <definedName name="Z_CFC6D6B8_215D_4280_8C77_EE993EC512F9_.wvu.FilterData" localSheetId="10" hidden="1">'Programska klasifikacija-2.raz'!#REF!</definedName>
    <definedName name="Z_CFC6D6B8_215D_4280_8C77_EE993EC512F9_.wvu.FilterData" localSheetId="1" hidden="1">'Račun PRIHODA i rashod '!#REF!</definedName>
    <definedName name="Z_CFC6D6B8_215D_4280_8C77_EE993EC512F9_.wvu.FilterData" localSheetId="2" hidden="1">'Račun prihoda i RASHODA '!#REF!</definedName>
    <definedName name="Z_CFC6D6B8_215D_4280_8C77_EE993EC512F9_.wvu.PrintArea" localSheetId="8" hidden="1">'Programska klasifikacija '!$I$5:$P$1376</definedName>
    <definedName name="Z_CFC6D6B8_215D_4280_8C77_EE993EC512F9_.wvu.PrintArea" localSheetId="9" hidden="1">'Programska klasifikacija IV raz'!$I$5:$S$1354</definedName>
    <definedName name="Z_CFC6D6B8_215D_4280_8C77_EE993EC512F9_.wvu.PrintArea" localSheetId="10" hidden="1">'Programska klasifikacija-2.raz'!$A$5:$K$1246</definedName>
    <definedName name="Z_CFC6D6B8_215D_4280_8C77_EE993EC512F9_.wvu.PrintArea" localSheetId="1" hidden="1">'Račun PRIHODA i rashod '!$I$5:$P$96</definedName>
    <definedName name="Z_CFC6D6B8_215D_4280_8C77_EE993EC512F9_.wvu.PrintArea" localSheetId="2" hidden="1">'Račun prihoda i RASHODA '!$G$5:$M$282</definedName>
    <definedName name="Z_CFC6D6B8_215D_4280_8C77_EE993EC512F9_.wvu.Rows" localSheetId="8" hidden="1">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'!$432:$441,'Programska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'!$934:$934,'Programska klasifikacija '!$799:$803,'Programska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'!$1071:$1075,'Programska klasifikacija '!#REF!,'Programska klasifikacija '!#REF!,'Programska klasifikacija '!#REF!,'Programska klasifikacija '!#REF!,'Programska klasifikacija '!#REF!,'Programska klasifikacija '!#REF!,'Programska klasifikacija '!#REF!</definedName>
    <definedName name="Z_CFC6D6B8_215D_4280_8C77_EE993EC512F9_.wvu.Rows" localSheetId="9" hidden="1">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raz'!$432:$441,'Programska klasifikacija IV raz'!#REF!,'Programska klasifikacija IV raz'!#REF!,'Programska klasifikacija IV raz'!#REF!,'Programska klasifikacija IV raz'!#REF!,'Programska klasifikacija IV raz'!#REF!,'Programska klasifikacija IV raz'!$1194:$1194,'Programska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raz'!$926:$926,'Programska klasifikacija IV raz'!$791:$795,'Programska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raz'!$1063:$1067,'Programska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</definedName>
    <definedName name="Z_CFC6D6B8_215D_4280_8C77_EE993EC512F9_.wvu.Rows" localSheetId="10" hidden="1">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klasifikacija-2.raz'!$428:$437,'Programska klasifikacija-2.raz'!#REF!,'Programska klasifikacija-2.raz'!#REF!,'Programska klasifikacija-2.raz'!#REF!,'Programska klasifikacija-2.raz'!#REF!,'Programska klasifikacija-2.raz'!#REF!,'Programska klasifikacija-2.raz'!$1081:$1081,'Programska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klasifikacija-2.raz'!$794:$794,'Programska klasifikacija-2.raz'!$678:$682,'Programska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klasifikacija-2.raz'!$955:$959,'Programska klasifikacija-2.raz'!#REF!,'Programska klasifikacija-2.raz'!#REF!,'Programska klasifikacija-2.raz'!#REF!,'Programska klasifikacija-2.raz'!#REF!,'Programska klasifikacija-2.raz'!#REF!,'Programska klasifikacija-2.raz'!#REF!,'Programska klasifikacija-2.raz'!#REF!</definedName>
    <definedName name="Z_CFC6D6B8_215D_4280_8C77_EE993EC512F9_.wvu.Rows" localSheetId="1" hidden="1">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</definedName>
    <definedName name="Z_CFC6D6B8_215D_4280_8C77_EE993EC512F9_.wvu.Rows" localSheetId="2" hidden="1">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06" i="1000" l="1"/>
  <c r="E8" i="997"/>
  <c r="Q478" i="1000"/>
  <c r="Q515" i="1000"/>
  <c r="Q242" i="1000"/>
  <c r="Q20" i="1000"/>
  <c r="U1328" i="1000"/>
  <c r="U1329" i="1000"/>
  <c r="U1330" i="1000"/>
  <c r="U1331" i="1000"/>
  <c r="U1332" i="1000"/>
  <c r="U1333" i="1000"/>
  <c r="U1334" i="1000"/>
  <c r="U1335" i="1000"/>
  <c r="U1336" i="1000"/>
  <c r="U1337" i="1000"/>
  <c r="U1338" i="1000"/>
  <c r="U1339" i="1000"/>
  <c r="U1340" i="1000"/>
  <c r="U1341" i="1000"/>
  <c r="U1342" i="1000"/>
  <c r="U1343" i="1000"/>
  <c r="U1344" i="1000"/>
  <c r="U1345" i="1000"/>
  <c r="U1346" i="1000"/>
  <c r="U1347" i="1000"/>
  <c r="U1348" i="1000"/>
  <c r="U1349" i="1000"/>
  <c r="U1350" i="1000"/>
  <c r="U1351" i="1000"/>
  <c r="U1352" i="1000"/>
  <c r="U1353" i="1000"/>
  <c r="U1354" i="1000"/>
  <c r="U1355" i="1000"/>
  <c r="U1356" i="1000"/>
  <c r="U1357" i="1000"/>
  <c r="U1358" i="1000"/>
  <c r="U1359" i="1000"/>
  <c r="U1360" i="1000"/>
  <c r="U1361" i="1000"/>
  <c r="U1362" i="1000"/>
  <c r="U1363" i="1000"/>
  <c r="U1364" i="1000"/>
  <c r="U1365" i="1000"/>
  <c r="U1366" i="1000"/>
  <c r="R20" i="1000"/>
  <c r="E7" i="994"/>
  <c r="E14" i="994"/>
  <c r="N13" i="1007"/>
  <c r="N12" i="1007" s="1"/>
  <c r="N11" i="1007" s="1"/>
  <c r="N14" i="1007"/>
  <c r="N15" i="1007"/>
  <c r="N16" i="1007"/>
  <c r="N19" i="1007"/>
  <c r="N18" i="1007" s="1"/>
  <c r="N17" i="1007" s="1"/>
  <c r="N22" i="1007"/>
  <c r="N23" i="1007"/>
  <c r="N27" i="1007"/>
  <c r="N26" i="1007" s="1"/>
  <c r="N29" i="1007"/>
  <c r="N28" i="1007" s="1"/>
  <c r="N31" i="1007"/>
  <c r="N30" i="1007" s="1"/>
  <c r="N33" i="1007"/>
  <c r="N32" i="1007" s="1"/>
  <c r="N35" i="1007"/>
  <c r="N34" i="1007" s="1"/>
  <c r="N37" i="1007"/>
  <c r="N36" i="1007" s="1"/>
  <c r="N41" i="1007"/>
  <c r="N40" i="1007" s="1"/>
  <c r="N43" i="1007"/>
  <c r="N42" i="1007" s="1"/>
  <c r="N46" i="1007"/>
  <c r="N45" i="1007" s="1"/>
  <c r="N44" i="1007" s="1"/>
  <c r="N51" i="1007"/>
  <c r="N50" i="1007" s="1"/>
  <c r="N53" i="1007"/>
  <c r="N52" i="1007" s="1"/>
  <c r="N55" i="1007"/>
  <c r="N54" i="1007" s="1"/>
  <c r="N57" i="1007"/>
  <c r="N56" i="1007" s="1"/>
  <c r="N59" i="1007"/>
  <c r="N58" i="1007" s="1"/>
  <c r="N61" i="1007"/>
  <c r="N60" i="1007" s="1"/>
  <c r="N63" i="1007"/>
  <c r="N62" i="1007" s="1"/>
  <c r="N66" i="1007"/>
  <c r="N65" i="1007" s="1"/>
  <c r="N68" i="1007"/>
  <c r="N67" i="1007" s="1"/>
  <c r="N71" i="1007"/>
  <c r="N72" i="1007"/>
  <c r="N74" i="1007"/>
  <c r="N73" i="1007" s="1"/>
  <c r="N78" i="1007"/>
  <c r="N79" i="1007"/>
  <c r="N81" i="1007"/>
  <c r="N80" i="1007" s="1"/>
  <c r="N83" i="1007"/>
  <c r="N82" i="1007" s="1"/>
  <c r="N85" i="1007"/>
  <c r="N84" i="1007" s="1"/>
  <c r="N87" i="1007"/>
  <c r="N86" i="1007" s="1"/>
  <c r="N90" i="1007"/>
  <c r="N89" i="1007" s="1"/>
  <c r="N92" i="1007"/>
  <c r="N91" i="1007" s="1"/>
  <c r="N95" i="1007"/>
  <c r="N96" i="1007"/>
  <c r="N98" i="1007"/>
  <c r="N97" i="1007" s="1"/>
  <c r="N100" i="1007"/>
  <c r="N99" i="1007" s="1"/>
  <c r="N103" i="1007"/>
  <c r="N102" i="1007" s="1"/>
  <c r="N101" i="1007" s="1"/>
  <c r="N106" i="1007"/>
  <c r="N105" i="1007" s="1"/>
  <c r="N108" i="1007"/>
  <c r="N107" i="1007" s="1"/>
  <c r="N111" i="1007"/>
  <c r="N110" i="1007" s="1"/>
  <c r="N109" i="1007" s="1"/>
  <c r="N115" i="1007"/>
  <c r="N114" i="1007" s="1"/>
  <c r="N117" i="1007"/>
  <c r="N116" i="1007" s="1"/>
  <c r="N119" i="1007"/>
  <c r="N118" i="1007" s="1"/>
  <c r="N121" i="1007"/>
  <c r="N122" i="1007"/>
  <c r="N125" i="1007"/>
  <c r="N124" i="1007" s="1"/>
  <c r="N127" i="1007"/>
  <c r="N126" i="1007" s="1"/>
  <c r="N129" i="1007"/>
  <c r="N128" i="1007" s="1"/>
  <c r="N132" i="1007"/>
  <c r="N131" i="1007" s="1"/>
  <c r="N130" i="1007" s="1"/>
  <c r="N135" i="1007"/>
  <c r="N134" i="1007" s="1"/>
  <c r="N137" i="1007"/>
  <c r="N136" i="1007" s="1"/>
  <c r="N139" i="1007"/>
  <c r="N140" i="1007"/>
  <c r="N143" i="1007"/>
  <c r="N142" i="1007" s="1"/>
  <c r="N145" i="1007"/>
  <c r="N144" i="1007" s="1"/>
  <c r="N147" i="1007"/>
  <c r="N146" i="1007" s="1"/>
  <c r="N150" i="1007"/>
  <c r="N149" i="1007" s="1"/>
  <c r="N152" i="1007"/>
  <c r="N151" i="1007" s="1"/>
  <c r="N155" i="1007"/>
  <c r="N154" i="1007" s="1"/>
  <c r="N157" i="1007"/>
  <c r="N156" i="1007" s="1"/>
  <c r="N159" i="1007"/>
  <c r="N160" i="1007"/>
  <c r="N163" i="1007"/>
  <c r="N162" i="1007" s="1"/>
  <c r="N161" i="1007" s="1"/>
  <c r="N166" i="1007"/>
  <c r="N167" i="1007"/>
  <c r="N169" i="1007"/>
  <c r="N168" i="1007" s="1"/>
  <c r="N171" i="1007"/>
  <c r="N170" i="1007" s="1"/>
  <c r="N173" i="1007"/>
  <c r="N174" i="1007"/>
  <c r="N175" i="1007"/>
  <c r="N176" i="1007"/>
  <c r="N177" i="1007"/>
  <c r="N181" i="1007"/>
  <c r="N180" i="1007" s="1"/>
  <c r="N179" i="1007" s="1"/>
  <c r="N178" i="1007" s="1"/>
  <c r="N185" i="1007"/>
  <c r="N184" i="1007" s="1"/>
  <c r="N183" i="1007" s="1"/>
  <c r="N182" i="1007" s="1"/>
  <c r="N189" i="1007"/>
  <c r="N188" i="1007" s="1"/>
  <c r="N187" i="1007" s="1"/>
  <c r="N192" i="1007"/>
  <c r="N191" i="1007" s="1"/>
  <c r="N194" i="1007"/>
  <c r="N193" i="1007" s="1"/>
  <c r="N196" i="1007"/>
  <c r="N195" i="1007" s="1"/>
  <c r="N199" i="1007"/>
  <c r="N198" i="1007" s="1"/>
  <c r="N197" i="1007" s="1"/>
  <c r="N202" i="1007"/>
  <c r="N201" i="1007" s="1"/>
  <c r="N200" i="1007" s="1"/>
  <c r="N205" i="1007"/>
  <c r="N204" i="1007" s="1"/>
  <c r="N207" i="1007"/>
  <c r="N206" i="1007" s="1"/>
  <c r="N209" i="1007"/>
  <c r="N210" i="1007"/>
  <c r="N213" i="1007"/>
  <c r="N212" i="1007" s="1"/>
  <c r="N211" i="1007" s="1"/>
  <c r="N216" i="1007"/>
  <c r="N215" i="1007" s="1"/>
  <c r="N214" i="1007" s="1"/>
  <c r="N221" i="1007"/>
  <c r="N220" i="1007" s="1"/>
  <c r="N223" i="1007"/>
  <c r="N222" i="1007" s="1"/>
  <c r="N225" i="1007"/>
  <c r="N224" i="1007" s="1"/>
  <c r="N230" i="1007"/>
  <c r="N231" i="1007"/>
  <c r="N236" i="1007"/>
  <c r="N235" i="1007" s="1"/>
  <c r="N234" i="1007" s="1"/>
  <c r="N233" i="1007" s="1"/>
  <c r="N232" i="1007" s="1"/>
  <c r="N243" i="1007"/>
  <c r="N242" i="1007" s="1"/>
  <c r="N241" i="1007" s="1"/>
  <c r="N240" i="1007" s="1"/>
  <c r="N239" i="1007" s="1"/>
  <c r="Q12" i="1008"/>
  <c r="Q11" i="1008" s="1"/>
  <c r="Q10" i="1008" s="1"/>
  <c r="Q16" i="1008"/>
  <c r="Q15" i="1008" s="1"/>
  <c r="Q14" i="1008" s="1"/>
  <c r="Q18" i="1008"/>
  <c r="Q19" i="1008"/>
  <c r="Q23" i="1008"/>
  <c r="Q22" i="1008" s="1"/>
  <c r="Q21" i="1008" s="1"/>
  <c r="Q25" i="1008"/>
  <c r="Q28" i="1008"/>
  <c r="Q27" i="1008" s="1"/>
  <c r="Q30" i="1008"/>
  <c r="Q31" i="1008"/>
  <c r="Q32" i="1008"/>
  <c r="Q35" i="1008"/>
  <c r="Q34" i="1008" s="1"/>
  <c r="Q36" i="1008"/>
  <c r="Q40" i="1008"/>
  <c r="Q41" i="1008"/>
  <c r="Q45" i="1008"/>
  <c r="Q44" i="1008" s="1"/>
  <c r="Q50" i="1008"/>
  <c r="Q56" i="1008"/>
  <c r="Q49" i="1008" s="1"/>
  <c r="Q48" i="1008" s="1"/>
  <c r="Q47" i="1008" s="1"/>
  <c r="Q61" i="1008"/>
  <c r="Q60" i="1008" s="1"/>
  <c r="Q59" i="1008" s="1"/>
  <c r="Q67" i="1008"/>
  <c r="Q66" i="1008" s="1"/>
  <c r="Q65" i="1008" s="1"/>
  <c r="Q64" i="1008" s="1"/>
  <c r="Q72" i="1008"/>
  <c r="Q71" i="1008" s="1"/>
  <c r="Q70" i="1008" s="1"/>
  <c r="N229" i="1007" l="1"/>
  <c r="N228" i="1007" s="1"/>
  <c r="N227" i="1007" s="1"/>
  <c r="N226" i="1007" s="1"/>
  <c r="N77" i="1007"/>
  <c r="N76" i="1007" s="1"/>
  <c r="N120" i="1007"/>
  <c r="N21" i="1007"/>
  <c r="N20" i="1007" s="1"/>
  <c r="N10" i="1007" s="1"/>
  <c r="N165" i="1007"/>
  <c r="N158" i="1007"/>
  <c r="N153" i="1007" s="1"/>
  <c r="N88" i="1007"/>
  <c r="N64" i="1007"/>
  <c r="N148" i="1007"/>
  <c r="N190" i="1007"/>
  <c r="N172" i="1007"/>
  <c r="N141" i="1007"/>
  <c r="N123" i="1007"/>
  <c r="N70" i="1007"/>
  <c r="N69" i="1007" s="1"/>
  <c r="N208" i="1007"/>
  <c r="N203" i="1007" s="1"/>
  <c r="N138" i="1007"/>
  <c r="N133" i="1007" s="1"/>
  <c r="N94" i="1007"/>
  <c r="N93" i="1007" s="1"/>
  <c r="N104" i="1007"/>
  <c r="N25" i="1007"/>
  <c r="N24" i="1007" s="1"/>
  <c r="N218" i="1007"/>
  <c r="N217" i="1007" s="1"/>
  <c r="N8" i="1007" s="1"/>
  <c r="N7" i="1007" s="1"/>
  <c r="N219" i="1007"/>
  <c r="N113" i="1007"/>
  <c r="N49" i="1007"/>
  <c r="N39" i="1007"/>
  <c r="N38" i="1007" s="1"/>
  <c r="Q39" i="1008"/>
  <c r="Q38" i="1008" s="1"/>
  <c r="N186" i="1007" l="1"/>
  <c r="N48" i="1007"/>
  <c r="N75" i="1007"/>
  <c r="N164" i="1007"/>
  <c r="N112" i="1007" s="1"/>
  <c r="R535" i="1000"/>
  <c r="R500" i="1000"/>
  <c r="R113" i="1000"/>
  <c r="R97" i="1000"/>
  <c r="C49" i="992" l="1"/>
  <c r="D49" i="992" s="1"/>
  <c r="O213" i="1007" l="1"/>
  <c r="R144" i="1000"/>
  <c r="R247" i="1000"/>
  <c r="R99" i="1000"/>
  <c r="R166" i="1000"/>
  <c r="R173" i="1000"/>
  <c r="R162" i="1000"/>
  <c r="F8" i="997" l="1"/>
  <c r="G11" i="997"/>
  <c r="G9" i="997"/>
  <c r="M9" i="997" s="1"/>
  <c r="G10" i="997"/>
  <c r="M10" i="997" s="1"/>
  <c r="D38" i="992"/>
  <c r="D37" i="992"/>
  <c r="R362" i="1000" l="1"/>
  <c r="R388" i="1000"/>
  <c r="O163" i="1007"/>
  <c r="R157" i="1000"/>
  <c r="O106" i="1007"/>
  <c r="R78" i="1000"/>
  <c r="R31" i="1000"/>
  <c r="O260" i="1007"/>
  <c r="R66" i="1000"/>
  <c r="R64" i="1000"/>
  <c r="S64" i="1000" s="1"/>
  <c r="R139" i="1000"/>
  <c r="R324" i="1000"/>
  <c r="R321" i="1000"/>
  <c r="R318" i="1000"/>
  <c r="R311" i="1000"/>
  <c r="R309" i="1000"/>
  <c r="R304" i="1000"/>
  <c r="R341" i="1000"/>
  <c r="S350" i="1000" l="1"/>
  <c r="S62" i="1008" l="1"/>
  <c r="S539" i="1000" l="1"/>
  <c r="S538" i="1000" s="1"/>
  <c r="S537" i="1000" s="1"/>
  <c r="S536" i="1000" s="1"/>
  <c r="R538" i="1000"/>
  <c r="R537" i="1000" s="1"/>
  <c r="R536" i="1000" s="1"/>
  <c r="Q538" i="1000"/>
  <c r="Q537" i="1000" s="1"/>
  <c r="Q536" i="1000" s="1"/>
  <c r="S33" i="1008" l="1"/>
  <c r="R1364" i="1000"/>
  <c r="R1363" i="1000" s="1"/>
  <c r="R1362" i="1000" s="1"/>
  <c r="Q1364" i="1000"/>
  <c r="Q1363" i="1000" s="1"/>
  <c r="Q1362" i="1000" s="1"/>
  <c r="S1365" i="1000"/>
  <c r="S1364" i="1000" s="1"/>
  <c r="S1363" i="1000" s="1"/>
  <c r="S1362" i="1000" s="1"/>
  <c r="R77" i="1008" l="1"/>
  <c r="R76" i="1008" s="1"/>
  <c r="R75" i="1008" s="1"/>
  <c r="Q77" i="1008"/>
  <c r="Q76" i="1008" s="1"/>
  <c r="Q75" i="1008" s="1"/>
  <c r="S78" i="1008"/>
  <c r="S77" i="1008" s="1"/>
  <c r="S76" i="1008" s="1"/>
  <c r="S75" i="1008" s="1"/>
  <c r="S74" i="1008" s="1"/>
  <c r="R946" i="1000" l="1"/>
  <c r="R1345" i="1000" l="1"/>
  <c r="S89" i="1008"/>
  <c r="R1203" i="1000" l="1"/>
  <c r="R1202" i="1000" s="1"/>
  <c r="R1201" i="1000" s="1"/>
  <c r="R1200" i="1000" s="1"/>
  <c r="R1208" i="1000"/>
  <c r="R1207" i="1000" s="1"/>
  <c r="R1206" i="1000" s="1"/>
  <c r="R1205" i="1000" s="1"/>
  <c r="S1209" i="1000"/>
  <c r="G1209" i="1000" s="1"/>
  <c r="H1209" i="1000"/>
  <c r="F1209" i="1000"/>
  <c r="Q1208" i="1000"/>
  <c r="Q1207" i="1000" s="1"/>
  <c r="H1208" i="1000"/>
  <c r="F1208" i="1000"/>
  <c r="H1207" i="1000"/>
  <c r="F1207" i="1000"/>
  <c r="H1206" i="1000"/>
  <c r="F1206" i="1000"/>
  <c r="S1204" i="1000"/>
  <c r="G1204" i="1000" s="1"/>
  <c r="H1204" i="1000"/>
  <c r="F1204" i="1000"/>
  <c r="Q1203" i="1000"/>
  <c r="H1203" i="1000"/>
  <c r="F1203" i="1000"/>
  <c r="H1202" i="1000"/>
  <c r="F1202" i="1000"/>
  <c r="H1201" i="1000"/>
  <c r="F1201" i="1000"/>
  <c r="R1162" i="1000"/>
  <c r="S17" i="1008"/>
  <c r="S16" i="1008" s="1"/>
  <c r="S15" i="1008" s="1"/>
  <c r="S53" i="1008"/>
  <c r="S54" i="1008"/>
  <c r="S55" i="1008"/>
  <c r="S51" i="1008"/>
  <c r="R50" i="1008"/>
  <c r="S73" i="1008"/>
  <c r="S52" i="1008"/>
  <c r="S26" i="1008"/>
  <c r="S24" i="1008"/>
  <c r="R25" i="1008"/>
  <c r="S1361" i="1000"/>
  <c r="S1357" i="1000"/>
  <c r="S1353" i="1000"/>
  <c r="S1351" i="1000"/>
  <c r="S1348" i="1000"/>
  <c r="S1346" i="1000"/>
  <c r="S1343" i="1000"/>
  <c r="S1341" i="1000"/>
  <c r="S1339" i="1000"/>
  <c r="S1337" i="1000"/>
  <c r="S1335" i="1000"/>
  <c r="S1333" i="1000"/>
  <c r="S1331" i="1000"/>
  <c r="S1326" i="1000"/>
  <c r="S1322" i="1000"/>
  <c r="S1320" i="1000"/>
  <c r="S1316" i="1000"/>
  <c r="S1313" i="1000"/>
  <c r="S1305" i="1000"/>
  <c r="S1301" i="1000"/>
  <c r="S1298" i="1000"/>
  <c r="S1295" i="1000"/>
  <c r="S1293" i="1000"/>
  <c r="S1290" i="1000"/>
  <c r="S1287" i="1000"/>
  <c r="S1285" i="1000"/>
  <c r="S1282" i="1000"/>
  <c r="S1280" i="1000"/>
  <c r="S1278" i="1000"/>
  <c r="S1276" i="1000"/>
  <c r="S1272" i="1000"/>
  <c r="S1270" i="1000"/>
  <c r="S1268" i="1000"/>
  <c r="S1267" i="1000"/>
  <c r="S1264" i="1000"/>
  <c r="S1262" i="1000"/>
  <c r="S1259" i="1000"/>
  <c r="S1257" i="1000"/>
  <c r="S1255" i="1000"/>
  <c r="S1253" i="1000"/>
  <c r="S1252" i="1000"/>
  <c r="S1248" i="1000"/>
  <c r="S1246" i="1000"/>
  <c r="S1245" i="1000"/>
  <c r="S1242" i="1000"/>
  <c r="S1240" i="1000"/>
  <c r="S1238" i="1000"/>
  <c r="S1236" i="1000"/>
  <c r="S1231" i="1000"/>
  <c r="S1228" i="1000"/>
  <c r="S1226" i="1000"/>
  <c r="S1220" i="1000"/>
  <c r="S1217" i="1000"/>
  <c r="S1196" i="1000"/>
  <c r="S1191" i="1000"/>
  <c r="S1188" i="1000"/>
  <c r="S1186" i="1000"/>
  <c r="S1182" i="1000"/>
  <c r="S1169" i="1000"/>
  <c r="S1166" i="1000"/>
  <c r="S1163" i="1000"/>
  <c r="S1160" i="1000"/>
  <c r="S1158" i="1000"/>
  <c r="S1156" i="1000"/>
  <c r="S1154" i="1000"/>
  <c r="S1149" i="1000"/>
  <c r="S1147" i="1000"/>
  <c r="S1146" i="1000"/>
  <c r="S1143" i="1000"/>
  <c r="S1141" i="1000"/>
  <c r="S1138" i="1000"/>
  <c r="S1136" i="1000"/>
  <c r="S1134" i="1000"/>
  <c r="S1132" i="1000"/>
  <c r="S1131" i="1000"/>
  <c r="S1127" i="1000"/>
  <c r="S1125" i="1000"/>
  <c r="S1124" i="1000"/>
  <c r="S1121" i="1000"/>
  <c r="S1119" i="1000"/>
  <c r="S1117" i="1000"/>
  <c r="S1115" i="1000"/>
  <c r="S1110" i="1000"/>
  <c r="S1107" i="1000"/>
  <c r="S1105" i="1000"/>
  <c r="S1101" i="1000"/>
  <c r="S1099" i="1000"/>
  <c r="S1097" i="1000"/>
  <c r="S1095" i="1000"/>
  <c r="S1093" i="1000"/>
  <c r="S1089" i="1000"/>
  <c r="S1086" i="1000"/>
  <c r="S1083" i="1000"/>
  <c r="S1070" i="1000"/>
  <c r="S1069" i="1000"/>
  <c r="S1068" i="1000"/>
  <c r="S1067" i="1000"/>
  <c r="S1066" i="1000"/>
  <c r="S1064" i="1000"/>
  <c r="S1062" i="1000"/>
  <c r="S1060" i="1000"/>
  <c r="S1057" i="1000"/>
  <c r="S1054" i="1000"/>
  <c r="S1053" i="1000"/>
  <c r="S1051" i="1000"/>
  <c r="S1049" i="1000"/>
  <c r="S1046" i="1000"/>
  <c r="S1044" i="1000"/>
  <c r="S1041" i="1000"/>
  <c r="S1040" i="1000"/>
  <c r="S1038" i="1000"/>
  <c r="S1036" i="1000"/>
  <c r="S1033" i="1000"/>
  <c r="S1030" i="1000"/>
  <c r="S1028" i="1000"/>
  <c r="S1026" i="1000"/>
  <c r="S1024" i="1000"/>
  <c r="S1020" i="1000"/>
  <c r="S1018" i="1000"/>
  <c r="S1016" i="1000"/>
  <c r="S1015" i="1000"/>
  <c r="S1012" i="1000"/>
  <c r="S1010" i="1000"/>
  <c r="S1007" i="1000"/>
  <c r="S1005" i="1000"/>
  <c r="S1003" i="1000"/>
  <c r="S1001" i="1000"/>
  <c r="S1000" i="1000"/>
  <c r="S996" i="1000"/>
  <c r="S994" i="1000"/>
  <c r="S993" i="1000"/>
  <c r="S990" i="1000"/>
  <c r="S988" i="1000"/>
  <c r="S985" i="1000"/>
  <c r="S983" i="1000"/>
  <c r="S981" i="1000"/>
  <c r="S979" i="1000"/>
  <c r="S974" i="1000"/>
  <c r="S971" i="1000"/>
  <c r="S969" i="1000"/>
  <c r="S965" i="1000"/>
  <c r="S963" i="1000"/>
  <c r="S961" i="1000"/>
  <c r="S959" i="1000"/>
  <c r="S957" i="1000"/>
  <c r="S953" i="1000"/>
  <c r="S950" i="1000"/>
  <c r="S947" i="1000"/>
  <c r="S939" i="1000"/>
  <c r="S930" i="1000"/>
  <c r="S926" i="1000"/>
  <c r="S924" i="1000"/>
  <c r="S921" i="1000"/>
  <c r="S918" i="1000"/>
  <c r="S916" i="1000"/>
  <c r="S915" i="1000"/>
  <c r="S914" i="1000"/>
  <c r="S911" i="1000"/>
  <c r="S909" i="1000"/>
  <c r="S906" i="1000"/>
  <c r="S905" i="1000"/>
  <c r="S903" i="1000"/>
  <c r="S901" i="1000"/>
  <c r="S898" i="1000"/>
  <c r="S895" i="1000"/>
  <c r="S892" i="1000"/>
  <c r="S890" i="1000"/>
  <c r="S888" i="1000"/>
  <c r="S886" i="1000"/>
  <c r="S882" i="1000"/>
  <c r="S880" i="1000"/>
  <c r="S878" i="1000"/>
  <c r="S877" i="1000"/>
  <c r="S874" i="1000"/>
  <c r="S872" i="1000"/>
  <c r="S869" i="1000"/>
  <c r="S867" i="1000"/>
  <c r="S865" i="1000"/>
  <c r="S863" i="1000"/>
  <c r="S862" i="1000"/>
  <c r="S858" i="1000"/>
  <c r="S856" i="1000"/>
  <c r="S855" i="1000"/>
  <c r="S852" i="1000"/>
  <c r="S849" i="1000"/>
  <c r="S847" i="1000"/>
  <c r="S845" i="1000"/>
  <c r="S843" i="1000"/>
  <c r="S838" i="1000"/>
  <c r="S835" i="1000"/>
  <c r="S833" i="1000"/>
  <c r="S829" i="1000"/>
  <c r="S827" i="1000"/>
  <c r="S825" i="1000"/>
  <c r="S823" i="1000"/>
  <c r="S821" i="1000"/>
  <c r="S817" i="1000"/>
  <c r="S814" i="1000"/>
  <c r="S811" i="1000"/>
  <c r="S798" i="1000"/>
  <c r="S797" i="1000"/>
  <c r="S796" i="1000"/>
  <c r="S795" i="1000"/>
  <c r="S794" i="1000"/>
  <c r="S792" i="1000"/>
  <c r="S790" i="1000"/>
  <c r="S788" i="1000"/>
  <c r="S785" i="1000"/>
  <c r="S782" i="1000"/>
  <c r="S780" i="1000"/>
  <c r="S777" i="1000"/>
  <c r="S774" i="1000"/>
  <c r="S770" i="1000"/>
  <c r="S768" i="1000"/>
  <c r="S766" i="1000"/>
  <c r="S765" i="1000"/>
  <c r="S762" i="1000"/>
  <c r="S760" i="1000"/>
  <c r="S757" i="1000"/>
  <c r="S755" i="1000"/>
  <c r="S753" i="1000"/>
  <c r="S751" i="1000"/>
  <c r="S750" i="1000"/>
  <c r="S746" i="1000"/>
  <c r="S744" i="1000"/>
  <c r="S743" i="1000"/>
  <c r="S740" i="1000"/>
  <c r="S738" i="1000"/>
  <c r="S735" i="1000"/>
  <c r="S733" i="1000"/>
  <c r="S731" i="1000"/>
  <c r="S729" i="1000"/>
  <c r="S724" i="1000"/>
  <c r="S721" i="1000"/>
  <c r="S719" i="1000"/>
  <c r="S715" i="1000"/>
  <c r="S713" i="1000"/>
  <c r="S711" i="1000"/>
  <c r="S709" i="1000"/>
  <c r="S707" i="1000"/>
  <c r="S703" i="1000"/>
  <c r="S700" i="1000"/>
  <c r="S697" i="1000"/>
  <c r="S689" i="1000"/>
  <c r="S688" i="1000"/>
  <c r="S683" i="1000"/>
  <c r="S680" i="1000"/>
  <c r="S678" i="1000"/>
  <c r="S674" i="1000"/>
  <c r="S671" i="1000"/>
  <c r="S668" i="1000"/>
  <c r="S660" i="1000"/>
  <c r="S658" i="1000"/>
  <c r="S653" i="1000"/>
  <c r="S645" i="1000"/>
  <c r="S641" i="1000"/>
  <c r="S640" i="1000"/>
  <c r="S637" i="1000"/>
  <c r="S634" i="1000"/>
  <c r="S632" i="1000"/>
  <c r="S629" i="1000"/>
  <c r="S628" i="1000"/>
  <c r="S626" i="1000"/>
  <c r="S623" i="1000"/>
  <c r="S621" i="1000"/>
  <c r="S618" i="1000"/>
  <c r="S614" i="1000"/>
  <c r="S612" i="1000"/>
  <c r="S610" i="1000"/>
  <c r="S609" i="1000"/>
  <c r="S606" i="1000"/>
  <c r="S604" i="1000"/>
  <c r="S603" i="1000"/>
  <c r="S599" i="1000"/>
  <c r="S596" i="1000"/>
  <c r="S594" i="1000"/>
  <c r="S591" i="1000"/>
  <c r="S586" i="1000"/>
  <c r="S582" i="1000"/>
  <c r="S579" i="1000"/>
  <c r="S571" i="1000"/>
  <c r="S567" i="1000"/>
  <c r="S562" i="1000"/>
  <c r="S555" i="1000"/>
  <c r="S548" i="1000"/>
  <c r="S543" i="1000"/>
  <c r="S535" i="1000"/>
  <c r="S533" i="1000"/>
  <c r="S530" i="1000"/>
  <c r="S527" i="1000"/>
  <c r="S525" i="1000"/>
  <c r="S520" i="1000"/>
  <c r="S513" i="1000"/>
  <c r="S508" i="1000"/>
  <c r="S504" i="1000"/>
  <c r="S500" i="1000"/>
  <c r="S498" i="1000"/>
  <c r="S495" i="1000"/>
  <c r="S492" i="1000"/>
  <c r="S490" i="1000"/>
  <c r="S488" i="1000"/>
  <c r="S483" i="1000"/>
  <c r="S475" i="1000"/>
  <c r="S471" i="1000"/>
  <c r="S470" i="1000"/>
  <c r="S468" i="1000"/>
  <c r="S467" i="1000"/>
  <c r="S464" i="1000"/>
  <c r="S463" i="1000"/>
  <c r="S462" i="1000"/>
  <c r="S457" i="1000"/>
  <c r="S453" i="1000"/>
  <c r="S452" i="1000"/>
  <c r="S449" i="1000"/>
  <c r="S448" i="1000"/>
  <c r="S441" i="1000"/>
  <c r="S438" i="1000"/>
  <c r="S436" i="1000"/>
  <c r="S431" i="1000"/>
  <c r="S426" i="1000"/>
  <c r="S425" i="1000"/>
  <c r="S423" i="1000"/>
  <c r="S420" i="1000"/>
  <c r="S417" i="1000"/>
  <c r="S414" i="1000"/>
  <c r="S412" i="1000"/>
  <c r="S409" i="1000"/>
  <c r="S405" i="1000"/>
  <c r="S401" i="1000"/>
  <c r="S400" i="1000"/>
  <c r="S399" i="1000"/>
  <c r="S398" i="1000"/>
  <c r="S397" i="1000"/>
  <c r="S395" i="1000"/>
  <c r="S393" i="1000"/>
  <c r="S391" i="1000"/>
  <c r="S388" i="1000"/>
  <c r="S385" i="1000"/>
  <c r="S384" i="1000"/>
  <c r="S382" i="1000"/>
  <c r="S380" i="1000"/>
  <c r="S377" i="1000"/>
  <c r="S375" i="1000"/>
  <c r="S372" i="1000"/>
  <c r="S370" i="1000"/>
  <c r="S368" i="1000"/>
  <c r="S365" i="1000"/>
  <c r="S364" i="1000"/>
  <c r="S362" i="1000"/>
  <c r="S360" i="1000"/>
  <c r="S357" i="1000"/>
  <c r="S354" i="1000"/>
  <c r="S352" i="1000"/>
  <c r="S347" i="1000"/>
  <c r="S345" i="1000"/>
  <c r="S343" i="1000"/>
  <c r="S341" i="1000"/>
  <c r="S337" i="1000"/>
  <c r="S334" i="1000"/>
  <c r="S332" i="1000"/>
  <c r="S329" i="1000"/>
  <c r="S326" i="1000"/>
  <c r="S324" i="1000"/>
  <c r="S322" i="1000"/>
  <c r="S321" i="1000"/>
  <c r="S318" i="1000"/>
  <c r="S316" i="1000"/>
  <c r="S313" i="1000"/>
  <c r="S311" i="1000"/>
  <c r="S309" i="1000"/>
  <c r="S307" i="1000"/>
  <c r="S305" i="1000"/>
  <c r="S304" i="1000"/>
  <c r="S300" i="1000"/>
  <c r="S298" i="1000"/>
  <c r="S297" i="1000"/>
  <c r="S294" i="1000"/>
  <c r="S292" i="1000"/>
  <c r="S289" i="1000"/>
  <c r="S287" i="1000"/>
  <c r="S285" i="1000"/>
  <c r="S283" i="1000"/>
  <c r="S278" i="1000"/>
  <c r="S275" i="1000"/>
  <c r="S273" i="1000"/>
  <c r="S269" i="1000"/>
  <c r="S267" i="1000"/>
  <c r="S265" i="1000"/>
  <c r="S263" i="1000"/>
  <c r="S261" i="1000"/>
  <c r="S259" i="1000"/>
  <c r="S255" i="1000"/>
  <c r="S252" i="1000"/>
  <c r="S249" i="1000"/>
  <c r="S248" i="1000"/>
  <c r="S247" i="1000"/>
  <c r="S240" i="1000"/>
  <c r="S235" i="1000"/>
  <c r="S230" i="1000"/>
  <c r="S227" i="1000"/>
  <c r="S225" i="1000"/>
  <c r="S220" i="1000"/>
  <c r="S216" i="1000"/>
  <c r="S213" i="1000"/>
  <c r="S212" i="1000"/>
  <c r="S210" i="1000"/>
  <c r="S208" i="1000"/>
  <c r="S205" i="1000"/>
  <c r="S202" i="1000"/>
  <c r="S199" i="1000"/>
  <c r="S197" i="1000"/>
  <c r="S195" i="1000"/>
  <c r="S192" i="1000"/>
  <c r="S188" i="1000"/>
  <c r="S184" i="1000"/>
  <c r="S183" i="1000"/>
  <c r="S182" i="1000"/>
  <c r="S181" i="1000"/>
  <c r="S180" i="1000"/>
  <c r="S178" i="1000"/>
  <c r="S176" i="1000"/>
  <c r="S174" i="1000"/>
  <c r="S173" i="1000"/>
  <c r="S170" i="1000"/>
  <c r="S167" i="1000"/>
  <c r="S166" i="1000"/>
  <c r="S164" i="1000"/>
  <c r="S162" i="1000"/>
  <c r="S159" i="1000"/>
  <c r="S157" i="1000"/>
  <c r="S154" i="1000"/>
  <c r="S152" i="1000"/>
  <c r="S150" i="1000"/>
  <c r="S147" i="1000"/>
  <c r="S146" i="1000"/>
  <c r="S144" i="1000"/>
  <c r="S142" i="1000"/>
  <c r="S139" i="1000"/>
  <c r="S136" i="1000"/>
  <c r="S134" i="1000"/>
  <c r="S132" i="1000"/>
  <c r="S129" i="1000"/>
  <c r="S128" i="1000"/>
  <c r="S126" i="1000"/>
  <c r="S124" i="1000"/>
  <c r="S122" i="1000"/>
  <c r="S118" i="1000"/>
  <c r="S115" i="1000"/>
  <c r="S113" i="1000"/>
  <c r="S110" i="1000"/>
  <c r="S107" i="1000"/>
  <c r="S105" i="1000"/>
  <c r="S103" i="1000"/>
  <c r="S102" i="1000"/>
  <c r="S99" i="1000"/>
  <c r="S97" i="1000"/>
  <c r="S94" i="1000"/>
  <c r="S92" i="1000"/>
  <c r="S90" i="1000"/>
  <c r="S88" i="1000"/>
  <c r="S86" i="1000"/>
  <c r="S85" i="1000"/>
  <c r="S81" i="1000"/>
  <c r="S79" i="1000"/>
  <c r="S78" i="1000"/>
  <c r="S75" i="1000"/>
  <c r="S73" i="1000"/>
  <c r="S70" i="1000"/>
  <c r="S68" i="1000"/>
  <c r="S66" i="1000"/>
  <c r="S59" i="1000"/>
  <c r="S56" i="1000"/>
  <c r="S54" i="1000"/>
  <c r="S50" i="1000"/>
  <c r="S48" i="1000"/>
  <c r="S46" i="1000"/>
  <c r="S44" i="1000"/>
  <c r="S42" i="1000"/>
  <c r="S40" i="1000"/>
  <c r="S36" i="1000"/>
  <c r="S35" i="1000"/>
  <c r="S34" i="1000"/>
  <c r="S31" i="1000"/>
  <c r="S28" i="1000"/>
  <c r="S27" i="1000"/>
  <c r="S26" i="1000"/>
  <c r="S25" i="1000"/>
  <c r="S83" i="1008"/>
  <c r="S82" i="1008" s="1"/>
  <c r="S72" i="1008"/>
  <c r="S71" i="1008" s="1"/>
  <c r="S70" i="1008" s="1"/>
  <c r="S67" i="1008"/>
  <c r="S66" i="1008" s="1"/>
  <c r="S65" i="1008" s="1"/>
  <c r="S61" i="1008"/>
  <c r="S60" i="1008" s="1"/>
  <c r="S59" i="1008" s="1"/>
  <c r="S58" i="1008" s="1"/>
  <c r="S56" i="1008"/>
  <c r="S45" i="1008"/>
  <c r="S44" i="1008" s="1"/>
  <c r="S41" i="1008"/>
  <c r="S40" i="1008" s="1"/>
  <c r="S36" i="1008"/>
  <c r="S35" i="1008" s="1"/>
  <c r="S34" i="1008" s="1"/>
  <c r="S32" i="1008"/>
  <c r="S31" i="1008" s="1"/>
  <c r="S30" i="1008" s="1"/>
  <c r="S28" i="1008"/>
  <c r="S27" i="1008" s="1"/>
  <c r="S25" i="1008"/>
  <c r="S23" i="1008"/>
  <c r="S22" i="1008" s="1"/>
  <c r="S19" i="1008"/>
  <c r="S18" i="1008" s="1"/>
  <c r="S12" i="1008"/>
  <c r="S11" i="1008" s="1"/>
  <c r="S10" i="1008" s="1"/>
  <c r="R1199" i="1000" l="1"/>
  <c r="S1203" i="1000"/>
  <c r="S1202" i="1000" s="1"/>
  <c r="S1201" i="1000" s="1"/>
  <c r="S1200" i="1000" s="1"/>
  <c r="S1208" i="1000"/>
  <c r="Q1206" i="1000"/>
  <c r="Q1205" i="1000" s="1"/>
  <c r="Q1202" i="1000"/>
  <c r="S50" i="1008"/>
  <c r="S49" i="1008" s="1"/>
  <c r="S48" i="1008" s="1"/>
  <c r="S47" i="1008" s="1"/>
  <c r="S21" i="1008"/>
  <c r="S14" i="1008"/>
  <c r="S39" i="1008"/>
  <c r="S38" i="1008" s="1"/>
  <c r="G11" i="994" s="1"/>
  <c r="G9" i="994"/>
  <c r="G8" i="994" s="1"/>
  <c r="S64" i="1008"/>
  <c r="G1203" i="1000" l="1"/>
  <c r="S1207" i="1000"/>
  <c r="G1208" i="1000"/>
  <c r="G1202" i="1000"/>
  <c r="Q1201" i="1000"/>
  <c r="S9" i="1008"/>
  <c r="S8" i="1008" s="1"/>
  <c r="D14" i="992" l="1"/>
  <c r="G1201" i="1000"/>
  <c r="Q1200" i="1000"/>
  <c r="Q1199" i="1000" s="1"/>
  <c r="S1206" i="1000"/>
  <c r="G1207" i="1000"/>
  <c r="S1360" i="1000"/>
  <c r="S1359" i="1000" s="1"/>
  <c r="S1358" i="1000" s="1"/>
  <c r="S1356" i="1000"/>
  <c r="S1355" i="1000" s="1"/>
  <c r="S1354" i="1000" s="1"/>
  <c r="S1352" i="1000"/>
  <c r="S1350" i="1000"/>
  <c r="S1347" i="1000"/>
  <c r="S1345" i="1000"/>
  <c r="S1342" i="1000"/>
  <c r="S1340" i="1000"/>
  <c r="S1338" i="1000"/>
  <c r="S1336" i="1000"/>
  <c r="S1334" i="1000"/>
  <c r="S1332" i="1000"/>
  <c r="S1330" i="1000"/>
  <c r="S1325" i="1000"/>
  <c r="S1324" i="1000" s="1"/>
  <c r="S1323" i="1000" s="1"/>
  <c r="S1321" i="1000"/>
  <c r="S1319" i="1000"/>
  <c r="S1315" i="1000"/>
  <c r="S1314" i="1000" s="1"/>
  <c r="S1312" i="1000"/>
  <c r="S1311" i="1000" s="1"/>
  <c r="S1304" i="1000"/>
  <c r="S1303" i="1000" s="1"/>
  <c r="S1302" i="1000" s="1"/>
  <c r="S1300" i="1000"/>
  <c r="S1299" i="1000" s="1"/>
  <c r="S1297" i="1000"/>
  <c r="S1296" i="1000" s="1"/>
  <c r="S1294" i="1000"/>
  <c r="S1292" i="1000"/>
  <c r="S1289" i="1000"/>
  <c r="S1288" i="1000" s="1"/>
  <c r="S1286" i="1000"/>
  <c r="S1284" i="1000"/>
  <c r="S1281" i="1000"/>
  <c r="S1279" i="1000"/>
  <c r="S1277" i="1000"/>
  <c r="S1275" i="1000"/>
  <c r="S1271" i="1000"/>
  <c r="S1269" i="1000"/>
  <c r="S1266" i="1000"/>
  <c r="S1263" i="1000"/>
  <c r="S1261" i="1000"/>
  <c r="S1258" i="1000"/>
  <c r="S1256" i="1000"/>
  <c r="S1254" i="1000"/>
  <c r="S1251" i="1000"/>
  <c r="S1247" i="1000"/>
  <c r="S1244" i="1000"/>
  <c r="S1241" i="1000"/>
  <c r="S1239" i="1000"/>
  <c r="S1237" i="1000"/>
  <c r="S1235" i="1000"/>
  <c r="S1230" i="1000"/>
  <c r="S1229" i="1000" s="1"/>
  <c r="S1227" i="1000"/>
  <c r="S1225" i="1000"/>
  <c r="S1221" i="1000"/>
  <c r="S1219" i="1000"/>
  <c r="S1218" i="1000" s="1"/>
  <c r="S1216" i="1000"/>
  <c r="S1215" i="1000" s="1"/>
  <c r="S1195" i="1000"/>
  <c r="S1194" i="1000" s="1"/>
  <c r="S1193" i="1000" s="1"/>
  <c r="S1192" i="1000" s="1"/>
  <c r="S1190" i="1000"/>
  <c r="S1189" i="1000" s="1"/>
  <c r="S1187" i="1000"/>
  <c r="S1185" i="1000"/>
  <c r="S1181" i="1000"/>
  <c r="S1180" i="1000" s="1"/>
  <c r="S1179" i="1000" s="1"/>
  <c r="S1172" i="1000"/>
  <c r="S1171" i="1000" s="1"/>
  <c r="S1170" i="1000" s="1"/>
  <c r="S1168" i="1000"/>
  <c r="S1167" i="1000" s="1"/>
  <c r="S1165" i="1000"/>
  <c r="S1164" i="1000" s="1"/>
  <c r="S1162" i="1000"/>
  <c r="S1161" i="1000" s="1"/>
  <c r="S1153" i="1000"/>
  <c r="S1152" i="1000" s="1"/>
  <c r="S1148" i="1000"/>
  <c r="S1145" i="1000"/>
  <c r="S1142" i="1000"/>
  <c r="S1140" i="1000"/>
  <c r="S1137" i="1000"/>
  <c r="S1135" i="1000"/>
  <c r="S1130" i="1000"/>
  <c r="S1123" i="1000"/>
  <c r="S1122" i="1000" s="1"/>
  <c r="S1114" i="1000"/>
  <c r="S1113" i="1000" s="1"/>
  <c r="S1109" i="1000"/>
  <c r="S1108" i="1000" s="1"/>
  <c r="S1106" i="1000"/>
  <c r="S1104" i="1000"/>
  <c r="S1100" i="1000"/>
  <c r="S1098" i="1000"/>
  <c r="S1096" i="1000"/>
  <c r="S1094" i="1000"/>
  <c r="S1092" i="1000"/>
  <c r="S1088" i="1000"/>
  <c r="S1087" i="1000" s="1"/>
  <c r="S1085" i="1000"/>
  <c r="S1084" i="1000" s="1"/>
  <c r="S1082" i="1000"/>
  <c r="S1081" i="1000" s="1"/>
  <c r="S1073" i="1000"/>
  <c r="S1072" i="1000" s="1"/>
  <c r="S1071" i="1000" s="1"/>
  <c r="S1065" i="1000"/>
  <c r="S1063" i="1000"/>
  <c r="S1061" i="1000"/>
  <c r="S1059" i="1000"/>
  <c r="S1056" i="1000"/>
  <c r="S1055" i="1000" s="1"/>
  <c r="S1052" i="1000"/>
  <c r="S1050" i="1000"/>
  <c r="S1048" i="1000"/>
  <c r="S1045" i="1000"/>
  <c r="S1043" i="1000"/>
  <c r="S1039" i="1000"/>
  <c r="S1037" i="1000"/>
  <c r="S1035" i="1000"/>
  <c r="S1032" i="1000"/>
  <c r="S1031" i="1000" s="1"/>
  <c r="S1029" i="1000"/>
  <c r="S1027" i="1000"/>
  <c r="S1025" i="1000"/>
  <c r="S1023" i="1000"/>
  <c r="S1019" i="1000"/>
  <c r="S1017" i="1000"/>
  <c r="S1014" i="1000"/>
  <c r="S1011" i="1000"/>
  <c r="S1009" i="1000"/>
  <c r="S1006" i="1000"/>
  <c r="S1004" i="1000"/>
  <c r="S1002" i="1000"/>
  <c r="S999" i="1000"/>
  <c r="S995" i="1000"/>
  <c r="S992" i="1000"/>
  <c r="S989" i="1000"/>
  <c r="S987" i="1000"/>
  <c r="S984" i="1000"/>
  <c r="S982" i="1000"/>
  <c r="S980" i="1000"/>
  <c r="S978" i="1000"/>
  <c r="S973" i="1000"/>
  <c r="S972" i="1000" s="1"/>
  <c r="S970" i="1000"/>
  <c r="S968" i="1000"/>
  <c r="S964" i="1000"/>
  <c r="S962" i="1000"/>
  <c r="S960" i="1000"/>
  <c r="S958" i="1000"/>
  <c r="S956" i="1000"/>
  <c r="S952" i="1000"/>
  <c r="S951" i="1000" s="1"/>
  <c r="S949" i="1000"/>
  <c r="S948" i="1000" s="1"/>
  <c r="S946" i="1000"/>
  <c r="S945" i="1000" s="1"/>
  <c r="S938" i="1000"/>
  <c r="S937" i="1000" s="1"/>
  <c r="S936" i="1000" s="1"/>
  <c r="S935" i="1000" s="1"/>
  <c r="S933" i="1000" s="1"/>
  <c r="S932" i="1000" s="1"/>
  <c r="S931" i="1000" s="1"/>
  <c r="S929" i="1000"/>
  <c r="S928" i="1000" s="1"/>
  <c r="S927" i="1000" s="1"/>
  <c r="S925" i="1000"/>
  <c r="S923" i="1000"/>
  <c r="S920" i="1000"/>
  <c r="S919" i="1000" s="1"/>
  <c r="S917" i="1000"/>
  <c r="S913" i="1000"/>
  <c r="S910" i="1000"/>
  <c r="S908" i="1000"/>
  <c r="S904" i="1000"/>
  <c r="S902" i="1000"/>
  <c r="S900" i="1000"/>
  <c r="S897" i="1000"/>
  <c r="S896" i="1000" s="1"/>
  <c r="S894" i="1000"/>
  <c r="S893" i="1000" s="1"/>
  <c r="S891" i="1000"/>
  <c r="S889" i="1000"/>
  <c r="S887" i="1000"/>
  <c r="S885" i="1000"/>
  <c r="S881" i="1000"/>
  <c r="S879" i="1000"/>
  <c r="S876" i="1000"/>
  <c r="S873" i="1000"/>
  <c r="S871" i="1000"/>
  <c r="S868" i="1000"/>
  <c r="S866" i="1000"/>
  <c r="S864" i="1000"/>
  <c r="S861" i="1000"/>
  <c r="S854" i="1000"/>
  <c r="S853" i="1000" s="1"/>
  <c r="S851" i="1000"/>
  <c r="S850" i="1000" s="1"/>
  <c r="S848" i="1000"/>
  <c r="S846" i="1000"/>
  <c r="S844" i="1000"/>
  <c r="S842" i="1000"/>
  <c r="S837" i="1000"/>
  <c r="S836" i="1000" s="1"/>
  <c r="S834" i="1000"/>
  <c r="S832" i="1000"/>
  <c r="S828" i="1000"/>
  <c r="S826" i="1000"/>
  <c r="S824" i="1000"/>
  <c r="S822" i="1000"/>
  <c r="S820" i="1000"/>
  <c r="S816" i="1000"/>
  <c r="S815" i="1000" s="1"/>
  <c r="S813" i="1000"/>
  <c r="S812" i="1000" s="1"/>
  <c r="S810" i="1000"/>
  <c r="S809" i="1000" s="1"/>
  <c r="S801" i="1000"/>
  <c r="S800" i="1000" s="1"/>
  <c r="S799" i="1000" s="1"/>
  <c r="S793" i="1000"/>
  <c r="S791" i="1000"/>
  <c r="S789" i="1000"/>
  <c r="S787" i="1000"/>
  <c r="S784" i="1000"/>
  <c r="S783" i="1000" s="1"/>
  <c r="S781" i="1000"/>
  <c r="S779" i="1000"/>
  <c r="S776" i="1000"/>
  <c r="S775" i="1000" s="1"/>
  <c r="S773" i="1000"/>
  <c r="S772" i="1000" s="1"/>
  <c r="S769" i="1000"/>
  <c r="S767" i="1000"/>
  <c r="S764" i="1000"/>
  <c r="S761" i="1000"/>
  <c r="S759" i="1000"/>
  <c r="S756" i="1000"/>
  <c r="S754" i="1000"/>
  <c r="S752" i="1000"/>
  <c r="S749" i="1000"/>
  <c r="S745" i="1000"/>
  <c r="S742" i="1000"/>
  <c r="S739" i="1000"/>
  <c r="S737" i="1000"/>
  <c r="S734" i="1000"/>
  <c r="S732" i="1000"/>
  <c r="S730" i="1000"/>
  <c r="S728" i="1000"/>
  <c r="S723" i="1000"/>
  <c r="S722" i="1000" s="1"/>
  <c r="S720" i="1000"/>
  <c r="S718" i="1000"/>
  <c r="S714" i="1000"/>
  <c r="S712" i="1000"/>
  <c r="S710" i="1000"/>
  <c r="S708" i="1000"/>
  <c r="S706" i="1000"/>
  <c r="S702" i="1000"/>
  <c r="S701" i="1000" s="1"/>
  <c r="S699" i="1000"/>
  <c r="S698" i="1000" s="1"/>
  <c r="S696" i="1000"/>
  <c r="S695" i="1000" s="1"/>
  <c r="S687" i="1000"/>
  <c r="S686" i="1000" s="1"/>
  <c r="S685" i="1000" s="1"/>
  <c r="S684" i="1000" s="1"/>
  <c r="S682" i="1000"/>
  <c r="S681" i="1000" s="1"/>
  <c r="S679" i="1000"/>
  <c r="S677" i="1000"/>
  <c r="S673" i="1000"/>
  <c r="S672" i="1000" s="1"/>
  <c r="S670" i="1000"/>
  <c r="S669" i="1000" s="1"/>
  <c r="S667" i="1000"/>
  <c r="S666" i="1000" s="1"/>
  <c r="S655" i="1000"/>
  <c r="S654" i="1000" s="1"/>
  <c r="S650" i="1000"/>
  <c r="S649" i="1000" s="1"/>
  <c r="S648" i="1000" s="1"/>
  <c r="S647" i="1000" s="1"/>
  <c r="S646" i="1000" s="1"/>
  <c r="S644" i="1000"/>
  <c r="S643" i="1000" s="1"/>
  <c r="S642" i="1000" s="1"/>
  <c r="S639" i="1000"/>
  <c r="S638" i="1000" s="1"/>
  <c r="S636" i="1000"/>
  <c r="S635" i="1000" s="1"/>
  <c r="S633" i="1000"/>
  <c r="S631" i="1000"/>
  <c r="S627" i="1000"/>
  <c r="S625" i="1000"/>
  <c r="S622" i="1000"/>
  <c r="S620" i="1000"/>
  <c r="S617" i="1000"/>
  <c r="S616" i="1000" s="1"/>
  <c r="S613" i="1000"/>
  <c r="S611" i="1000"/>
  <c r="S608" i="1000"/>
  <c r="S605" i="1000"/>
  <c r="S602" i="1000"/>
  <c r="S598" i="1000"/>
  <c r="S597" i="1000" s="1"/>
  <c r="S595" i="1000"/>
  <c r="S593" i="1000"/>
  <c r="S590" i="1000"/>
  <c r="S589" i="1000" s="1"/>
  <c r="S585" i="1000"/>
  <c r="S584" i="1000" s="1"/>
  <c r="S583" i="1000" s="1"/>
  <c r="S581" i="1000"/>
  <c r="S580" i="1000" s="1"/>
  <c r="S578" i="1000"/>
  <c r="S577" i="1000" s="1"/>
  <c r="S570" i="1000"/>
  <c r="S569" i="1000" s="1"/>
  <c r="S568" i="1000" s="1"/>
  <c r="S566" i="1000"/>
  <c r="S565" i="1000" s="1"/>
  <c r="S564" i="1000" s="1"/>
  <c r="S561" i="1000"/>
  <c r="S560" i="1000" s="1"/>
  <c r="S559" i="1000" s="1"/>
  <c r="S558" i="1000" s="1"/>
  <c r="S554" i="1000"/>
  <c r="S553" i="1000" s="1"/>
  <c r="S552" i="1000" s="1"/>
  <c r="S551" i="1000" s="1"/>
  <c r="S550" i="1000" s="1"/>
  <c r="S549" i="1000" s="1"/>
  <c r="S547" i="1000"/>
  <c r="S546" i="1000" s="1"/>
  <c r="S545" i="1000" s="1"/>
  <c r="S544" i="1000" s="1"/>
  <c r="S542" i="1000"/>
  <c r="S541" i="1000" s="1"/>
  <c r="S540" i="1000" s="1"/>
  <c r="S534" i="1000"/>
  <c r="S532" i="1000"/>
  <c r="S529" i="1000"/>
  <c r="S528" i="1000" s="1"/>
  <c r="S526" i="1000"/>
  <c r="S524" i="1000"/>
  <c r="S519" i="1000"/>
  <c r="S518" i="1000" s="1"/>
  <c r="S517" i="1000" s="1"/>
  <c r="S516" i="1000" s="1"/>
  <c r="S512" i="1000"/>
  <c r="S511" i="1000" s="1"/>
  <c r="S510" i="1000" s="1"/>
  <c r="S509" i="1000" s="1"/>
  <c r="S507" i="1000"/>
  <c r="S506" i="1000" s="1"/>
  <c r="S505" i="1000" s="1"/>
  <c r="S503" i="1000"/>
  <c r="S502" i="1000" s="1"/>
  <c r="S501" i="1000" s="1"/>
  <c r="S499" i="1000"/>
  <c r="S497" i="1000"/>
  <c r="S494" i="1000"/>
  <c r="S493" i="1000" s="1"/>
  <c r="S491" i="1000"/>
  <c r="S489" i="1000"/>
  <c r="S487" i="1000"/>
  <c r="S482" i="1000"/>
  <c r="S481" i="1000" s="1"/>
  <c r="S480" i="1000" s="1"/>
  <c r="S479" i="1000" s="1"/>
  <c r="S474" i="1000"/>
  <c r="S473" i="1000" s="1"/>
  <c r="S472" i="1000" s="1"/>
  <c r="S469" i="1000"/>
  <c r="S465" i="1000" s="1"/>
  <c r="S466" i="1000"/>
  <c r="S461" i="1000"/>
  <c r="S460" i="1000" s="1"/>
  <c r="S456" i="1000"/>
  <c r="S455" i="1000" s="1"/>
  <c r="S454" i="1000" s="1"/>
  <c r="S451" i="1000"/>
  <c r="S450" i="1000" s="1"/>
  <c r="S447" i="1000"/>
  <c r="S446" i="1000" s="1"/>
  <c r="S440" i="1000"/>
  <c r="S439" i="1000" s="1"/>
  <c r="S437" i="1000"/>
  <c r="S435" i="1000"/>
  <c r="S430" i="1000"/>
  <c r="S428" i="1000" s="1"/>
  <c r="S424" i="1000"/>
  <c r="S422" i="1000"/>
  <c r="S419" i="1000"/>
  <c r="S418" i="1000" s="1"/>
  <c r="S416" i="1000"/>
  <c r="S415" i="1000" s="1"/>
  <c r="S413" i="1000"/>
  <c r="S411" i="1000"/>
  <c r="S408" i="1000"/>
  <c r="S407" i="1000" s="1"/>
  <c r="S404" i="1000"/>
  <c r="S403" i="1000" s="1"/>
  <c r="S402" i="1000" s="1"/>
  <c r="S396" i="1000"/>
  <c r="S394" i="1000"/>
  <c r="S392" i="1000"/>
  <c r="S390" i="1000"/>
  <c r="S387" i="1000"/>
  <c r="S386" i="1000" s="1"/>
  <c r="S383" i="1000"/>
  <c r="S381" i="1000"/>
  <c r="S379" i="1000"/>
  <c r="S376" i="1000"/>
  <c r="S374" i="1000"/>
  <c r="S371" i="1000"/>
  <c r="S369" i="1000"/>
  <c r="S367" i="1000"/>
  <c r="S363" i="1000"/>
  <c r="S361" i="1000"/>
  <c r="S359" i="1000"/>
  <c r="S356" i="1000"/>
  <c r="S355" i="1000" s="1"/>
  <c r="S353" i="1000"/>
  <c r="S351" i="1000"/>
  <c r="S349" i="1000"/>
  <c r="S346" i="1000"/>
  <c r="S344" i="1000"/>
  <c r="S342" i="1000"/>
  <c r="S340" i="1000"/>
  <c r="S336" i="1000"/>
  <c r="S335" i="1000" s="1"/>
  <c r="S333" i="1000"/>
  <c r="S331" i="1000"/>
  <c r="S328" i="1000"/>
  <c r="S327" i="1000" s="1"/>
  <c r="S325" i="1000"/>
  <c r="S323" i="1000"/>
  <c r="S320" i="1000"/>
  <c r="S317" i="1000"/>
  <c r="S315" i="1000"/>
  <c r="S312" i="1000"/>
  <c r="S310" i="1000"/>
  <c r="S308" i="1000"/>
  <c r="S306" i="1000"/>
  <c r="S303" i="1000"/>
  <c r="S299" i="1000"/>
  <c r="S296" i="1000"/>
  <c r="S293" i="1000"/>
  <c r="S291" i="1000"/>
  <c r="S288" i="1000"/>
  <c r="S286" i="1000"/>
  <c r="S284" i="1000"/>
  <c r="S282" i="1000"/>
  <c r="S277" i="1000"/>
  <c r="S276" i="1000" s="1"/>
  <c r="S274" i="1000"/>
  <c r="S272" i="1000"/>
  <c r="S268" i="1000"/>
  <c r="S266" i="1000"/>
  <c r="S264" i="1000"/>
  <c r="S262" i="1000"/>
  <c r="S260" i="1000"/>
  <c r="S258" i="1000"/>
  <c r="S254" i="1000"/>
  <c r="S253" i="1000" s="1"/>
  <c r="S251" i="1000"/>
  <c r="S250" i="1000" s="1"/>
  <c r="S246" i="1000"/>
  <c r="S245" i="1000" s="1"/>
  <c r="S239" i="1000"/>
  <c r="S238" i="1000" s="1"/>
  <c r="S237" i="1000" s="1"/>
  <c r="S236" i="1000" s="1"/>
  <c r="S234" i="1000"/>
  <c r="S233" i="1000" s="1"/>
  <c r="S232" i="1000" s="1"/>
  <c r="S231" i="1000" s="1"/>
  <c r="S229" i="1000"/>
  <c r="S228" i="1000" s="1"/>
  <c r="S226" i="1000"/>
  <c r="S224" i="1000"/>
  <c r="S219" i="1000"/>
  <c r="S217" i="1000" s="1"/>
  <c r="S215" i="1000"/>
  <c r="S214" i="1000" s="1"/>
  <c r="S211" i="1000"/>
  <c r="S209" i="1000"/>
  <c r="S207" i="1000"/>
  <c r="S204" i="1000"/>
  <c r="S203" i="1000" s="1"/>
  <c r="S201" i="1000"/>
  <c r="S200" i="1000" s="1"/>
  <c r="S198" i="1000"/>
  <c r="S196" i="1000"/>
  <c r="S194" i="1000"/>
  <c r="S191" i="1000"/>
  <c r="S190" i="1000" s="1"/>
  <c r="S187" i="1000"/>
  <c r="S186" i="1000" s="1"/>
  <c r="S185" i="1000" s="1"/>
  <c r="S179" i="1000"/>
  <c r="S177" i="1000"/>
  <c r="S175" i="1000"/>
  <c r="S172" i="1000"/>
  <c r="S169" i="1000"/>
  <c r="S168" i="1000" s="1"/>
  <c r="S165" i="1000"/>
  <c r="S163" i="1000"/>
  <c r="S161" i="1000"/>
  <c r="S158" i="1000"/>
  <c r="S156" i="1000"/>
  <c r="S153" i="1000"/>
  <c r="S151" i="1000"/>
  <c r="S149" i="1000"/>
  <c r="S145" i="1000"/>
  <c r="S143" i="1000"/>
  <c r="S141" i="1000"/>
  <c r="S138" i="1000"/>
  <c r="S137" i="1000" s="1"/>
  <c r="S135" i="1000"/>
  <c r="S133" i="1000"/>
  <c r="S131" i="1000"/>
  <c r="S127" i="1000"/>
  <c r="S125" i="1000"/>
  <c r="S123" i="1000"/>
  <c r="S121" i="1000"/>
  <c r="S117" i="1000"/>
  <c r="S116" i="1000" s="1"/>
  <c r="S114" i="1000"/>
  <c r="S112" i="1000"/>
  <c r="S109" i="1000"/>
  <c r="S108" i="1000" s="1"/>
  <c r="S106" i="1000"/>
  <c r="S104" i="1000"/>
  <c r="S101" i="1000"/>
  <c r="S98" i="1000"/>
  <c r="S96" i="1000"/>
  <c r="S93" i="1000"/>
  <c r="S91" i="1000"/>
  <c r="S89" i="1000"/>
  <c r="S87" i="1000"/>
  <c r="S84" i="1000"/>
  <c r="S80" i="1000"/>
  <c r="S77" i="1000"/>
  <c r="S74" i="1000"/>
  <c r="S72" i="1000"/>
  <c r="S69" i="1000"/>
  <c r="S67" i="1000"/>
  <c r="S65" i="1000"/>
  <c r="S63" i="1000"/>
  <c r="S58" i="1000"/>
  <c r="S57" i="1000" s="1"/>
  <c r="S55" i="1000"/>
  <c r="S53" i="1000"/>
  <c r="S49" i="1000"/>
  <c r="S47" i="1000"/>
  <c r="S45" i="1000"/>
  <c r="S43" i="1000"/>
  <c r="S41" i="1000"/>
  <c r="S39" i="1000"/>
  <c r="S33" i="1000"/>
  <c r="S32" i="1000" s="1"/>
  <c r="S30" i="1000"/>
  <c r="S29" i="1000" s="1"/>
  <c r="S24" i="1000"/>
  <c r="S23" i="1000" s="1"/>
  <c r="S348" i="1000" l="1"/>
  <c r="S1283" i="1000"/>
  <c r="S778" i="1000"/>
  <c r="S295" i="1000"/>
  <c r="S1103" i="1000"/>
  <c r="S1102" i="1000" s="1"/>
  <c r="S1139" i="1000"/>
  <c r="S717" i="1000"/>
  <c r="S716" i="1000" s="1"/>
  <c r="S907" i="1000"/>
  <c r="G1206" i="1000"/>
  <c r="S1205" i="1000"/>
  <c r="S1199" i="1000" s="1"/>
  <c r="S1198" i="1000" s="1"/>
  <c r="S1197" i="1000" s="1"/>
  <c r="S257" i="1000"/>
  <c r="S256" i="1000" s="1"/>
  <c r="S1344" i="1000"/>
  <c r="S1318" i="1000"/>
  <c r="S1317" i="1000" s="1"/>
  <c r="S991" i="1000"/>
  <c r="S1034" i="1000"/>
  <c r="S22" i="1000"/>
  <c r="S366" i="1000"/>
  <c r="S1047" i="1000"/>
  <c r="S563" i="1000"/>
  <c r="S912" i="1000"/>
  <c r="S870" i="1000"/>
  <c r="S95" i="1000"/>
  <c r="S71" i="1000"/>
  <c r="S607" i="1000"/>
  <c r="S1291" i="1000"/>
  <c r="S244" i="1000"/>
  <c r="S206" i="1000"/>
  <c r="S160" i="1000"/>
  <c r="S741" i="1000"/>
  <c r="S111" i="1000"/>
  <c r="S130" i="1000"/>
  <c r="S223" i="1000"/>
  <c r="S222" i="1000" s="1"/>
  <c r="S221" i="1000" s="1"/>
  <c r="S271" i="1000"/>
  <c r="S270" i="1000" s="1"/>
  <c r="S486" i="1000"/>
  <c r="S1329" i="1000"/>
  <c r="S76" i="1000"/>
  <c r="S330" i="1000"/>
  <c r="S378" i="1000"/>
  <c r="S523" i="1000"/>
  <c r="S1013" i="1000"/>
  <c r="S1144" i="1000"/>
  <c r="S1224" i="1000"/>
  <c r="S1223" i="1000" s="1"/>
  <c r="S1234" i="1000"/>
  <c r="S155" i="1000"/>
  <c r="S421" i="1000"/>
  <c r="S496" i="1000"/>
  <c r="S758" i="1000"/>
  <c r="S884" i="1000"/>
  <c r="S899" i="1000"/>
  <c r="S1129" i="1000"/>
  <c r="S1265" i="1000"/>
  <c r="S100" i="1000"/>
  <c r="S694" i="1000"/>
  <c r="S763" i="1000"/>
  <c r="S62" i="1000"/>
  <c r="S83" i="1000"/>
  <c r="S52" i="1000"/>
  <c r="S51" i="1000" s="1"/>
  <c r="S171" i="1000"/>
  <c r="S193" i="1000"/>
  <c r="S358" i="1000"/>
  <c r="S592" i="1000"/>
  <c r="S624" i="1000"/>
  <c r="S860" i="1000"/>
  <c r="S977" i="1000"/>
  <c r="S986" i="1000"/>
  <c r="S998" i="1000"/>
  <c r="S1008" i="1000"/>
  <c r="S1042" i="1000"/>
  <c r="S1091" i="1000"/>
  <c r="S1090" i="1000" s="1"/>
  <c r="S1243" i="1000"/>
  <c r="S808" i="1000"/>
  <c r="S445" i="1000"/>
  <c r="S444" i="1000" s="1"/>
  <c r="S588" i="1000"/>
  <c r="S120" i="1000"/>
  <c r="S373" i="1000"/>
  <c r="S389" i="1000"/>
  <c r="S434" i="1000"/>
  <c r="S433" i="1000" s="1"/>
  <c r="S432" i="1000" s="1"/>
  <c r="S459" i="1000"/>
  <c r="S458" i="1000" s="1"/>
  <c r="S601" i="1000"/>
  <c r="S619" i="1000"/>
  <c r="S630" i="1000"/>
  <c r="S665" i="1000"/>
  <c r="S676" i="1000"/>
  <c r="S675" i="1000" s="1"/>
  <c r="S786" i="1000"/>
  <c r="S771" i="1000" s="1"/>
  <c r="S819" i="1000"/>
  <c r="S818" i="1000" s="1"/>
  <c r="S1112" i="1000"/>
  <c r="S1274" i="1000"/>
  <c r="S148" i="1000"/>
  <c r="S302" i="1000"/>
  <c r="S319" i="1000"/>
  <c r="S576" i="1000"/>
  <c r="S575" i="1000" s="1"/>
  <c r="S727" i="1000"/>
  <c r="S922" i="1000"/>
  <c r="S1214" i="1000"/>
  <c r="S1250" i="1000"/>
  <c r="S1310" i="1000"/>
  <c r="S38" i="1000"/>
  <c r="S37" i="1000" s="1"/>
  <c r="S140" i="1000"/>
  <c r="S290" i="1000"/>
  <c r="S314" i="1000"/>
  <c r="S339" i="1000"/>
  <c r="S410" i="1000"/>
  <c r="S531" i="1000"/>
  <c r="S736" i="1000"/>
  <c r="S875" i="1000"/>
  <c r="S955" i="1000"/>
  <c r="S954" i="1000" s="1"/>
  <c r="S967" i="1000"/>
  <c r="S966" i="1000" s="1"/>
  <c r="S1058" i="1000"/>
  <c r="S1349" i="1000"/>
  <c r="S281" i="1000"/>
  <c r="S705" i="1000"/>
  <c r="S704" i="1000" s="1"/>
  <c r="S944" i="1000"/>
  <c r="S1260" i="1000"/>
  <c r="S557" i="1000"/>
  <c r="S556" i="1000" s="1"/>
  <c r="S15" i="1000" s="1"/>
  <c r="S748" i="1000"/>
  <c r="S1080" i="1000"/>
  <c r="S1151" i="1000"/>
  <c r="S831" i="1000"/>
  <c r="S830" i="1000" s="1"/>
  <c r="S841" i="1000"/>
  <c r="S1022" i="1000"/>
  <c r="S1184" i="1000"/>
  <c r="S1183" i="1000" s="1"/>
  <c r="S1178" i="1000" s="1"/>
  <c r="S1177" i="1000" s="1"/>
  <c r="S1176" i="1000" s="1"/>
  <c r="S1175" i="1000" s="1"/>
  <c r="S61" i="1000" l="1"/>
  <c r="S1328" i="1000"/>
  <c r="S82" i="1000"/>
  <c r="S243" i="1000"/>
  <c r="S1309" i="1000"/>
  <c r="S406" i="1000"/>
  <c r="S664" i="1000"/>
  <c r="S663" i="1000" s="1"/>
  <c r="S662" i="1000" s="1"/>
  <c r="S189" i="1000"/>
  <c r="S997" i="1000"/>
  <c r="S859" i="1000"/>
  <c r="S600" i="1000"/>
  <c r="S443" i="1000"/>
  <c r="S442" i="1000" s="1"/>
  <c r="S883" i="1000"/>
  <c r="S1128" i="1000"/>
  <c r="S1111" i="1000" s="1"/>
  <c r="S485" i="1000"/>
  <c r="S484" i="1000" s="1"/>
  <c r="S478" i="1000" s="1"/>
  <c r="S477" i="1000" s="1"/>
  <c r="S840" i="1000"/>
  <c r="S1273" i="1000"/>
  <c r="S976" i="1000"/>
  <c r="S1233" i="1000"/>
  <c r="S693" i="1000"/>
  <c r="S747" i="1000"/>
  <c r="S21" i="1000"/>
  <c r="S522" i="1000"/>
  <c r="S1021" i="1000"/>
  <c r="S1249" i="1000"/>
  <c r="S280" i="1000"/>
  <c r="S615" i="1000"/>
  <c r="S338" i="1000"/>
  <c r="S1213" i="1000"/>
  <c r="S943" i="1000"/>
  <c r="S726" i="1000"/>
  <c r="S301" i="1000"/>
  <c r="S119" i="1000"/>
  <c r="S1079" i="1000"/>
  <c r="S521" i="1000" l="1"/>
  <c r="S515" i="1000" s="1"/>
  <c r="S514" i="1000" s="1"/>
  <c r="S476" i="1000" s="1"/>
  <c r="S1327" i="1000"/>
  <c r="S1308" i="1000" s="1"/>
  <c r="S60" i="1000"/>
  <c r="S20" i="1000" s="1"/>
  <c r="S19" i="1000" s="1"/>
  <c r="S661" i="1000"/>
  <c r="S725" i="1000"/>
  <c r="S692" i="1000" s="1"/>
  <c r="S691" i="1000" s="1"/>
  <c r="S690" i="1000" s="1"/>
  <c r="S587" i="1000"/>
  <c r="S574" i="1000" s="1"/>
  <c r="S573" i="1000" s="1"/>
  <c r="S572" i="1000" s="1"/>
  <c r="S805" i="1000"/>
  <c r="S1232" i="1000"/>
  <c r="S1212" i="1000" s="1"/>
  <c r="S1211" i="1000" s="1"/>
  <c r="S1078" i="1000"/>
  <c r="S1077" i="1000" s="1"/>
  <c r="S1076" i="1000" s="1"/>
  <c r="S975" i="1000"/>
  <c r="S942" i="1000" s="1"/>
  <c r="S941" i="1000" s="1"/>
  <c r="S940" i="1000" s="1"/>
  <c r="S279" i="1000"/>
  <c r="S242" i="1000" s="1"/>
  <c r="S241" i="1000" s="1"/>
  <c r="Q1235" i="1000"/>
  <c r="Q474" i="1000"/>
  <c r="Q473" i="1000" s="1"/>
  <c r="Q472" i="1000" s="1"/>
  <c r="R474" i="1000"/>
  <c r="R473" i="1000" s="1"/>
  <c r="R472" i="1000" s="1"/>
  <c r="H475" i="1000"/>
  <c r="F475" i="1000"/>
  <c r="G475" i="1000"/>
  <c r="Q84" i="1008"/>
  <c r="Q83" i="1008" s="1"/>
  <c r="Q82" i="1008" s="1"/>
  <c r="G29" i="994" l="1"/>
  <c r="G28" i="994" s="1"/>
  <c r="S18" i="1000"/>
  <c r="S13" i="1000"/>
  <c r="S12" i="1000"/>
  <c r="G33" i="994"/>
  <c r="G31" i="994"/>
  <c r="S804" i="1000"/>
  <c r="S11" i="1000"/>
  <c r="G27" i="994"/>
  <c r="G26" i="994" s="1"/>
  <c r="S1210" i="1000"/>
  <c r="S10" i="1000"/>
  <c r="E11" i="994"/>
  <c r="G30" i="994" l="1"/>
  <c r="S1307" i="1000"/>
  <c r="S14" i="1000" l="1"/>
  <c r="S9" i="1000" s="1"/>
  <c r="S1306" i="1000"/>
  <c r="S17" i="1000" s="1"/>
  <c r="G35" i="994"/>
  <c r="G25" i="994" s="1"/>
  <c r="W453" i="1009"/>
  <c r="W255" i="1009"/>
  <c r="G32" i="994" l="1"/>
  <c r="W516" i="1009"/>
  <c r="W531" i="1009"/>
  <c r="AC1347" i="1009"/>
  <c r="AA1347" i="1009"/>
  <c r="R1347" i="1009"/>
  <c r="F1347" i="1009" s="1"/>
  <c r="G1347" i="1009"/>
  <c r="AD1346" i="1009"/>
  <c r="AC1346" i="1009"/>
  <c r="AC1345" i="1009" s="1"/>
  <c r="AC1344" i="1009" s="1"/>
  <c r="AB1346" i="1009"/>
  <c r="AB1345" i="1009" s="1"/>
  <c r="AB1344" i="1009" s="1"/>
  <c r="Z1346" i="1009"/>
  <c r="W1346" i="1009"/>
  <c r="W1345" i="1009" s="1"/>
  <c r="W1344" i="1009" s="1"/>
  <c r="V1346" i="1009"/>
  <c r="U1346" i="1009"/>
  <c r="T1346" i="1009"/>
  <c r="S1346" i="1009"/>
  <c r="Q1346" i="1009"/>
  <c r="AD1345" i="1009"/>
  <c r="AD1344" i="1009" s="1"/>
  <c r="Z1345" i="1009"/>
  <c r="V1345" i="1009"/>
  <c r="V1344" i="1009" s="1"/>
  <c r="T1345" i="1009"/>
  <c r="T1344" i="1009" s="1"/>
  <c r="Q1345" i="1009"/>
  <c r="Z1344" i="1009"/>
  <c r="AA1343" i="1009"/>
  <c r="H1343" i="1009" s="1"/>
  <c r="R1343" i="1009"/>
  <c r="R1342" i="1009" s="1"/>
  <c r="R1341" i="1009" s="1"/>
  <c r="G1343" i="1009"/>
  <c r="AD1342" i="1009"/>
  <c r="AD1341" i="1009" s="1"/>
  <c r="AD1340" i="1009" s="1"/>
  <c r="AC1342" i="1009"/>
  <c r="AB1342" i="1009"/>
  <c r="AB1341" i="1009" s="1"/>
  <c r="AB1340" i="1009" s="1"/>
  <c r="Z1342" i="1009"/>
  <c r="Z1341" i="1009" s="1"/>
  <c r="W1342" i="1009"/>
  <c r="W1341" i="1009" s="1"/>
  <c r="W1340" i="1009" s="1"/>
  <c r="V1342" i="1009"/>
  <c r="V1341" i="1009" s="1"/>
  <c r="V1340" i="1009" s="1"/>
  <c r="U1342" i="1009"/>
  <c r="U1341" i="1009" s="1"/>
  <c r="T1342" i="1009"/>
  <c r="S1342" i="1009"/>
  <c r="S1341" i="1009" s="1"/>
  <c r="S1340" i="1009" s="1"/>
  <c r="Q1342" i="1009"/>
  <c r="AC1341" i="1009"/>
  <c r="AC1340" i="1009" s="1"/>
  <c r="Q1341" i="1009"/>
  <c r="Q1340" i="1009" s="1"/>
  <c r="T1340" i="1009"/>
  <c r="AA1339" i="1009"/>
  <c r="H1339" i="1009" s="1"/>
  <c r="R1339" i="1009"/>
  <c r="R1338" i="1009" s="1"/>
  <c r="G1339" i="1009"/>
  <c r="AD1338" i="1009"/>
  <c r="AC1338" i="1009"/>
  <c r="AB1338" i="1009"/>
  <c r="AA1338" i="1009"/>
  <c r="Z1338" i="1009"/>
  <c r="W1338" i="1009"/>
  <c r="V1338" i="1009"/>
  <c r="V1335" i="1009" s="1"/>
  <c r="U1338" i="1009"/>
  <c r="T1338" i="1009"/>
  <c r="S1338" i="1009"/>
  <c r="Q1338" i="1009"/>
  <c r="AA1337" i="1009"/>
  <c r="H1337" i="1009" s="1"/>
  <c r="R1337" i="1009"/>
  <c r="R1336" i="1009" s="1"/>
  <c r="G1337" i="1009"/>
  <c r="AD1336" i="1009"/>
  <c r="AD1335" i="1009" s="1"/>
  <c r="AC1336" i="1009"/>
  <c r="AB1336" i="1009"/>
  <c r="Z1336" i="1009"/>
  <c r="W1336" i="1009"/>
  <c r="V1336" i="1009"/>
  <c r="U1336" i="1009"/>
  <c r="U1335" i="1009" s="1"/>
  <c r="T1336" i="1009"/>
  <c r="S1336" i="1009"/>
  <c r="S1335" i="1009" s="1"/>
  <c r="Q1336" i="1009"/>
  <c r="AC1335" i="1009"/>
  <c r="Z1335" i="1009"/>
  <c r="W1335" i="1009"/>
  <c r="AA1334" i="1009"/>
  <c r="R1334" i="1009"/>
  <c r="R1333" i="1009" s="1"/>
  <c r="H1334" i="1009"/>
  <c r="G1334" i="1009"/>
  <c r="AD1333" i="1009"/>
  <c r="AC1333" i="1009"/>
  <c r="AB1333" i="1009"/>
  <c r="AA1333" i="1009"/>
  <c r="Z1333" i="1009"/>
  <c r="W1333" i="1009"/>
  <c r="V1333" i="1009"/>
  <c r="U1333" i="1009"/>
  <c r="T1333" i="1009"/>
  <c r="S1333" i="1009"/>
  <c r="Q1333" i="1009"/>
  <c r="G1333" i="1009"/>
  <c r="AA1332" i="1009"/>
  <c r="H1332" i="1009" s="1"/>
  <c r="R1332" i="1009"/>
  <c r="G1332" i="1009"/>
  <c r="F1332" i="1009"/>
  <c r="AD1331" i="1009"/>
  <c r="AC1331" i="1009"/>
  <c r="AC1330" i="1009" s="1"/>
  <c r="AB1331" i="1009"/>
  <c r="AA1331" i="1009"/>
  <c r="AA1330" i="1009" s="1"/>
  <c r="Z1331" i="1009"/>
  <c r="W1331" i="1009"/>
  <c r="W1330" i="1009" s="1"/>
  <c r="V1331" i="1009"/>
  <c r="U1331" i="1009"/>
  <c r="G1331" i="1009" s="1"/>
  <c r="T1331" i="1009"/>
  <c r="S1331" i="1009"/>
  <c r="R1331" i="1009"/>
  <c r="Q1331" i="1009"/>
  <c r="Q1330" i="1009" s="1"/>
  <c r="AB1330" i="1009"/>
  <c r="Z1330" i="1009"/>
  <c r="V1330" i="1009"/>
  <c r="AA1329" i="1009"/>
  <c r="R1329" i="1009"/>
  <c r="F1329" i="1009" s="1"/>
  <c r="G1329" i="1009"/>
  <c r="AD1328" i="1009"/>
  <c r="AD1315" i="1009" s="1"/>
  <c r="AC1328" i="1009"/>
  <c r="AB1328" i="1009"/>
  <c r="Z1328" i="1009"/>
  <c r="W1328" i="1009"/>
  <c r="V1328" i="1009"/>
  <c r="U1328" i="1009"/>
  <c r="T1328" i="1009"/>
  <c r="G1328" i="1009" s="1"/>
  <c r="S1328" i="1009"/>
  <c r="R1328" i="1009"/>
  <c r="Q1328" i="1009"/>
  <c r="AA1327" i="1009"/>
  <c r="R1327" i="1009"/>
  <c r="F1327" i="1009" s="1"/>
  <c r="G1327" i="1009"/>
  <c r="AD1326" i="1009"/>
  <c r="AC1326" i="1009"/>
  <c r="AB1326" i="1009"/>
  <c r="Z1326" i="1009"/>
  <c r="W1326" i="1009"/>
  <c r="V1326" i="1009"/>
  <c r="U1326" i="1009"/>
  <c r="T1326" i="1009"/>
  <c r="S1326" i="1009"/>
  <c r="Q1326" i="1009"/>
  <c r="AA1325" i="1009"/>
  <c r="H1325" i="1009" s="1"/>
  <c r="R1325" i="1009"/>
  <c r="F1325" i="1009" s="1"/>
  <c r="G1325" i="1009"/>
  <c r="AD1324" i="1009"/>
  <c r="AC1324" i="1009"/>
  <c r="AB1324" i="1009"/>
  <c r="AA1324" i="1009"/>
  <c r="H1324" i="1009" s="1"/>
  <c r="Z1324" i="1009"/>
  <c r="W1324" i="1009"/>
  <c r="V1324" i="1009"/>
  <c r="U1324" i="1009"/>
  <c r="G1324" i="1009" s="1"/>
  <c r="T1324" i="1009"/>
  <c r="S1324" i="1009"/>
  <c r="Q1324" i="1009"/>
  <c r="AA1323" i="1009"/>
  <c r="R1323" i="1009"/>
  <c r="R1322" i="1009" s="1"/>
  <c r="G1323" i="1009"/>
  <c r="F1323" i="1009"/>
  <c r="AD1322" i="1009"/>
  <c r="AC1322" i="1009"/>
  <c r="AB1322" i="1009"/>
  <c r="Z1322" i="1009"/>
  <c r="W1322" i="1009"/>
  <c r="V1322" i="1009"/>
  <c r="U1322" i="1009"/>
  <c r="T1322" i="1009"/>
  <c r="S1322" i="1009"/>
  <c r="Q1322" i="1009"/>
  <c r="AA1321" i="1009"/>
  <c r="H1321" i="1009" s="1"/>
  <c r="R1321" i="1009"/>
  <c r="G1321" i="1009"/>
  <c r="AD1320" i="1009"/>
  <c r="AC1320" i="1009"/>
  <c r="AC1315" i="1009" s="1"/>
  <c r="AB1320" i="1009"/>
  <c r="AA1320" i="1009"/>
  <c r="Z1320" i="1009"/>
  <c r="W1320" i="1009"/>
  <c r="V1320" i="1009"/>
  <c r="U1320" i="1009"/>
  <c r="T1320" i="1009"/>
  <c r="S1320" i="1009"/>
  <c r="Q1320" i="1009"/>
  <c r="AA1319" i="1009"/>
  <c r="H1319" i="1009" s="1"/>
  <c r="R1319" i="1009"/>
  <c r="R1318" i="1009" s="1"/>
  <c r="G1319" i="1009"/>
  <c r="AD1318" i="1009"/>
  <c r="AC1318" i="1009"/>
  <c r="AB1318" i="1009"/>
  <c r="AB1315" i="1009" s="1"/>
  <c r="AA1318" i="1009"/>
  <c r="Z1318" i="1009"/>
  <c r="W1318" i="1009"/>
  <c r="V1318" i="1009"/>
  <c r="U1318" i="1009"/>
  <c r="T1318" i="1009"/>
  <c r="S1318" i="1009"/>
  <c r="Q1318" i="1009"/>
  <c r="AA1317" i="1009"/>
  <c r="H1317" i="1009" s="1"/>
  <c r="R1317" i="1009"/>
  <c r="R1316" i="1009" s="1"/>
  <c r="G1317" i="1009"/>
  <c r="F1317" i="1009"/>
  <c r="AD1316" i="1009"/>
  <c r="AC1316" i="1009"/>
  <c r="AB1316" i="1009"/>
  <c r="AA1316" i="1009"/>
  <c r="H1316" i="1009" s="1"/>
  <c r="Z1316" i="1009"/>
  <c r="W1316" i="1009"/>
  <c r="V1316" i="1009"/>
  <c r="U1316" i="1009"/>
  <c r="G1316" i="1009" s="1"/>
  <c r="T1316" i="1009"/>
  <c r="S1316" i="1009"/>
  <c r="Q1316" i="1009"/>
  <c r="V1315" i="1009"/>
  <c r="T1314" i="1009"/>
  <c r="AA1312" i="1009"/>
  <c r="H1312" i="1009" s="1"/>
  <c r="W1312" i="1009"/>
  <c r="G1312" i="1009" s="1"/>
  <c r="R1312" i="1009"/>
  <c r="AD1311" i="1009"/>
  <c r="AC1311" i="1009"/>
  <c r="AC1310" i="1009" s="1"/>
  <c r="AC1309" i="1009" s="1"/>
  <c r="AB1311" i="1009"/>
  <c r="AB1310" i="1009" s="1"/>
  <c r="AB1309" i="1009" s="1"/>
  <c r="AA1311" i="1009"/>
  <c r="AA1310" i="1009" s="1"/>
  <c r="AA1309" i="1009" s="1"/>
  <c r="Z1311" i="1009"/>
  <c r="W1311" i="1009"/>
  <c r="W1310" i="1009" s="1"/>
  <c r="W1309" i="1009" s="1"/>
  <c r="V1311" i="1009"/>
  <c r="U1311" i="1009"/>
  <c r="T1311" i="1009"/>
  <c r="S1311" i="1009"/>
  <c r="S1310" i="1009" s="1"/>
  <c r="S1309" i="1009" s="1"/>
  <c r="Q1311" i="1009"/>
  <c r="Q1310" i="1009" s="1"/>
  <c r="AD1310" i="1009"/>
  <c r="Z1310" i="1009"/>
  <c r="Z1309" i="1009" s="1"/>
  <c r="V1310" i="1009"/>
  <c r="V1309" i="1009" s="1"/>
  <c r="AD1309" i="1009"/>
  <c r="T1309" i="1009"/>
  <c r="AA1308" i="1009"/>
  <c r="R1308" i="1009"/>
  <c r="F1308" i="1009" s="1"/>
  <c r="G1308" i="1009"/>
  <c r="AD1307" i="1009"/>
  <c r="AC1307" i="1009"/>
  <c r="AB1307" i="1009"/>
  <c r="Z1307" i="1009"/>
  <c r="W1307" i="1009"/>
  <c r="W1304" i="1009" s="1"/>
  <c r="W1303" i="1009" s="1"/>
  <c r="V1307" i="1009"/>
  <c r="U1307" i="1009"/>
  <c r="T1307" i="1009"/>
  <c r="S1307" i="1009"/>
  <c r="R1307" i="1009"/>
  <c r="Q1307" i="1009"/>
  <c r="AA1306" i="1009"/>
  <c r="R1306" i="1009"/>
  <c r="F1306" i="1009" s="1"/>
  <c r="G1306" i="1009"/>
  <c r="AD1305" i="1009"/>
  <c r="AD1304" i="1009" s="1"/>
  <c r="AD1303" i="1009" s="1"/>
  <c r="AC1305" i="1009"/>
  <c r="AB1305" i="1009"/>
  <c r="Z1305" i="1009"/>
  <c r="Z1304" i="1009" s="1"/>
  <c r="W1305" i="1009"/>
  <c r="V1305" i="1009"/>
  <c r="V1304" i="1009" s="1"/>
  <c r="V1303" i="1009" s="1"/>
  <c r="U1305" i="1009"/>
  <c r="U1304" i="1009" s="1"/>
  <c r="U1303" i="1009" s="1"/>
  <c r="T1305" i="1009"/>
  <c r="S1305" i="1009"/>
  <c r="R1305" i="1009"/>
  <c r="R1304" i="1009" s="1"/>
  <c r="Q1305" i="1009"/>
  <c r="F1305" i="1009" s="1"/>
  <c r="AC1304" i="1009"/>
  <c r="AC1303" i="1009" s="1"/>
  <c r="Q1304" i="1009"/>
  <c r="T1303" i="1009"/>
  <c r="Q1303" i="1009"/>
  <c r="AA1302" i="1009"/>
  <c r="AA1301" i="1009" s="1"/>
  <c r="W1302" i="1009"/>
  <c r="W34" i="1009" s="1"/>
  <c r="R1302" i="1009"/>
  <c r="F1302" i="1009" s="1"/>
  <c r="G1302" i="1009"/>
  <c r="AD1301" i="1009"/>
  <c r="AD1300" i="1009" s="1"/>
  <c r="AC1301" i="1009"/>
  <c r="AC1300" i="1009" s="1"/>
  <c r="AB1301" i="1009"/>
  <c r="AB1300" i="1009" s="1"/>
  <c r="Z1301" i="1009"/>
  <c r="Z1300" i="1009" s="1"/>
  <c r="W1301" i="1009"/>
  <c r="V1301" i="1009"/>
  <c r="V1300" i="1009" s="1"/>
  <c r="U1301" i="1009"/>
  <c r="U1300" i="1009" s="1"/>
  <c r="T1301" i="1009"/>
  <c r="G1301" i="1009" s="1"/>
  <c r="S1301" i="1009"/>
  <c r="Q1301" i="1009"/>
  <c r="W1300" i="1009"/>
  <c r="S1300" i="1009"/>
  <c r="Q1300" i="1009"/>
  <c r="AD1299" i="1009"/>
  <c r="AC1299" i="1009"/>
  <c r="W1299" i="1009"/>
  <c r="G1299" i="1009" s="1"/>
  <c r="S1299" i="1009"/>
  <c r="R1299" i="1009" s="1"/>
  <c r="Q1299" i="1009"/>
  <c r="AA1299" i="1009" s="1"/>
  <c r="AD1298" i="1009"/>
  <c r="AD1297" i="1009" s="1"/>
  <c r="AD1296" i="1009" s="1"/>
  <c r="AD1295" i="1009" s="1"/>
  <c r="AC1298" i="1009"/>
  <c r="AC1297" i="1009" s="1"/>
  <c r="AB1298" i="1009"/>
  <c r="Z1298" i="1009"/>
  <c r="W1298" i="1009"/>
  <c r="W1297" i="1009" s="1"/>
  <c r="V1298" i="1009"/>
  <c r="V1297" i="1009" s="1"/>
  <c r="V1296" i="1009" s="1"/>
  <c r="U1298" i="1009"/>
  <c r="U1297" i="1009" s="1"/>
  <c r="T1298" i="1009"/>
  <c r="S1298" i="1009"/>
  <c r="S1297" i="1009" s="1"/>
  <c r="S1296" i="1009" s="1"/>
  <c r="Q1298" i="1009"/>
  <c r="AB1297" i="1009"/>
  <c r="AB1296" i="1009" s="1"/>
  <c r="Z1297" i="1009"/>
  <c r="T1296" i="1009"/>
  <c r="T1295" i="1009"/>
  <c r="AE1293" i="1009"/>
  <c r="N1293" i="1009"/>
  <c r="AA1291" i="1009"/>
  <c r="H1291" i="1009" s="1"/>
  <c r="R1291" i="1009"/>
  <c r="G1291" i="1009"/>
  <c r="AD1290" i="1009"/>
  <c r="AD1289" i="1009" s="1"/>
  <c r="AD1288" i="1009" s="1"/>
  <c r="AC1290" i="1009"/>
  <c r="AB1290" i="1009"/>
  <c r="AB1289" i="1009" s="1"/>
  <c r="AB1288" i="1009" s="1"/>
  <c r="AA1290" i="1009"/>
  <c r="AA1289" i="1009" s="1"/>
  <c r="Z1290" i="1009"/>
  <c r="Z1289" i="1009" s="1"/>
  <c r="W1290" i="1009"/>
  <c r="V1290" i="1009"/>
  <c r="V1289" i="1009" s="1"/>
  <c r="V1288" i="1009" s="1"/>
  <c r="U1290" i="1009"/>
  <c r="U1289" i="1009" s="1"/>
  <c r="T1290" i="1009"/>
  <c r="S1290" i="1009"/>
  <c r="Q1290" i="1009"/>
  <c r="Q1289" i="1009" s="1"/>
  <c r="Q1288" i="1009" s="1"/>
  <c r="AC1289" i="1009"/>
  <c r="AC1288" i="1009" s="1"/>
  <c r="W1289" i="1009"/>
  <c r="W1288" i="1009" s="1"/>
  <c r="S1289" i="1009"/>
  <c r="S1288" i="1009" s="1"/>
  <c r="AA1288" i="1009"/>
  <c r="U1288" i="1009"/>
  <c r="T1288" i="1009"/>
  <c r="AA1287" i="1009"/>
  <c r="R1287" i="1009"/>
  <c r="F1287" i="1009" s="1"/>
  <c r="G1287" i="1009"/>
  <c r="AD1286" i="1009"/>
  <c r="AC1286" i="1009"/>
  <c r="AB1286" i="1009"/>
  <c r="AB1285" i="1009" s="1"/>
  <c r="Z1286" i="1009"/>
  <c r="W1286" i="1009"/>
  <c r="W1285" i="1009" s="1"/>
  <c r="V1286" i="1009"/>
  <c r="V1285" i="1009" s="1"/>
  <c r="U1286" i="1009"/>
  <c r="U1285" i="1009" s="1"/>
  <c r="T1286" i="1009"/>
  <c r="S1286" i="1009"/>
  <c r="S1285" i="1009" s="1"/>
  <c r="R1286" i="1009"/>
  <c r="R1285" i="1009" s="1"/>
  <c r="Q1286" i="1009"/>
  <c r="AD1285" i="1009"/>
  <c r="AC1285" i="1009"/>
  <c r="Z1285" i="1009"/>
  <c r="AA1284" i="1009"/>
  <c r="R1284" i="1009"/>
  <c r="R1283" i="1009" s="1"/>
  <c r="G1284" i="1009"/>
  <c r="AD1283" i="1009"/>
  <c r="AD1282" i="1009" s="1"/>
  <c r="AC1283" i="1009"/>
  <c r="AB1283" i="1009"/>
  <c r="Z1283" i="1009"/>
  <c r="Z1282" i="1009" s="1"/>
  <c r="W1283" i="1009"/>
  <c r="W1282" i="1009" s="1"/>
  <c r="V1283" i="1009"/>
  <c r="U1283" i="1009"/>
  <c r="U1282" i="1009" s="1"/>
  <c r="T1283" i="1009"/>
  <c r="S1283" i="1009"/>
  <c r="S1282" i="1009" s="1"/>
  <c r="Q1283" i="1009"/>
  <c r="AB1282" i="1009"/>
  <c r="V1282" i="1009"/>
  <c r="Q1282" i="1009"/>
  <c r="AA1281" i="1009"/>
  <c r="G1281" i="1009"/>
  <c r="F1281" i="1009"/>
  <c r="AD1280" i="1009"/>
  <c r="AC1280" i="1009"/>
  <c r="AB1280" i="1009"/>
  <c r="AB1277" i="1009" s="1"/>
  <c r="Z1280" i="1009"/>
  <c r="W1280" i="1009"/>
  <c r="V1280" i="1009"/>
  <c r="U1280" i="1009"/>
  <c r="T1280" i="1009"/>
  <c r="S1280" i="1009"/>
  <c r="R1280" i="1009"/>
  <c r="Q1280" i="1009"/>
  <c r="F1280" i="1009" s="1"/>
  <c r="AA1279" i="1009"/>
  <c r="H1279" i="1009" s="1"/>
  <c r="R1279" i="1009"/>
  <c r="G1279" i="1009"/>
  <c r="AD1278" i="1009"/>
  <c r="AD1277" i="1009" s="1"/>
  <c r="AC1278" i="1009"/>
  <c r="AC1277" i="1009" s="1"/>
  <c r="AB1278" i="1009"/>
  <c r="Z1278" i="1009"/>
  <c r="Z1277" i="1009" s="1"/>
  <c r="W1278" i="1009"/>
  <c r="W1277" i="1009" s="1"/>
  <c r="V1278" i="1009"/>
  <c r="V1277" i="1009" s="1"/>
  <c r="U1278" i="1009"/>
  <c r="T1278" i="1009"/>
  <c r="S1278" i="1009"/>
  <c r="S1277" i="1009" s="1"/>
  <c r="Q1278" i="1009"/>
  <c r="AA1276" i="1009"/>
  <c r="G1276" i="1009"/>
  <c r="F1276" i="1009"/>
  <c r="AD1275" i="1009"/>
  <c r="AC1275" i="1009"/>
  <c r="AB1275" i="1009"/>
  <c r="AB1274" i="1009" s="1"/>
  <c r="Z1275" i="1009"/>
  <c r="W1275" i="1009"/>
  <c r="W1274" i="1009" s="1"/>
  <c r="V1275" i="1009"/>
  <c r="V1274" i="1009" s="1"/>
  <c r="U1275" i="1009"/>
  <c r="U1274" i="1009" s="1"/>
  <c r="T1275" i="1009"/>
  <c r="S1275" i="1009"/>
  <c r="S1274" i="1009" s="1"/>
  <c r="R1275" i="1009"/>
  <c r="R1274" i="1009" s="1"/>
  <c r="Q1275" i="1009"/>
  <c r="AD1274" i="1009"/>
  <c r="AC1274" i="1009"/>
  <c r="Z1274" i="1009"/>
  <c r="T1274" i="1009"/>
  <c r="AA1273" i="1009"/>
  <c r="H1273" i="1009" s="1"/>
  <c r="R1273" i="1009"/>
  <c r="G1273" i="1009"/>
  <c r="AD1272" i="1009"/>
  <c r="AC1272" i="1009"/>
  <c r="AB1272" i="1009"/>
  <c r="Z1272" i="1009"/>
  <c r="W1272" i="1009"/>
  <c r="V1272" i="1009"/>
  <c r="U1272" i="1009"/>
  <c r="T1272" i="1009"/>
  <c r="G1272" i="1009" s="1"/>
  <c r="S1272" i="1009"/>
  <c r="Q1272" i="1009"/>
  <c r="AA1271" i="1009"/>
  <c r="H1271" i="1009" s="1"/>
  <c r="R1271" i="1009"/>
  <c r="G1271" i="1009"/>
  <c r="AD1270" i="1009"/>
  <c r="AC1270" i="1009"/>
  <c r="AC1269" i="1009" s="1"/>
  <c r="AB1270" i="1009"/>
  <c r="Z1270" i="1009"/>
  <c r="W1270" i="1009"/>
  <c r="V1270" i="1009"/>
  <c r="U1270" i="1009"/>
  <c r="U1269" i="1009" s="1"/>
  <c r="T1270" i="1009"/>
  <c r="S1270" i="1009"/>
  <c r="Q1270" i="1009"/>
  <c r="Q1269" i="1009" s="1"/>
  <c r="AB1269" i="1009"/>
  <c r="V1269" i="1009"/>
  <c r="AA1268" i="1009"/>
  <c r="H1268" i="1009" s="1"/>
  <c r="G1268" i="1009"/>
  <c r="F1268" i="1009"/>
  <c r="AD1267" i="1009"/>
  <c r="AC1267" i="1009"/>
  <c r="AB1267" i="1009"/>
  <c r="AA1267" i="1009"/>
  <c r="Z1267" i="1009"/>
  <c r="W1267" i="1009"/>
  <c r="V1267" i="1009"/>
  <c r="U1267" i="1009"/>
  <c r="T1267" i="1009"/>
  <c r="S1267" i="1009"/>
  <c r="R1267" i="1009"/>
  <c r="Q1267" i="1009"/>
  <c r="AA1266" i="1009"/>
  <c r="H1266" i="1009" s="1"/>
  <c r="R1266" i="1009"/>
  <c r="R1265" i="1009" s="1"/>
  <c r="G1266" i="1009"/>
  <c r="AD1265" i="1009"/>
  <c r="AC1265" i="1009"/>
  <c r="AB1265" i="1009"/>
  <c r="AA1265" i="1009"/>
  <c r="H1265" i="1009" s="1"/>
  <c r="Z1265" i="1009"/>
  <c r="W1265" i="1009"/>
  <c r="V1265" i="1009"/>
  <c r="U1265" i="1009"/>
  <c r="T1265" i="1009"/>
  <c r="S1265" i="1009"/>
  <c r="Q1265" i="1009"/>
  <c r="AA1264" i="1009"/>
  <c r="G1264" i="1009"/>
  <c r="F1264" i="1009"/>
  <c r="AD1263" i="1009"/>
  <c r="AC1263" i="1009"/>
  <c r="AC1260" i="1009" s="1"/>
  <c r="AB1263" i="1009"/>
  <c r="Z1263" i="1009"/>
  <c r="W1263" i="1009"/>
  <c r="V1263" i="1009"/>
  <c r="U1263" i="1009"/>
  <c r="T1263" i="1009"/>
  <c r="S1263" i="1009"/>
  <c r="R1263" i="1009"/>
  <c r="Q1263" i="1009"/>
  <c r="AA1262" i="1009"/>
  <c r="R1262" i="1009"/>
  <c r="H1262" i="1009"/>
  <c r="G1262" i="1009"/>
  <c r="AD1261" i="1009"/>
  <c r="AD1260" i="1009" s="1"/>
  <c r="AC1261" i="1009"/>
  <c r="AB1261" i="1009"/>
  <c r="AA1261" i="1009"/>
  <c r="Z1261" i="1009"/>
  <c r="W1261" i="1009"/>
  <c r="V1261" i="1009"/>
  <c r="U1261" i="1009"/>
  <c r="T1261" i="1009"/>
  <c r="S1261" i="1009"/>
  <c r="S1260" i="1009" s="1"/>
  <c r="Q1261" i="1009"/>
  <c r="W1260" i="1009"/>
  <c r="V1260" i="1009"/>
  <c r="T1259" i="1009"/>
  <c r="AA1258" i="1009"/>
  <c r="H1258" i="1009" s="1"/>
  <c r="R1258" i="1009"/>
  <c r="R1257" i="1009" s="1"/>
  <c r="G1258" i="1009"/>
  <c r="AD1257" i="1009"/>
  <c r="AC1257" i="1009"/>
  <c r="AB1257" i="1009"/>
  <c r="AA1257" i="1009"/>
  <c r="Z1257" i="1009"/>
  <c r="W1257" i="1009"/>
  <c r="V1257" i="1009"/>
  <c r="U1257" i="1009"/>
  <c r="T1257" i="1009"/>
  <c r="S1257" i="1009"/>
  <c r="Q1257" i="1009"/>
  <c r="AA1256" i="1009"/>
  <c r="H1256" i="1009" s="1"/>
  <c r="R1256" i="1009"/>
  <c r="R1255" i="1009" s="1"/>
  <c r="G1256" i="1009"/>
  <c r="AD1255" i="1009"/>
  <c r="AD1251" i="1009" s="1"/>
  <c r="AC1255" i="1009"/>
  <c r="AB1255" i="1009"/>
  <c r="Z1255" i="1009"/>
  <c r="W1255" i="1009"/>
  <c r="V1255" i="1009"/>
  <c r="U1255" i="1009"/>
  <c r="T1255" i="1009"/>
  <c r="S1255" i="1009"/>
  <c r="S1251" i="1009" s="1"/>
  <c r="Q1255" i="1009"/>
  <c r="AA1254" i="1009"/>
  <c r="R1254" i="1009"/>
  <c r="G1254" i="1009"/>
  <c r="F1254" i="1009"/>
  <c r="AA1253" i="1009"/>
  <c r="H1253" i="1009" s="1"/>
  <c r="R1253" i="1009"/>
  <c r="G1253" i="1009"/>
  <c r="F1253" i="1009"/>
  <c r="AD1252" i="1009"/>
  <c r="AC1252" i="1009"/>
  <c r="AC1251" i="1009" s="1"/>
  <c r="AB1252" i="1009"/>
  <c r="Z1252" i="1009"/>
  <c r="W1252" i="1009"/>
  <c r="V1252" i="1009"/>
  <c r="U1252" i="1009"/>
  <c r="T1252" i="1009"/>
  <c r="S1252" i="1009"/>
  <c r="R1252" i="1009"/>
  <c r="Q1252" i="1009"/>
  <c r="Z1251" i="1009"/>
  <c r="AD1250" i="1009"/>
  <c r="AD1249" i="1009" s="1"/>
  <c r="AC1250" i="1009"/>
  <c r="AC1249" i="1009" s="1"/>
  <c r="AA1250" i="1009"/>
  <c r="AA1249" i="1009" s="1"/>
  <c r="R1250" i="1009"/>
  <c r="G1250" i="1009"/>
  <c r="F1250" i="1009"/>
  <c r="AB1249" i="1009"/>
  <c r="Z1249" i="1009"/>
  <c r="W1249" i="1009"/>
  <c r="V1249" i="1009"/>
  <c r="U1249" i="1009"/>
  <c r="T1249" i="1009"/>
  <c r="S1249" i="1009"/>
  <c r="R1249" i="1009"/>
  <c r="Q1249" i="1009"/>
  <c r="AA1248" i="1009"/>
  <c r="H1248" i="1009" s="1"/>
  <c r="R1248" i="1009"/>
  <c r="F1248" i="1009" s="1"/>
  <c r="G1248" i="1009"/>
  <c r="AD1247" i="1009"/>
  <c r="AC1247" i="1009"/>
  <c r="AB1247" i="1009"/>
  <c r="Z1247" i="1009"/>
  <c r="W1247" i="1009"/>
  <c r="V1247" i="1009"/>
  <c r="U1247" i="1009"/>
  <c r="T1247" i="1009"/>
  <c r="S1247" i="1009"/>
  <c r="R1247" i="1009"/>
  <c r="Q1247" i="1009"/>
  <c r="Q1246" i="1009" s="1"/>
  <c r="Z1246" i="1009"/>
  <c r="W1246" i="1009"/>
  <c r="S1246" i="1009"/>
  <c r="AA1245" i="1009"/>
  <c r="H1245" i="1009" s="1"/>
  <c r="R1245" i="1009"/>
  <c r="G1245" i="1009"/>
  <c r="AD1244" i="1009"/>
  <c r="AC1244" i="1009"/>
  <c r="H1244" i="1009" s="1"/>
  <c r="AB1244" i="1009"/>
  <c r="AA1244" i="1009"/>
  <c r="Z1244" i="1009"/>
  <c r="W1244" i="1009"/>
  <c r="V1244" i="1009"/>
  <c r="U1244" i="1009"/>
  <c r="T1244" i="1009"/>
  <c r="S1244" i="1009"/>
  <c r="Q1244" i="1009"/>
  <c r="AA1243" i="1009"/>
  <c r="H1243" i="1009" s="1"/>
  <c r="R1243" i="1009"/>
  <c r="G1243" i="1009"/>
  <c r="AD1242" i="1009"/>
  <c r="AC1242" i="1009"/>
  <c r="AB1242" i="1009"/>
  <c r="AA1242" i="1009"/>
  <c r="Z1242" i="1009"/>
  <c r="W1242" i="1009"/>
  <c r="V1242" i="1009"/>
  <c r="U1242" i="1009"/>
  <c r="T1242" i="1009"/>
  <c r="S1242" i="1009"/>
  <c r="Q1242" i="1009"/>
  <c r="AA1241" i="1009"/>
  <c r="H1241" i="1009" s="1"/>
  <c r="G1241" i="1009"/>
  <c r="F1241" i="1009"/>
  <c r="AD1240" i="1009"/>
  <c r="AC1240" i="1009"/>
  <c r="AB1240" i="1009"/>
  <c r="AA1240" i="1009"/>
  <c r="Z1240" i="1009"/>
  <c r="W1240" i="1009"/>
  <c r="V1240" i="1009"/>
  <c r="U1240" i="1009"/>
  <c r="G1240" i="1009" s="1"/>
  <c r="T1240" i="1009"/>
  <c r="S1240" i="1009"/>
  <c r="R1240" i="1009"/>
  <c r="Q1240" i="1009"/>
  <c r="F1240" i="1009" s="1"/>
  <c r="AA1239" i="1009"/>
  <c r="H1239" i="1009" s="1"/>
  <c r="R1239" i="1009"/>
  <c r="F1239" i="1009" s="1"/>
  <c r="G1239" i="1009"/>
  <c r="AA1238" i="1009"/>
  <c r="H1238" i="1009" s="1"/>
  <c r="R1238" i="1009"/>
  <c r="G1238" i="1009"/>
  <c r="AD1237" i="1009"/>
  <c r="AD1236" i="1009" s="1"/>
  <c r="AC1237" i="1009"/>
  <c r="AB1237" i="1009"/>
  <c r="Z1237" i="1009"/>
  <c r="Z1236" i="1009" s="1"/>
  <c r="W1237" i="1009"/>
  <c r="V1237" i="1009"/>
  <c r="U1237" i="1009"/>
  <c r="T1237" i="1009"/>
  <c r="G1237" i="1009" s="1"/>
  <c r="S1237" i="1009"/>
  <c r="Q1237" i="1009"/>
  <c r="Q1236" i="1009" s="1"/>
  <c r="AB1236" i="1009"/>
  <c r="T1235" i="1009"/>
  <c r="T1218" i="1009" s="1"/>
  <c r="AA1234" i="1009"/>
  <c r="H1234" i="1009" s="1"/>
  <c r="G1234" i="1009"/>
  <c r="F1234" i="1009"/>
  <c r="AD1233" i="1009"/>
  <c r="AC1233" i="1009"/>
  <c r="AB1233" i="1009"/>
  <c r="Z1233" i="1009"/>
  <c r="W1233" i="1009"/>
  <c r="W1229" i="1009" s="1"/>
  <c r="V1233" i="1009"/>
  <c r="U1233" i="1009"/>
  <c r="T1233" i="1009"/>
  <c r="S1233" i="1009"/>
  <c r="F1233" i="1009" s="1"/>
  <c r="R1233" i="1009"/>
  <c r="Q1233" i="1009"/>
  <c r="AA1232" i="1009"/>
  <c r="H1232" i="1009"/>
  <c r="G1232" i="1009"/>
  <c r="F1232" i="1009"/>
  <c r="AA1231" i="1009"/>
  <c r="H1231" i="1009" s="1"/>
  <c r="R1231" i="1009"/>
  <c r="R1230" i="1009" s="1"/>
  <c r="G1231" i="1009"/>
  <c r="AD1230" i="1009"/>
  <c r="AC1230" i="1009"/>
  <c r="AB1230" i="1009"/>
  <c r="AB1229" i="1009" s="1"/>
  <c r="AA1230" i="1009"/>
  <c r="Z1230" i="1009"/>
  <c r="Z1229" i="1009" s="1"/>
  <c r="W1230" i="1009"/>
  <c r="V1230" i="1009"/>
  <c r="V1229" i="1009" s="1"/>
  <c r="U1230" i="1009"/>
  <c r="T1230" i="1009"/>
  <c r="S1230" i="1009"/>
  <c r="Q1230" i="1009"/>
  <c r="Q1229" i="1009" s="1"/>
  <c r="AC1229" i="1009"/>
  <c r="U1229" i="1009"/>
  <c r="AA1228" i="1009"/>
  <c r="G1228" i="1009"/>
  <c r="F1228" i="1009"/>
  <c r="AD1227" i="1009"/>
  <c r="AC1227" i="1009"/>
  <c r="AB1227" i="1009"/>
  <c r="Z1227" i="1009"/>
  <c r="W1227" i="1009"/>
  <c r="V1227" i="1009"/>
  <c r="U1227" i="1009"/>
  <c r="T1227" i="1009"/>
  <c r="S1227" i="1009"/>
  <c r="R1227" i="1009"/>
  <c r="Q1227" i="1009"/>
  <c r="AA1226" i="1009"/>
  <c r="H1226" i="1009" s="1"/>
  <c r="G1226" i="1009"/>
  <c r="F1226" i="1009"/>
  <c r="AD1225" i="1009"/>
  <c r="AC1225" i="1009"/>
  <c r="AB1225" i="1009"/>
  <c r="Z1225" i="1009"/>
  <c r="W1225" i="1009"/>
  <c r="V1225" i="1009"/>
  <c r="U1225" i="1009"/>
  <c r="T1225" i="1009"/>
  <c r="S1225" i="1009"/>
  <c r="R1225" i="1009"/>
  <c r="Q1225" i="1009"/>
  <c r="AA1224" i="1009"/>
  <c r="H1224" i="1009" s="1"/>
  <c r="R1224" i="1009"/>
  <c r="G1224" i="1009"/>
  <c r="AD1223" i="1009"/>
  <c r="AC1223" i="1009"/>
  <c r="AB1223" i="1009"/>
  <c r="AA1223" i="1009"/>
  <c r="Z1223" i="1009"/>
  <c r="W1223" i="1009"/>
  <c r="V1223" i="1009"/>
  <c r="U1223" i="1009"/>
  <c r="T1223" i="1009"/>
  <c r="S1223" i="1009"/>
  <c r="Q1223" i="1009"/>
  <c r="AA1222" i="1009"/>
  <c r="R1222" i="1009"/>
  <c r="G1222" i="1009"/>
  <c r="AD1221" i="1009"/>
  <c r="AD1220" i="1009" s="1"/>
  <c r="AC1221" i="1009"/>
  <c r="AB1221" i="1009"/>
  <c r="Z1221" i="1009"/>
  <c r="Z1220" i="1009" s="1"/>
  <c r="W1221" i="1009"/>
  <c r="V1221" i="1009"/>
  <c r="V1220" i="1009" s="1"/>
  <c r="U1221" i="1009"/>
  <c r="T1221" i="1009"/>
  <c r="S1221" i="1009"/>
  <c r="Q1221" i="1009"/>
  <c r="AC1220" i="1009"/>
  <c r="AC1219" i="1009" s="1"/>
  <c r="W1220" i="1009"/>
  <c r="T1219" i="1009"/>
  <c r="AA1217" i="1009"/>
  <c r="R1217" i="1009"/>
  <c r="R1216" i="1009" s="1"/>
  <c r="R1215" i="1009" s="1"/>
  <c r="G1217" i="1009"/>
  <c r="F1217" i="1009"/>
  <c r="AD1216" i="1009"/>
  <c r="AC1216" i="1009"/>
  <c r="AB1216" i="1009"/>
  <c r="Z1216" i="1009"/>
  <c r="W1216" i="1009"/>
  <c r="V1216" i="1009"/>
  <c r="U1216" i="1009"/>
  <c r="U1215" i="1009" s="1"/>
  <c r="T1216" i="1009"/>
  <c r="T1215" i="1009" s="1"/>
  <c r="G1215" i="1009" s="1"/>
  <c r="S1216" i="1009"/>
  <c r="Q1216" i="1009"/>
  <c r="AD1215" i="1009"/>
  <c r="AC1215" i="1009"/>
  <c r="AB1215" i="1009"/>
  <c r="W1215" i="1009"/>
  <c r="V1215" i="1009"/>
  <c r="S1215" i="1009"/>
  <c r="AA1214" i="1009"/>
  <c r="R1214" i="1009"/>
  <c r="G1214" i="1009"/>
  <c r="AD1213" i="1009"/>
  <c r="AC1213" i="1009"/>
  <c r="AB1213" i="1009"/>
  <c r="Z1213" i="1009"/>
  <c r="W1213" i="1009"/>
  <c r="V1213" i="1009"/>
  <c r="U1213" i="1009"/>
  <c r="T1213" i="1009"/>
  <c r="G1213" i="1009" s="1"/>
  <c r="S1213" i="1009"/>
  <c r="Q1213" i="1009"/>
  <c r="AA1212" i="1009"/>
  <c r="R1212" i="1009"/>
  <c r="G1212" i="1009"/>
  <c r="AD1211" i="1009"/>
  <c r="AC1211" i="1009"/>
  <c r="AB1211" i="1009"/>
  <c r="Z1211" i="1009"/>
  <c r="W1211" i="1009"/>
  <c r="V1211" i="1009"/>
  <c r="U1211" i="1009"/>
  <c r="U1210" i="1009" s="1"/>
  <c r="T1211" i="1009"/>
  <c r="S1211" i="1009"/>
  <c r="Q1211" i="1009"/>
  <c r="AB1210" i="1009"/>
  <c r="AB1209" i="1009" s="1"/>
  <c r="W1210" i="1009"/>
  <c r="W1209" i="1009" s="1"/>
  <c r="V1210" i="1009"/>
  <c r="V1209" i="1009" s="1"/>
  <c r="Q1210" i="1009"/>
  <c r="H1208" i="1009"/>
  <c r="G1208" i="1009"/>
  <c r="F1208" i="1009"/>
  <c r="AD1207" i="1009"/>
  <c r="AC1207" i="1009"/>
  <c r="AB1207" i="1009"/>
  <c r="AA1207" i="1009"/>
  <c r="Z1207" i="1009"/>
  <c r="W1207" i="1009"/>
  <c r="V1207" i="1009"/>
  <c r="U1207" i="1009"/>
  <c r="T1207" i="1009"/>
  <c r="S1207" i="1009"/>
  <c r="R1207" i="1009"/>
  <c r="Q1207" i="1009"/>
  <c r="AA1206" i="1009"/>
  <c r="R1206" i="1009"/>
  <c r="F1206" i="1009" s="1"/>
  <c r="G1206" i="1009"/>
  <c r="AD1205" i="1009"/>
  <c r="AC1205" i="1009"/>
  <c r="AC1204" i="1009" s="1"/>
  <c r="AB1205" i="1009"/>
  <c r="AB1204" i="1009" s="1"/>
  <c r="Z1205" i="1009"/>
  <c r="Z1204" i="1009" s="1"/>
  <c r="W1205" i="1009"/>
  <c r="W1204" i="1009" s="1"/>
  <c r="V1205" i="1009"/>
  <c r="V1204" i="1009" s="1"/>
  <c r="U1205" i="1009"/>
  <c r="T1205" i="1009"/>
  <c r="S1205" i="1009"/>
  <c r="S1204" i="1009" s="1"/>
  <c r="R1205" i="1009"/>
  <c r="R1204" i="1009" s="1"/>
  <c r="Q1205" i="1009"/>
  <c r="AD1204" i="1009"/>
  <c r="U1204" i="1009"/>
  <c r="U1200" i="1009" s="1"/>
  <c r="Q1204" i="1009"/>
  <c r="AD1203" i="1009"/>
  <c r="AC1203" i="1009"/>
  <c r="AC1202" i="1009" s="1"/>
  <c r="S1203" i="1009"/>
  <c r="Q1203" i="1009"/>
  <c r="AA1203" i="1009" s="1"/>
  <c r="H1203" i="1009" s="1"/>
  <c r="G1203" i="1009"/>
  <c r="AD1202" i="1009"/>
  <c r="AD1201" i="1009" s="1"/>
  <c r="AD1200" i="1009" s="1"/>
  <c r="AB1202" i="1009"/>
  <c r="Z1202" i="1009"/>
  <c r="W1202" i="1009"/>
  <c r="V1202" i="1009"/>
  <c r="U1202" i="1009"/>
  <c r="U1201" i="1009" s="1"/>
  <c r="T1202" i="1009"/>
  <c r="Q1202" i="1009"/>
  <c r="AC1201" i="1009"/>
  <c r="AC1200" i="1009" s="1"/>
  <c r="AB1201" i="1009"/>
  <c r="W1201" i="1009"/>
  <c r="W1200" i="1009" s="1"/>
  <c r="V1201" i="1009"/>
  <c r="T1200" i="1009"/>
  <c r="AE1197" i="1009"/>
  <c r="N1197" i="1009"/>
  <c r="H1195" i="1009"/>
  <c r="G1195" i="1009"/>
  <c r="F1195" i="1009"/>
  <c r="H1194" i="1009"/>
  <c r="G1194" i="1009"/>
  <c r="F1194" i="1009"/>
  <c r="H1193" i="1009"/>
  <c r="G1193" i="1009"/>
  <c r="F1193" i="1009"/>
  <c r="H1192" i="1009"/>
  <c r="G1192" i="1009"/>
  <c r="F1192" i="1009"/>
  <c r="AD1191" i="1009"/>
  <c r="AC1191" i="1009"/>
  <c r="AC1190" i="1009" s="1"/>
  <c r="AB1191" i="1009"/>
  <c r="AA1191" i="1009"/>
  <c r="Z1191" i="1009"/>
  <c r="W1191" i="1009"/>
  <c r="W1190" i="1009" s="1"/>
  <c r="W1189" i="1009" s="1"/>
  <c r="V1191" i="1009"/>
  <c r="U1191" i="1009"/>
  <c r="T1191" i="1009"/>
  <c r="S1191" i="1009"/>
  <c r="S1190" i="1009" s="1"/>
  <c r="S1189" i="1009" s="1"/>
  <c r="R1191" i="1009"/>
  <c r="R1190" i="1009" s="1"/>
  <c r="Q1191" i="1009"/>
  <c r="AD1190" i="1009"/>
  <c r="AB1190" i="1009"/>
  <c r="AA1190" i="1009"/>
  <c r="AA1189" i="1009" s="1"/>
  <c r="Z1190" i="1009"/>
  <c r="V1190" i="1009"/>
  <c r="V1189" i="1009" s="1"/>
  <c r="U1190" i="1009"/>
  <c r="U1189" i="1009" s="1"/>
  <c r="T1190" i="1009"/>
  <c r="T1189" i="1009" s="1"/>
  <c r="N1190" i="1009"/>
  <c r="AD1189" i="1009"/>
  <c r="AB1189" i="1009"/>
  <c r="Z1189" i="1009"/>
  <c r="AA1188" i="1009"/>
  <c r="H1188" i="1009" s="1"/>
  <c r="R1188" i="1009"/>
  <c r="F1188" i="1009" s="1"/>
  <c r="G1188" i="1009"/>
  <c r="AD1187" i="1009"/>
  <c r="AD1186" i="1009" s="1"/>
  <c r="AD1185" i="1009" s="1"/>
  <c r="AD1184" i="1009" s="1"/>
  <c r="AC1187" i="1009"/>
  <c r="AB1187" i="1009"/>
  <c r="AB1186" i="1009" s="1"/>
  <c r="Z1187" i="1009"/>
  <c r="Z1186" i="1009" s="1"/>
  <c r="Z1185" i="1009" s="1"/>
  <c r="Z1184" i="1009" s="1"/>
  <c r="W1187" i="1009"/>
  <c r="V1187" i="1009"/>
  <c r="V1186" i="1009" s="1"/>
  <c r="V1185" i="1009" s="1"/>
  <c r="V1184" i="1009" s="1"/>
  <c r="U1187" i="1009"/>
  <c r="T1187" i="1009"/>
  <c r="S1187" i="1009"/>
  <c r="S1186" i="1009" s="1"/>
  <c r="R1187" i="1009"/>
  <c r="R1186" i="1009" s="1"/>
  <c r="R1185" i="1009" s="1"/>
  <c r="R1184" i="1009" s="1"/>
  <c r="Q1187" i="1009"/>
  <c r="AC1186" i="1009"/>
  <c r="W1186" i="1009"/>
  <c r="W1185" i="1009" s="1"/>
  <c r="W1184" i="1009" s="1"/>
  <c r="Y1184" i="1009" s="1"/>
  <c r="U1186" i="1009"/>
  <c r="U1185" i="1009" s="1"/>
  <c r="Q1186" i="1009"/>
  <c r="AC1185" i="1009"/>
  <c r="AC1184" i="1009" s="1"/>
  <c r="S1185" i="1009"/>
  <c r="S1184" i="1009" s="1"/>
  <c r="AA1183" i="1009"/>
  <c r="R1183" i="1009"/>
  <c r="R1182" i="1009" s="1"/>
  <c r="H1183" i="1009"/>
  <c r="G1183" i="1009"/>
  <c r="AD1182" i="1009"/>
  <c r="AD1181" i="1009" s="1"/>
  <c r="AC1182" i="1009"/>
  <c r="AB1182" i="1009"/>
  <c r="AA1182" i="1009"/>
  <c r="Z1182" i="1009"/>
  <c r="Z1181" i="1009" s="1"/>
  <c r="W1182" i="1009"/>
  <c r="W1181" i="1009" s="1"/>
  <c r="V1182" i="1009"/>
  <c r="G1182" i="1009" s="1"/>
  <c r="U1182" i="1009"/>
  <c r="T1182" i="1009"/>
  <c r="T1181" i="1009" s="1"/>
  <c r="S1182" i="1009"/>
  <c r="S1181" i="1009" s="1"/>
  <c r="Q1182" i="1009"/>
  <c r="Q1181" i="1009" s="1"/>
  <c r="AB1181" i="1009"/>
  <c r="AA1181" i="1009"/>
  <c r="U1181" i="1009"/>
  <c r="AA1180" i="1009"/>
  <c r="R1180" i="1009"/>
  <c r="H1180" i="1009"/>
  <c r="G1180" i="1009"/>
  <c r="AD1179" i="1009"/>
  <c r="AD1176" i="1009" s="1"/>
  <c r="AC1179" i="1009"/>
  <c r="AB1179" i="1009"/>
  <c r="AA1179" i="1009"/>
  <c r="Z1179" i="1009"/>
  <c r="W1179" i="1009"/>
  <c r="V1179" i="1009"/>
  <c r="U1179" i="1009"/>
  <c r="T1179" i="1009"/>
  <c r="T1176" i="1009" s="1"/>
  <c r="S1179" i="1009"/>
  <c r="Q1179" i="1009"/>
  <c r="AA1178" i="1009"/>
  <c r="H1178" i="1009" s="1"/>
  <c r="R1178" i="1009"/>
  <c r="G1178" i="1009"/>
  <c r="F1178" i="1009"/>
  <c r="AD1177" i="1009"/>
  <c r="AC1177" i="1009"/>
  <c r="AC1176" i="1009" s="1"/>
  <c r="AB1177" i="1009"/>
  <c r="AB1176" i="1009" s="1"/>
  <c r="AA1177" i="1009"/>
  <c r="Z1177" i="1009"/>
  <c r="W1177" i="1009"/>
  <c r="W1176" i="1009" s="1"/>
  <c r="V1177" i="1009"/>
  <c r="U1177" i="1009"/>
  <c r="U1176" i="1009" s="1"/>
  <c r="T1177" i="1009"/>
  <c r="S1177" i="1009"/>
  <c r="S1176" i="1009" s="1"/>
  <c r="R1177" i="1009"/>
  <c r="Q1177" i="1009"/>
  <c r="Q1176" i="1009" s="1"/>
  <c r="AA1176" i="1009"/>
  <c r="AA1175" i="1009" s="1"/>
  <c r="Z1176" i="1009"/>
  <c r="AC1174" i="1009"/>
  <c r="AC1173" i="1009" s="1"/>
  <c r="AC1172" i="1009" s="1"/>
  <c r="AC1171" i="1009" s="1"/>
  <c r="AA1174" i="1009"/>
  <c r="R1174" i="1009"/>
  <c r="F1174" i="1009" s="1"/>
  <c r="G1174" i="1009"/>
  <c r="AD1173" i="1009"/>
  <c r="AD1172" i="1009" s="1"/>
  <c r="AD1171" i="1009" s="1"/>
  <c r="AB1173" i="1009"/>
  <c r="AB1172" i="1009" s="1"/>
  <c r="AB1171" i="1009" s="1"/>
  <c r="Z1173" i="1009"/>
  <c r="Z1172" i="1009" s="1"/>
  <c r="Z1171" i="1009" s="1"/>
  <c r="W1173" i="1009"/>
  <c r="V1173" i="1009"/>
  <c r="V1172" i="1009" s="1"/>
  <c r="V1171" i="1009" s="1"/>
  <c r="U1173" i="1009"/>
  <c r="U1172" i="1009" s="1"/>
  <c r="U1171" i="1009" s="1"/>
  <c r="T1173" i="1009"/>
  <c r="S1173" i="1009"/>
  <c r="S1172" i="1009" s="1"/>
  <c r="S1171" i="1009" s="1"/>
  <c r="R1173" i="1009"/>
  <c r="R1172" i="1009" s="1"/>
  <c r="R1171" i="1009" s="1"/>
  <c r="Q1173" i="1009"/>
  <c r="W1172" i="1009"/>
  <c r="W1171" i="1009" s="1"/>
  <c r="T1172" i="1009"/>
  <c r="T1171" i="1009" s="1"/>
  <c r="N1168" i="1009"/>
  <c r="H1166" i="1009"/>
  <c r="G1166" i="1009"/>
  <c r="F1166" i="1009"/>
  <c r="H1165" i="1009"/>
  <c r="G1165" i="1009"/>
  <c r="F1165" i="1009"/>
  <c r="AD1164" i="1009"/>
  <c r="AC1164" i="1009"/>
  <c r="AB1164" i="1009"/>
  <c r="AA1164" i="1009"/>
  <c r="H1164" i="1009" s="1"/>
  <c r="Z1164" i="1009"/>
  <c r="W1164" i="1009"/>
  <c r="V1164" i="1009"/>
  <c r="U1164" i="1009"/>
  <c r="U1163" i="1009" s="1"/>
  <c r="U1162" i="1009" s="1"/>
  <c r="T1164" i="1009"/>
  <c r="S1164" i="1009"/>
  <c r="R1164" i="1009"/>
  <c r="Q1164" i="1009"/>
  <c r="F1164" i="1009" s="1"/>
  <c r="AD1163" i="1009"/>
  <c r="AC1163" i="1009"/>
  <c r="AB1163" i="1009"/>
  <c r="Z1163" i="1009"/>
  <c r="Z1162" i="1009" s="1"/>
  <c r="W1163" i="1009"/>
  <c r="V1163" i="1009"/>
  <c r="T1163" i="1009"/>
  <c r="S1163" i="1009"/>
  <c r="S1162" i="1009" s="1"/>
  <c r="R1163" i="1009"/>
  <c r="N1163" i="1009"/>
  <c r="AD1162" i="1009"/>
  <c r="AC1162" i="1009"/>
  <c r="AB1162" i="1009"/>
  <c r="W1162" i="1009"/>
  <c r="V1162" i="1009"/>
  <c r="T1162" i="1009"/>
  <c r="R1162" i="1009"/>
  <c r="AA1161" i="1009"/>
  <c r="H1161" i="1009" s="1"/>
  <c r="R1161" i="1009"/>
  <c r="R1160" i="1009" s="1"/>
  <c r="G1161" i="1009"/>
  <c r="AD1160" i="1009"/>
  <c r="AD1159" i="1009" s="1"/>
  <c r="AC1160" i="1009"/>
  <c r="AC1159" i="1009" s="1"/>
  <c r="AB1160" i="1009"/>
  <c r="AB1159" i="1009" s="1"/>
  <c r="Z1160" i="1009"/>
  <c r="Z1159" i="1009" s="1"/>
  <c r="W1160" i="1009"/>
  <c r="V1160" i="1009"/>
  <c r="V1159" i="1009" s="1"/>
  <c r="U1160" i="1009"/>
  <c r="U1159" i="1009" s="1"/>
  <c r="T1160" i="1009"/>
  <c r="S1160" i="1009"/>
  <c r="S1159" i="1009" s="1"/>
  <c r="Q1160" i="1009"/>
  <c r="Q1159" i="1009" s="1"/>
  <c r="W1159" i="1009"/>
  <c r="AA1158" i="1009"/>
  <c r="H1158" i="1009" s="1"/>
  <c r="R1158" i="1009"/>
  <c r="F1158" i="1009" s="1"/>
  <c r="G1158" i="1009"/>
  <c r="AD1157" i="1009"/>
  <c r="AD1156" i="1009" s="1"/>
  <c r="AC1157" i="1009"/>
  <c r="AC1156" i="1009" s="1"/>
  <c r="AB1157" i="1009"/>
  <c r="AB1156" i="1009" s="1"/>
  <c r="AA1157" i="1009"/>
  <c r="Z1157" i="1009"/>
  <c r="Z1156" i="1009" s="1"/>
  <c r="W1157" i="1009"/>
  <c r="V1157" i="1009"/>
  <c r="V1156" i="1009" s="1"/>
  <c r="U1157" i="1009"/>
  <c r="U1156" i="1009" s="1"/>
  <c r="T1157" i="1009"/>
  <c r="T1156" i="1009" s="1"/>
  <c r="T1143" i="1009" s="1"/>
  <c r="S1157" i="1009"/>
  <c r="S1156" i="1009" s="1"/>
  <c r="Q1157" i="1009"/>
  <c r="AA1156" i="1009"/>
  <c r="W1156" i="1009"/>
  <c r="AA1155" i="1009"/>
  <c r="R1155" i="1009"/>
  <c r="R1154" i="1009" s="1"/>
  <c r="R1153" i="1009" s="1"/>
  <c r="G1155" i="1009"/>
  <c r="AD1154" i="1009"/>
  <c r="AD1153" i="1009" s="1"/>
  <c r="AC1154" i="1009"/>
  <c r="AC1153" i="1009" s="1"/>
  <c r="AB1154" i="1009"/>
  <c r="Z1154" i="1009"/>
  <c r="Z1153" i="1009" s="1"/>
  <c r="W1154" i="1009"/>
  <c r="V1154" i="1009"/>
  <c r="V1153" i="1009" s="1"/>
  <c r="U1154" i="1009"/>
  <c r="U1153" i="1009" s="1"/>
  <c r="T1154" i="1009"/>
  <c r="S1154" i="1009"/>
  <c r="Q1154" i="1009"/>
  <c r="Q1153" i="1009" s="1"/>
  <c r="AB1153" i="1009"/>
  <c r="W1153" i="1009"/>
  <c r="S1153" i="1009"/>
  <c r="AA1152" i="1009"/>
  <c r="H1152" i="1009" s="1"/>
  <c r="S1152" i="1009"/>
  <c r="G1152" i="1009"/>
  <c r="F1152" i="1009"/>
  <c r="H1151" i="1009"/>
  <c r="G1151" i="1009"/>
  <c r="F1151" i="1009"/>
  <c r="AA1150" i="1009"/>
  <c r="H1150" i="1009" s="1"/>
  <c r="S1150" i="1009"/>
  <c r="G1150" i="1009"/>
  <c r="F1150" i="1009"/>
  <c r="H1149" i="1009"/>
  <c r="G1149" i="1009"/>
  <c r="F1149" i="1009"/>
  <c r="AA1148" i="1009"/>
  <c r="H1148" i="1009" s="1"/>
  <c r="S1148" i="1009"/>
  <c r="G1148" i="1009"/>
  <c r="F1148" i="1009"/>
  <c r="H1147" i="1009"/>
  <c r="G1147" i="1009"/>
  <c r="F1147" i="1009"/>
  <c r="AA1146" i="1009"/>
  <c r="H1146" i="1009" s="1"/>
  <c r="S1146" i="1009"/>
  <c r="F1146" i="1009" s="1"/>
  <c r="G1146" i="1009"/>
  <c r="AD1145" i="1009"/>
  <c r="AC1145" i="1009"/>
  <c r="AC1144" i="1009" s="1"/>
  <c r="AB1145" i="1009"/>
  <c r="AA1145" i="1009"/>
  <c r="Z1145" i="1009"/>
  <c r="W1145" i="1009"/>
  <c r="W1144" i="1009" s="1"/>
  <c r="V1145" i="1009"/>
  <c r="U1145" i="1009"/>
  <c r="T1145" i="1009"/>
  <c r="S1145" i="1009"/>
  <c r="R1145" i="1009"/>
  <c r="R1144" i="1009" s="1"/>
  <c r="Q1145" i="1009"/>
  <c r="AD1144" i="1009"/>
  <c r="AB1144" i="1009"/>
  <c r="AA1144" i="1009"/>
  <c r="Z1144" i="1009"/>
  <c r="U1144" i="1009"/>
  <c r="T1144" i="1009"/>
  <c r="Q1144" i="1009"/>
  <c r="H1142" i="1009"/>
  <c r="G1142" i="1009"/>
  <c r="F1142" i="1009"/>
  <c r="AA1141" i="1009"/>
  <c r="H1141" i="1009" s="1"/>
  <c r="R1141" i="1009"/>
  <c r="R1140" i="1009" s="1"/>
  <c r="G1141" i="1009"/>
  <c r="AD1140" i="1009"/>
  <c r="AC1140" i="1009"/>
  <c r="AB1140" i="1009"/>
  <c r="H1140" i="1009" s="1"/>
  <c r="AA1140" i="1009"/>
  <c r="Z1140" i="1009"/>
  <c r="W1140" i="1009"/>
  <c r="V1140" i="1009"/>
  <c r="V1136" i="1009" s="1"/>
  <c r="U1140" i="1009"/>
  <c r="T1140" i="1009"/>
  <c r="S1140" i="1009"/>
  <c r="Q1140" i="1009"/>
  <c r="AA1139" i="1009"/>
  <c r="R1139" i="1009"/>
  <c r="F1139" i="1009" s="1"/>
  <c r="H1139" i="1009"/>
  <c r="G1139" i="1009"/>
  <c r="AA1138" i="1009"/>
  <c r="H1138" i="1009" s="1"/>
  <c r="R1138" i="1009"/>
  <c r="R1137" i="1009" s="1"/>
  <c r="G1138" i="1009"/>
  <c r="AD1137" i="1009"/>
  <c r="AC1137" i="1009"/>
  <c r="AB1137" i="1009"/>
  <c r="AB1136" i="1009" s="1"/>
  <c r="AA1137" i="1009"/>
  <c r="Z1137" i="1009"/>
  <c r="W1137" i="1009"/>
  <c r="V1137" i="1009"/>
  <c r="U1137" i="1009"/>
  <c r="U1136" i="1009" s="1"/>
  <c r="T1137" i="1009"/>
  <c r="S1137" i="1009"/>
  <c r="Q1137" i="1009"/>
  <c r="AD1136" i="1009"/>
  <c r="AC1136" i="1009"/>
  <c r="Z1136" i="1009"/>
  <c r="W1136" i="1009"/>
  <c r="S1136" i="1009"/>
  <c r="AA1135" i="1009"/>
  <c r="H1135" i="1009" s="1"/>
  <c r="R1135" i="1009"/>
  <c r="G1135" i="1009"/>
  <c r="AD1134" i="1009"/>
  <c r="AC1134" i="1009"/>
  <c r="AB1134" i="1009"/>
  <c r="Z1134" i="1009"/>
  <c r="W1134" i="1009"/>
  <c r="V1134" i="1009"/>
  <c r="U1134" i="1009"/>
  <c r="T1134" i="1009"/>
  <c r="S1134" i="1009"/>
  <c r="Q1134" i="1009"/>
  <c r="AA1133" i="1009"/>
  <c r="H1133" i="1009" s="1"/>
  <c r="S1133" i="1009"/>
  <c r="G1133" i="1009"/>
  <c r="AD1132" i="1009"/>
  <c r="AD1131" i="1009" s="1"/>
  <c r="AC1132" i="1009"/>
  <c r="AB1132" i="1009"/>
  <c r="AA1132" i="1009"/>
  <c r="Z1132" i="1009"/>
  <c r="W1132" i="1009"/>
  <c r="V1132" i="1009"/>
  <c r="U1132" i="1009"/>
  <c r="T1132" i="1009"/>
  <c r="G1132" i="1009" s="1"/>
  <c r="R1132" i="1009"/>
  <c r="Q1132" i="1009"/>
  <c r="AB1131" i="1009"/>
  <c r="Z1131" i="1009"/>
  <c r="V1131" i="1009"/>
  <c r="U1131" i="1009"/>
  <c r="Q1131" i="1009"/>
  <c r="AA1130" i="1009"/>
  <c r="R1130" i="1009"/>
  <c r="R1129" i="1009" s="1"/>
  <c r="G1130" i="1009"/>
  <c r="AD1129" i="1009"/>
  <c r="AC1129" i="1009"/>
  <c r="AC1121" i="1009" s="1"/>
  <c r="AB1129" i="1009"/>
  <c r="Z1129" i="1009"/>
  <c r="W1129" i="1009"/>
  <c r="V1129" i="1009"/>
  <c r="U1129" i="1009"/>
  <c r="T1129" i="1009"/>
  <c r="S1129" i="1009"/>
  <c r="Q1129" i="1009"/>
  <c r="AA1128" i="1009"/>
  <c r="H1128" i="1009" s="1"/>
  <c r="R1128" i="1009"/>
  <c r="R1127" i="1009" s="1"/>
  <c r="G1128" i="1009"/>
  <c r="F1128" i="1009"/>
  <c r="AD1127" i="1009"/>
  <c r="AC1127" i="1009"/>
  <c r="AB1127" i="1009"/>
  <c r="Z1127" i="1009"/>
  <c r="W1127" i="1009"/>
  <c r="V1127" i="1009"/>
  <c r="U1127" i="1009"/>
  <c r="U1121" i="1009" s="1"/>
  <c r="T1127" i="1009"/>
  <c r="S1127" i="1009"/>
  <c r="Q1127" i="1009"/>
  <c r="AA1126" i="1009"/>
  <c r="H1126" i="1009" s="1"/>
  <c r="S1126" i="1009"/>
  <c r="F1126" i="1009" s="1"/>
  <c r="G1126" i="1009"/>
  <c r="H1125" i="1009"/>
  <c r="G1125" i="1009"/>
  <c r="F1125" i="1009"/>
  <c r="AA1124" i="1009"/>
  <c r="H1124" i="1009" s="1"/>
  <c r="R1124" i="1009"/>
  <c r="G1124" i="1009"/>
  <c r="AA1123" i="1009"/>
  <c r="H1123" i="1009" s="1"/>
  <c r="R1123" i="1009"/>
  <c r="G1123" i="1009"/>
  <c r="F1123" i="1009"/>
  <c r="AD1122" i="1009"/>
  <c r="AD1121" i="1009" s="1"/>
  <c r="AD1120" i="1009" s="1"/>
  <c r="AC1122" i="1009"/>
  <c r="AB1122" i="1009"/>
  <c r="Z1122" i="1009"/>
  <c r="W1122" i="1009"/>
  <c r="V1122" i="1009"/>
  <c r="U1122" i="1009"/>
  <c r="T1122" i="1009"/>
  <c r="S1122" i="1009"/>
  <c r="S1121" i="1009" s="1"/>
  <c r="Q1122" i="1009"/>
  <c r="T1120" i="1009"/>
  <c r="AA1119" i="1009"/>
  <c r="S1119" i="1009"/>
  <c r="F1119" i="1009" s="1"/>
  <c r="H1119" i="1009"/>
  <c r="G1119" i="1009"/>
  <c r="H1118" i="1009"/>
  <c r="G1118" i="1009"/>
  <c r="F1118" i="1009"/>
  <c r="AA1117" i="1009"/>
  <c r="S1117" i="1009"/>
  <c r="F1117" i="1009" s="1"/>
  <c r="H1117" i="1009"/>
  <c r="G1117" i="1009"/>
  <c r="AA1116" i="1009"/>
  <c r="AA1115" i="1009" s="1"/>
  <c r="S1116" i="1009"/>
  <c r="F1116" i="1009" s="1"/>
  <c r="H1116" i="1009"/>
  <c r="G1116" i="1009"/>
  <c r="AD1115" i="1009"/>
  <c r="AD1114" i="1009" s="1"/>
  <c r="AC1115" i="1009"/>
  <c r="AC1114" i="1009" s="1"/>
  <c r="AB1115" i="1009"/>
  <c r="Z1115" i="1009"/>
  <c r="Z1114" i="1009" s="1"/>
  <c r="W1115" i="1009"/>
  <c r="W1114" i="1009" s="1"/>
  <c r="V1115" i="1009"/>
  <c r="U1115" i="1009"/>
  <c r="T1115" i="1009"/>
  <c r="T1114" i="1009" s="1"/>
  <c r="R1115" i="1009"/>
  <c r="R1114" i="1009" s="1"/>
  <c r="Q1115" i="1009"/>
  <c r="AB1114" i="1009"/>
  <c r="AA1114" i="1009"/>
  <c r="U1114" i="1009"/>
  <c r="U1104" i="1009" s="1"/>
  <c r="Q1114" i="1009"/>
  <c r="AA1113" i="1009"/>
  <c r="S1113" i="1009"/>
  <c r="F1113" i="1009" s="1"/>
  <c r="H1113" i="1009"/>
  <c r="G1113" i="1009"/>
  <c r="H1112" i="1009"/>
  <c r="G1112" i="1009"/>
  <c r="F1112" i="1009"/>
  <c r="AA1111" i="1009"/>
  <c r="S1111" i="1009"/>
  <c r="F1111" i="1009" s="1"/>
  <c r="H1111" i="1009"/>
  <c r="G1111" i="1009"/>
  <c r="H1110" i="1009"/>
  <c r="G1110" i="1009"/>
  <c r="F1110" i="1009"/>
  <c r="AA1109" i="1009"/>
  <c r="S1109" i="1009"/>
  <c r="F1109" i="1009" s="1"/>
  <c r="H1109" i="1009"/>
  <c r="G1109" i="1009"/>
  <c r="H1108" i="1009"/>
  <c r="G1108" i="1009"/>
  <c r="F1108" i="1009"/>
  <c r="AA1107" i="1009"/>
  <c r="S1107" i="1009"/>
  <c r="F1107" i="1009" s="1"/>
  <c r="H1107" i="1009"/>
  <c r="G1107" i="1009"/>
  <c r="AD1106" i="1009"/>
  <c r="AD1105" i="1009" s="1"/>
  <c r="AC1106" i="1009"/>
  <c r="AC1105" i="1009" s="1"/>
  <c r="AB1106" i="1009"/>
  <c r="AA1106" i="1009"/>
  <c r="Z1106" i="1009"/>
  <c r="Z1105" i="1009" s="1"/>
  <c r="Z1104" i="1009" s="1"/>
  <c r="W1106" i="1009"/>
  <c r="W1105" i="1009" s="1"/>
  <c r="V1106" i="1009"/>
  <c r="U1106" i="1009"/>
  <c r="T1106" i="1009"/>
  <c r="T1105" i="1009" s="1"/>
  <c r="T1104" i="1009" s="1"/>
  <c r="S1106" i="1009"/>
  <c r="S1105" i="1009" s="1"/>
  <c r="R1106" i="1009"/>
  <c r="Q1106" i="1009"/>
  <c r="G1106" i="1009"/>
  <c r="AB1105" i="1009"/>
  <c r="AA1105" i="1009"/>
  <c r="V1105" i="1009"/>
  <c r="U1105" i="1009"/>
  <c r="Q1105" i="1009"/>
  <c r="Q1104" i="1009" s="1"/>
  <c r="AD1104" i="1009"/>
  <c r="AA1102" i="1009"/>
  <c r="H1102" i="1009" s="1"/>
  <c r="R1102" i="1009"/>
  <c r="R1101" i="1009" s="1"/>
  <c r="R1100" i="1009" s="1"/>
  <c r="G1102" i="1009"/>
  <c r="AD1101" i="1009"/>
  <c r="AD1100" i="1009" s="1"/>
  <c r="AC1101" i="1009"/>
  <c r="AC1100" i="1009" s="1"/>
  <c r="AB1101" i="1009"/>
  <c r="Z1101" i="1009"/>
  <c r="Z1100" i="1009" s="1"/>
  <c r="W1101" i="1009"/>
  <c r="V1101" i="1009"/>
  <c r="V1100" i="1009" s="1"/>
  <c r="U1101" i="1009"/>
  <c r="U1100" i="1009" s="1"/>
  <c r="T1101" i="1009"/>
  <c r="S1101" i="1009"/>
  <c r="S1100" i="1009" s="1"/>
  <c r="Q1101" i="1009"/>
  <c r="AB1100" i="1009"/>
  <c r="W1100" i="1009"/>
  <c r="AA1099" i="1009"/>
  <c r="R1099" i="1009"/>
  <c r="F1099" i="1009" s="1"/>
  <c r="H1099" i="1009"/>
  <c r="G1099" i="1009"/>
  <c r="AD1098" i="1009"/>
  <c r="AC1098" i="1009"/>
  <c r="AB1098" i="1009"/>
  <c r="H1098" i="1009" s="1"/>
  <c r="AA1098" i="1009"/>
  <c r="Z1098" i="1009"/>
  <c r="W1098" i="1009"/>
  <c r="V1098" i="1009"/>
  <c r="G1098" i="1009" s="1"/>
  <c r="U1098" i="1009"/>
  <c r="T1098" i="1009"/>
  <c r="S1098" i="1009"/>
  <c r="R1098" i="1009"/>
  <c r="Q1098" i="1009"/>
  <c r="AA1097" i="1009"/>
  <c r="R1097" i="1009"/>
  <c r="G1097" i="1009"/>
  <c r="AD1096" i="1009"/>
  <c r="AD1095" i="1009" s="1"/>
  <c r="AC1096" i="1009"/>
  <c r="AB1096" i="1009"/>
  <c r="Z1096" i="1009"/>
  <c r="Z1095" i="1009" s="1"/>
  <c r="W1096" i="1009"/>
  <c r="V1096" i="1009"/>
  <c r="U1096" i="1009"/>
  <c r="T1096" i="1009"/>
  <c r="S1096" i="1009"/>
  <c r="Q1096" i="1009"/>
  <c r="U1095" i="1009"/>
  <c r="Q1095" i="1009"/>
  <c r="AA1093" i="1009"/>
  <c r="G1093" i="1009"/>
  <c r="F1093" i="1009"/>
  <c r="AD1092" i="1009"/>
  <c r="AC1092" i="1009"/>
  <c r="AB1092" i="1009"/>
  <c r="Z1092" i="1009"/>
  <c r="W1092" i="1009"/>
  <c r="G1092" i="1009" s="1"/>
  <c r="V1092" i="1009"/>
  <c r="U1092" i="1009"/>
  <c r="T1092" i="1009"/>
  <c r="S1092" i="1009"/>
  <c r="F1092" i="1009" s="1"/>
  <c r="R1092" i="1009"/>
  <c r="Q1092" i="1009"/>
  <c r="AA1091" i="1009"/>
  <c r="G1091" i="1009"/>
  <c r="F1091" i="1009"/>
  <c r="AD1090" i="1009"/>
  <c r="AC1090" i="1009"/>
  <c r="AB1090" i="1009"/>
  <c r="Z1090" i="1009"/>
  <c r="W1090" i="1009"/>
  <c r="V1090" i="1009"/>
  <c r="U1090" i="1009"/>
  <c r="T1090" i="1009"/>
  <c r="S1090" i="1009"/>
  <c r="R1090" i="1009"/>
  <c r="Q1090" i="1009"/>
  <c r="F1090" i="1009"/>
  <c r="AA1089" i="1009"/>
  <c r="H1089" i="1009" s="1"/>
  <c r="G1089" i="1009"/>
  <c r="F1089" i="1009"/>
  <c r="AD1088" i="1009"/>
  <c r="AC1088" i="1009"/>
  <c r="AB1088" i="1009"/>
  <c r="AA1088" i="1009"/>
  <c r="Z1088" i="1009"/>
  <c r="W1088" i="1009"/>
  <c r="V1088" i="1009"/>
  <c r="U1088" i="1009"/>
  <c r="T1088" i="1009"/>
  <c r="G1088" i="1009" s="1"/>
  <c r="S1088" i="1009"/>
  <c r="R1088" i="1009"/>
  <c r="Q1088" i="1009"/>
  <c r="AA1087" i="1009"/>
  <c r="H1087" i="1009" s="1"/>
  <c r="G1087" i="1009"/>
  <c r="F1087" i="1009"/>
  <c r="AD1086" i="1009"/>
  <c r="AC1086" i="1009"/>
  <c r="AB1086" i="1009"/>
  <c r="Z1086" i="1009"/>
  <c r="W1086" i="1009"/>
  <c r="V1086" i="1009"/>
  <c r="U1086" i="1009"/>
  <c r="T1086" i="1009"/>
  <c r="S1086" i="1009"/>
  <c r="R1086" i="1009"/>
  <c r="Q1086" i="1009"/>
  <c r="AA1085" i="1009"/>
  <c r="AA1084" i="1009" s="1"/>
  <c r="H1085" i="1009"/>
  <c r="G1085" i="1009"/>
  <c r="F1085" i="1009"/>
  <c r="AD1084" i="1009"/>
  <c r="AC1084" i="1009"/>
  <c r="AB1084" i="1009"/>
  <c r="AB1083" i="1009" s="1"/>
  <c r="AB1082" i="1009" s="1"/>
  <c r="Z1084" i="1009"/>
  <c r="W1084" i="1009"/>
  <c r="V1084" i="1009"/>
  <c r="U1084" i="1009"/>
  <c r="G1084" i="1009" s="1"/>
  <c r="T1084" i="1009"/>
  <c r="S1084" i="1009"/>
  <c r="R1084" i="1009"/>
  <c r="Q1084" i="1009"/>
  <c r="V1083" i="1009"/>
  <c r="V1082" i="1009" s="1"/>
  <c r="R1083" i="1009"/>
  <c r="R1082" i="1009" s="1"/>
  <c r="AA1081" i="1009"/>
  <c r="H1081" i="1009" s="1"/>
  <c r="R1081" i="1009"/>
  <c r="R1080" i="1009" s="1"/>
  <c r="R1079" i="1009" s="1"/>
  <c r="G1081" i="1009"/>
  <c r="AD1080" i="1009"/>
  <c r="AD1079" i="1009" s="1"/>
  <c r="AC1080" i="1009"/>
  <c r="AB1080" i="1009"/>
  <c r="AB1079" i="1009" s="1"/>
  <c r="AA1080" i="1009"/>
  <c r="Z1080" i="1009"/>
  <c r="Z1079" i="1009" s="1"/>
  <c r="W1080" i="1009"/>
  <c r="V1080" i="1009"/>
  <c r="V1079" i="1009" s="1"/>
  <c r="U1080" i="1009"/>
  <c r="U1079" i="1009" s="1"/>
  <c r="G1079" i="1009" s="1"/>
  <c r="T1080" i="1009"/>
  <c r="S1080" i="1009"/>
  <c r="Q1080" i="1009"/>
  <c r="Q1079" i="1009" s="1"/>
  <c r="AC1079" i="1009"/>
  <c r="W1079" i="1009"/>
  <c r="S1079" i="1009"/>
  <c r="AA1078" i="1009"/>
  <c r="R1078" i="1009"/>
  <c r="F1078" i="1009" s="1"/>
  <c r="G1078" i="1009"/>
  <c r="AD1077" i="1009"/>
  <c r="AD1076" i="1009" s="1"/>
  <c r="AC1077" i="1009"/>
  <c r="AC1076" i="1009" s="1"/>
  <c r="AB1077" i="1009"/>
  <c r="Z1077" i="1009"/>
  <c r="Z1076" i="1009" s="1"/>
  <c r="W1077" i="1009"/>
  <c r="W1076" i="1009" s="1"/>
  <c r="V1077" i="1009"/>
  <c r="U1077" i="1009"/>
  <c r="T1077" i="1009"/>
  <c r="T1076" i="1009" s="1"/>
  <c r="S1077" i="1009"/>
  <c r="R1077" i="1009"/>
  <c r="Q1077" i="1009"/>
  <c r="AB1076" i="1009"/>
  <c r="V1076" i="1009"/>
  <c r="U1076" i="1009"/>
  <c r="R1076" i="1009"/>
  <c r="Q1076" i="1009"/>
  <c r="AD1075" i="1009"/>
  <c r="AD1074" i="1009" s="1"/>
  <c r="AD1073" i="1009" s="1"/>
  <c r="AA1075" i="1009"/>
  <c r="H1075" i="1009" s="1"/>
  <c r="R1075" i="1009"/>
  <c r="G1075" i="1009"/>
  <c r="AC1074" i="1009"/>
  <c r="AC1073" i="1009" s="1"/>
  <c r="AB1074" i="1009"/>
  <c r="AA1074" i="1009"/>
  <c r="AA1073" i="1009" s="1"/>
  <c r="Z1074" i="1009"/>
  <c r="Z1073" i="1009" s="1"/>
  <c r="W1074" i="1009"/>
  <c r="W1073" i="1009" s="1"/>
  <c r="V1074" i="1009"/>
  <c r="U1074" i="1009"/>
  <c r="T1074" i="1009"/>
  <c r="G1074" i="1009" s="1"/>
  <c r="S1074" i="1009"/>
  <c r="Q1074" i="1009"/>
  <c r="Q1073" i="1009" s="1"/>
  <c r="AB1073" i="1009"/>
  <c r="V1073" i="1009"/>
  <c r="V1072" i="1009" s="1"/>
  <c r="U1073" i="1009"/>
  <c r="AE1069" i="1009"/>
  <c r="N1069" i="1009"/>
  <c r="H1067" i="1009"/>
  <c r="G1067" i="1009"/>
  <c r="F1067" i="1009"/>
  <c r="H1066" i="1009"/>
  <c r="G1066" i="1009"/>
  <c r="F1066" i="1009"/>
  <c r="AD1065" i="1009"/>
  <c r="AC1065" i="1009"/>
  <c r="AC1064" i="1009" s="1"/>
  <c r="AB1065" i="1009"/>
  <c r="AB1064" i="1009" s="1"/>
  <c r="AA1065" i="1009"/>
  <c r="Z1065" i="1009"/>
  <c r="W1065" i="1009"/>
  <c r="W1064" i="1009" s="1"/>
  <c r="W1063" i="1009" s="1"/>
  <c r="V1065" i="1009"/>
  <c r="V1064" i="1009" s="1"/>
  <c r="V1063" i="1009" s="1"/>
  <c r="U1065" i="1009"/>
  <c r="T1065" i="1009"/>
  <c r="S1065" i="1009"/>
  <c r="S1064" i="1009" s="1"/>
  <c r="S1063" i="1009" s="1"/>
  <c r="R1065" i="1009"/>
  <c r="R1064" i="1009" s="1"/>
  <c r="Q1065" i="1009"/>
  <c r="AD1064" i="1009"/>
  <c r="Z1064" i="1009"/>
  <c r="T1064" i="1009"/>
  <c r="T1063" i="1009" s="1"/>
  <c r="N1064" i="1009"/>
  <c r="AD1063" i="1009"/>
  <c r="Z1063" i="1009"/>
  <c r="AA1062" i="1009"/>
  <c r="H1062" i="1009" s="1"/>
  <c r="R1062" i="1009"/>
  <c r="R1057" i="1009" s="1"/>
  <c r="G1062" i="1009"/>
  <c r="AA1061" i="1009"/>
  <c r="H1061" i="1009" s="1"/>
  <c r="G1061" i="1009"/>
  <c r="F1061" i="1009"/>
  <c r="AA1060" i="1009"/>
  <c r="H1060" i="1009" s="1"/>
  <c r="G1060" i="1009"/>
  <c r="F1060" i="1009"/>
  <c r="AA1059" i="1009"/>
  <c r="H1059" i="1009" s="1"/>
  <c r="G1059" i="1009"/>
  <c r="F1059" i="1009"/>
  <c r="AA1058" i="1009"/>
  <c r="H1058" i="1009" s="1"/>
  <c r="G1058" i="1009"/>
  <c r="F1058" i="1009"/>
  <c r="AD1057" i="1009"/>
  <c r="AC1057" i="1009"/>
  <c r="AB1057" i="1009"/>
  <c r="AB1050" i="1009" s="1"/>
  <c r="Z1057" i="1009"/>
  <c r="W1057" i="1009"/>
  <c r="V1057" i="1009"/>
  <c r="V1050" i="1009" s="1"/>
  <c r="U1057" i="1009"/>
  <c r="T1057" i="1009"/>
  <c r="S1057" i="1009"/>
  <c r="Q1057" i="1009"/>
  <c r="AA1056" i="1009"/>
  <c r="R1056" i="1009"/>
  <c r="R1055" i="1009" s="1"/>
  <c r="G1056" i="1009"/>
  <c r="AD1055" i="1009"/>
  <c r="AC1055" i="1009"/>
  <c r="AB1055" i="1009"/>
  <c r="Z1055" i="1009"/>
  <c r="W1055" i="1009"/>
  <c r="V1055" i="1009"/>
  <c r="U1055" i="1009"/>
  <c r="T1055" i="1009"/>
  <c r="S1055" i="1009"/>
  <c r="Q1055" i="1009"/>
  <c r="AA1054" i="1009"/>
  <c r="H1054" i="1009" s="1"/>
  <c r="G1054" i="1009"/>
  <c r="F1054" i="1009"/>
  <c r="AD1053" i="1009"/>
  <c r="AC1053" i="1009"/>
  <c r="AB1053" i="1009"/>
  <c r="Z1053" i="1009"/>
  <c r="W1053" i="1009"/>
  <c r="V1053" i="1009"/>
  <c r="U1053" i="1009"/>
  <c r="T1053" i="1009"/>
  <c r="G1053" i="1009" s="1"/>
  <c r="S1053" i="1009"/>
  <c r="R1053" i="1009"/>
  <c r="Q1053" i="1009"/>
  <c r="F1053" i="1009" s="1"/>
  <c r="AA1052" i="1009"/>
  <c r="G1052" i="1009"/>
  <c r="F1052" i="1009"/>
  <c r="AD1051" i="1009"/>
  <c r="AC1051" i="1009"/>
  <c r="AB1051" i="1009"/>
  <c r="Z1051" i="1009"/>
  <c r="W1051" i="1009"/>
  <c r="V1051" i="1009"/>
  <c r="U1051" i="1009"/>
  <c r="T1051" i="1009"/>
  <c r="S1051" i="1009"/>
  <c r="F1051" i="1009" s="1"/>
  <c r="R1051" i="1009"/>
  <c r="Q1051" i="1009"/>
  <c r="G1051" i="1009"/>
  <c r="AA1049" i="1009"/>
  <c r="H1049" i="1009" s="1"/>
  <c r="R1049" i="1009"/>
  <c r="R1048" i="1009" s="1"/>
  <c r="R1047" i="1009" s="1"/>
  <c r="G1049" i="1009"/>
  <c r="AD1048" i="1009"/>
  <c r="AC1048" i="1009"/>
  <c r="AC1047" i="1009" s="1"/>
  <c r="AB1048" i="1009"/>
  <c r="AB1047" i="1009" s="1"/>
  <c r="AA1048" i="1009"/>
  <c r="Z1048" i="1009"/>
  <c r="W1048" i="1009"/>
  <c r="W1047" i="1009" s="1"/>
  <c r="V1048" i="1009"/>
  <c r="V1047" i="1009" s="1"/>
  <c r="U1048" i="1009"/>
  <c r="U1047" i="1009" s="1"/>
  <c r="T1048" i="1009"/>
  <c r="S1048" i="1009"/>
  <c r="S1047" i="1009" s="1"/>
  <c r="Q1048" i="1009"/>
  <c r="Q1047" i="1009" s="1"/>
  <c r="AD1047" i="1009"/>
  <c r="Z1047" i="1009"/>
  <c r="AA1046" i="1009"/>
  <c r="H1046" i="1009"/>
  <c r="G1046" i="1009"/>
  <c r="F1046" i="1009"/>
  <c r="AA1045" i="1009"/>
  <c r="H1045" i="1009"/>
  <c r="G1045" i="1009"/>
  <c r="F1045" i="1009"/>
  <c r="AD1044" i="1009"/>
  <c r="AC1044" i="1009"/>
  <c r="AB1044" i="1009"/>
  <c r="AA1044" i="1009"/>
  <c r="Z1044" i="1009"/>
  <c r="W1044" i="1009"/>
  <c r="W1039" i="1009" s="1"/>
  <c r="V1044" i="1009"/>
  <c r="U1044" i="1009"/>
  <c r="T1044" i="1009"/>
  <c r="S1044" i="1009"/>
  <c r="S1039" i="1009" s="1"/>
  <c r="R1044" i="1009"/>
  <c r="Q1044" i="1009"/>
  <c r="AA1043" i="1009"/>
  <c r="G1043" i="1009"/>
  <c r="F1043" i="1009"/>
  <c r="AD1042" i="1009"/>
  <c r="AC1042" i="1009"/>
  <c r="AB1042" i="1009"/>
  <c r="Z1042" i="1009"/>
  <c r="W1042" i="1009"/>
  <c r="V1042" i="1009"/>
  <c r="U1042" i="1009"/>
  <c r="T1042" i="1009"/>
  <c r="S1042" i="1009"/>
  <c r="R1042" i="1009"/>
  <c r="Q1042" i="1009"/>
  <c r="AA1041" i="1009"/>
  <c r="H1041" i="1009" s="1"/>
  <c r="R1041" i="1009"/>
  <c r="R1040" i="1009" s="1"/>
  <c r="G1041" i="1009"/>
  <c r="AD1040" i="1009"/>
  <c r="AC1040" i="1009"/>
  <c r="AB1040" i="1009"/>
  <c r="AA1040" i="1009"/>
  <c r="Z1040" i="1009"/>
  <c r="W1040" i="1009"/>
  <c r="V1040" i="1009"/>
  <c r="U1040" i="1009"/>
  <c r="U1039" i="1009" s="1"/>
  <c r="T1040" i="1009"/>
  <c r="S1040" i="1009"/>
  <c r="Q1040" i="1009"/>
  <c r="AD1039" i="1009"/>
  <c r="Z1039" i="1009"/>
  <c r="AA1038" i="1009"/>
  <c r="H1038" i="1009" s="1"/>
  <c r="G1038" i="1009"/>
  <c r="F1038" i="1009"/>
  <c r="AD1037" i="1009"/>
  <c r="AC1037" i="1009"/>
  <c r="AB1037" i="1009"/>
  <c r="AA1037" i="1009"/>
  <c r="Z1037" i="1009"/>
  <c r="W1037" i="1009"/>
  <c r="V1037" i="1009"/>
  <c r="U1037" i="1009"/>
  <c r="T1037" i="1009"/>
  <c r="S1037" i="1009"/>
  <c r="R1037" i="1009"/>
  <c r="Q1037" i="1009"/>
  <c r="AA1036" i="1009"/>
  <c r="H1036" i="1009" s="1"/>
  <c r="G1036" i="1009"/>
  <c r="F1036" i="1009"/>
  <c r="AD1035" i="1009"/>
  <c r="AC1035" i="1009"/>
  <c r="AB1035" i="1009"/>
  <c r="AA1035" i="1009"/>
  <c r="Z1035" i="1009"/>
  <c r="Z1034" i="1009" s="1"/>
  <c r="W1035" i="1009"/>
  <c r="V1035" i="1009"/>
  <c r="U1035" i="1009"/>
  <c r="T1035" i="1009"/>
  <c r="S1035" i="1009"/>
  <c r="R1035" i="1009"/>
  <c r="Q1035" i="1009"/>
  <c r="AD1034" i="1009"/>
  <c r="AC1034" i="1009"/>
  <c r="W1034" i="1009"/>
  <c r="S1034" i="1009"/>
  <c r="AA1033" i="1009"/>
  <c r="H1033" i="1009" s="1"/>
  <c r="W1033" i="1009"/>
  <c r="R1033" i="1009"/>
  <c r="AA1032" i="1009"/>
  <c r="H1032" i="1009" s="1"/>
  <c r="R1032" i="1009"/>
  <c r="G1032" i="1009"/>
  <c r="F1032" i="1009"/>
  <c r="AD1031" i="1009"/>
  <c r="AC1031" i="1009"/>
  <c r="AB1031" i="1009"/>
  <c r="AA1031" i="1009"/>
  <c r="Z1031" i="1009"/>
  <c r="V1031" i="1009"/>
  <c r="U1031" i="1009"/>
  <c r="T1031" i="1009"/>
  <c r="S1031" i="1009"/>
  <c r="Q1031" i="1009"/>
  <c r="AA1030" i="1009"/>
  <c r="H1030" i="1009" s="1"/>
  <c r="R1030" i="1009"/>
  <c r="G1030" i="1009"/>
  <c r="F1030" i="1009"/>
  <c r="AD1029" i="1009"/>
  <c r="AC1029" i="1009"/>
  <c r="AB1029" i="1009"/>
  <c r="Z1029" i="1009"/>
  <c r="W1029" i="1009"/>
  <c r="V1029" i="1009"/>
  <c r="U1029" i="1009"/>
  <c r="T1029" i="1009"/>
  <c r="S1029" i="1009"/>
  <c r="R1029" i="1009"/>
  <c r="Q1029" i="1009"/>
  <c r="F1029" i="1009" s="1"/>
  <c r="AA1028" i="1009"/>
  <c r="H1028" i="1009" s="1"/>
  <c r="R1028" i="1009"/>
  <c r="G1028" i="1009"/>
  <c r="F1028" i="1009"/>
  <c r="AD1027" i="1009"/>
  <c r="AD1026" i="1009" s="1"/>
  <c r="AC1027" i="1009"/>
  <c r="AC1026" i="1009" s="1"/>
  <c r="AB1027" i="1009"/>
  <c r="Z1027" i="1009"/>
  <c r="W1027" i="1009"/>
  <c r="V1027" i="1009"/>
  <c r="U1027" i="1009"/>
  <c r="T1027" i="1009"/>
  <c r="S1027" i="1009"/>
  <c r="S1026" i="1009" s="1"/>
  <c r="R1027" i="1009"/>
  <c r="Q1027" i="1009"/>
  <c r="AA1025" i="1009"/>
  <c r="H1025" i="1009" s="1"/>
  <c r="R1025" i="1009"/>
  <c r="G1025" i="1009"/>
  <c r="AD1024" i="1009"/>
  <c r="AD1023" i="1009" s="1"/>
  <c r="AC1024" i="1009"/>
  <c r="AC1023" i="1009" s="1"/>
  <c r="AB1024" i="1009"/>
  <c r="AB1023" i="1009" s="1"/>
  <c r="Z1024" i="1009"/>
  <c r="Z1023" i="1009" s="1"/>
  <c r="W1024" i="1009"/>
  <c r="W1023" i="1009" s="1"/>
  <c r="V1024" i="1009"/>
  <c r="V1023" i="1009" s="1"/>
  <c r="U1024" i="1009"/>
  <c r="U1023" i="1009" s="1"/>
  <c r="T1024" i="1009"/>
  <c r="T1023" i="1009" s="1"/>
  <c r="S1024" i="1009"/>
  <c r="Q1024" i="1009"/>
  <c r="S1023" i="1009"/>
  <c r="AA1022" i="1009"/>
  <c r="G1022" i="1009"/>
  <c r="F1022" i="1009"/>
  <c r="AD1021" i="1009"/>
  <c r="AC1021" i="1009"/>
  <c r="AB1021" i="1009"/>
  <c r="Z1021" i="1009"/>
  <c r="W1021" i="1009"/>
  <c r="V1021" i="1009"/>
  <c r="U1021" i="1009"/>
  <c r="T1021" i="1009"/>
  <c r="S1021" i="1009"/>
  <c r="R1021" i="1009"/>
  <c r="Q1021" i="1009"/>
  <c r="F1021" i="1009" s="1"/>
  <c r="AA1020" i="1009"/>
  <c r="H1020" i="1009" s="1"/>
  <c r="G1020" i="1009"/>
  <c r="F1020" i="1009"/>
  <c r="AD1019" i="1009"/>
  <c r="AC1019" i="1009"/>
  <c r="AC1014" i="1009" s="1"/>
  <c r="AB1019" i="1009"/>
  <c r="Z1019" i="1009"/>
  <c r="W1019" i="1009"/>
  <c r="V1019" i="1009"/>
  <c r="V1014" i="1009" s="1"/>
  <c r="U1019" i="1009"/>
  <c r="T1019" i="1009"/>
  <c r="S1019" i="1009"/>
  <c r="R1019" i="1009"/>
  <c r="Q1019" i="1009"/>
  <c r="AA1018" i="1009"/>
  <c r="AA1017" i="1009" s="1"/>
  <c r="G1018" i="1009"/>
  <c r="F1018" i="1009"/>
  <c r="AD1017" i="1009"/>
  <c r="AC1017" i="1009"/>
  <c r="AB1017" i="1009"/>
  <c r="Z1017" i="1009"/>
  <c r="W1017" i="1009"/>
  <c r="V1017" i="1009"/>
  <c r="U1017" i="1009"/>
  <c r="T1017" i="1009"/>
  <c r="S1017" i="1009"/>
  <c r="R1017" i="1009"/>
  <c r="Q1017" i="1009"/>
  <c r="G1017" i="1009"/>
  <c r="AA1016" i="1009"/>
  <c r="H1016" i="1009" s="1"/>
  <c r="R1016" i="1009"/>
  <c r="G1016" i="1009"/>
  <c r="AD1015" i="1009"/>
  <c r="AC1015" i="1009"/>
  <c r="AB1015" i="1009"/>
  <c r="Z1015" i="1009"/>
  <c r="W1015" i="1009"/>
  <c r="W1014" i="1009" s="1"/>
  <c r="V1015" i="1009"/>
  <c r="U1015" i="1009"/>
  <c r="T1015" i="1009"/>
  <c r="S1015" i="1009"/>
  <c r="Q1015" i="1009"/>
  <c r="AA1012" i="1009"/>
  <c r="H1012" i="1009" s="1"/>
  <c r="R1012" i="1009"/>
  <c r="R1011" i="1009" s="1"/>
  <c r="G1012" i="1009"/>
  <c r="AD1011" i="1009"/>
  <c r="AC1011" i="1009"/>
  <c r="AB1011" i="1009"/>
  <c r="Z1011" i="1009"/>
  <c r="W1011" i="1009"/>
  <c r="V1011" i="1009"/>
  <c r="U1011" i="1009"/>
  <c r="T1011" i="1009"/>
  <c r="S1011" i="1009"/>
  <c r="Q1011" i="1009"/>
  <c r="AA1010" i="1009"/>
  <c r="H1010" i="1009" s="1"/>
  <c r="R1010" i="1009"/>
  <c r="G1010" i="1009"/>
  <c r="AD1009" i="1009"/>
  <c r="AC1009" i="1009"/>
  <c r="AB1009" i="1009"/>
  <c r="Z1009" i="1009"/>
  <c r="W1009" i="1009"/>
  <c r="V1009" i="1009"/>
  <c r="U1009" i="1009"/>
  <c r="T1009" i="1009"/>
  <c r="G1009" i="1009" s="1"/>
  <c r="S1009" i="1009"/>
  <c r="Q1009" i="1009"/>
  <c r="AA1008" i="1009"/>
  <c r="H1008" i="1009" s="1"/>
  <c r="R1008" i="1009"/>
  <c r="F1008" i="1009" s="1"/>
  <c r="G1008" i="1009"/>
  <c r="AA1007" i="1009"/>
  <c r="H1007" i="1009" s="1"/>
  <c r="R1007" i="1009"/>
  <c r="R1006" i="1009" s="1"/>
  <c r="G1007" i="1009"/>
  <c r="F1007" i="1009"/>
  <c r="AD1006" i="1009"/>
  <c r="AC1006" i="1009"/>
  <c r="AC1005" i="1009" s="1"/>
  <c r="AB1006" i="1009"/>
  <c r="Z1006" i="1009"/>
  <c r="W1006" i="1009"/>
  <c r="V1006" i="1009"/>
  <c r="U1006" i="1009"/>
  <c r="U1005" i="1009" s="1"/>
  <c r="T1006" i="1009"/>
  <c r="S1006" i="1009"/>
  <c r="Q1006" i="1009"/>
  <c r="AB1005" i="1009"/>
  <c r="AA1004" i="1009"/>
  <c r="H1004" i="1009" s="1"/>
  <c r="R1004" i="1009"/>
  <c r="F1004" i="1009" s="1"/>
  <c r="G1004" i="1009"/>
  <c r="AD1003" i="1009"/>
  <c r="AC1003" i="1009"/>
  <c r="AB1003" i="1009"/>
  <c r="AA1003" i="1009"/>
  <c r="AA1000" i="1009" s="1"/>
  <c r="Z1003" i="1009"/>
  <c r="W1003" i="1009"/>
  <c r="V1003" i="1009"/>
  <c r="U1003" i="1009"/>
  <c r="T1003" i="1009"/>
  <c r="S1003" i="1009"/>
  <c r="R1003" i="1009"/>
  <c r="Q1003" i="1009"/>
  <c r="AA1002" i="1009"/>
  <c r="H1002" i="1009" s="1"/>
  <c r="R1002" i="1009"/>
  <c r="F1002" i="1009" s="1"/>
  <c r="G1002" i="1009"/>
  <c r="AD1001" i="1009"/>
  <c r="AD1000" i="1009" s="1"/>
  <c r="AC1001" i="1009"/>
  <c r="AB1001" i="1009"/>
  <c r="AA1001" i="1009"/>
  <c r="Z1001" i="1009"/>
  <c r="Z1000" i="1009" s="1"/>
  <c r="W1001" i="1009"/>
  <c r="V1001" i="1009"/>
  <c r="U1001" i="1009"/>
  <c r="T1001" i="1009"/>
  <c r="S1001" i="1009"/>
  <c r="R1001" i="1009"/>
  <c r="Q1001" i="1009"/>
  <c r="AC1000" i="1009"/>
  <c r="W1000" i="1009"/>
  <c r="S1000" i="1009"/>
  <c r="AA999" i="1009"/>
  <c r="R999" i="1009"/>
  <c r="G999" i="1009"/>
  <c r="AD998" i="1009"/>
  <c r="AC998" i="1009"/>
  <c r="AB998" i="1009"/>
  <c r="Z998" i="1009"/>
  <c r="W998" i="1009"/>
  <c r="V998" i="1009"/>
  <c r="U998" i="1009"/>
  <c r="T998" i="1009"/>
  <c r="S998" i="1009"/>
  <c r="Q998" i="1009"/>
  <c r="AA997" i="1009"/>
  <c r="H997" i="1009" s="1"/>
  <c r="R997" i="1009"/>
  <c r="G997" i="1009"/>
  <c r="AD996" i="1009"/>
  <c r="AC996" i="1009"/>
  <c r="AB996" i="1009"/>
  <c r="AA996" i="1009"/>
  <c r="Z996" i="1009"/>
  <c r="W996" i="1009"/>
  <c r="V996" i="1009"/>
  <c r="U996" i="1009"/>
  <c r="U990" i="1009" s="1"/>
  <c r="T996" i="1009"/>
  <c r="S996" i="1009"/>
  <c r="Q996" i="1009"/>
  <c r="AA995" i="1009"/>
  <c r="G995" i="1009"/>
  <c r="F995" i="1009"/>
  <c r="AD994" i="1009"/>
  <c r="AC994" i="1009"/>
  <c r="AB994" i="1009"/>
  <c r="Z994" i="1009"/>
  <c r="W994" i="1009"/>
  <c r="V994" i="1009"/>
  <c r="U994" i="1009"/>
  <c r="T994" i="1009"/>
  <c r="S994" i="1009"/>
  <c r="R994" i="1009"/>
  <c r="Q994" i="1009"/>
  <c r="AA993" i="1009"/>
  <c r="R993" i="1009"/>
  <c r="G993" i="1009"/>
  <c r="F993" i="1009"/>
  <c r="AA992" i="1009"/>
  <c r="H992" i="1009" s="1"/>
  <c r="R992" i="1009"/>
  <c r="F992" i="1009" s="1"/>
  <c r="G992" i="1009"/>
  <c r="AD991" i="1009"/>
  <c r="AC991" i="1009"/>
  <c r="AC990" i="1009" s="1"/>
  <c r="AB991" i="1009"/>
  <c r="Z991" i="1009"/>
  <c r="W991" i="1009"/>
  <c r="V991" i="1009"/>
  <c r="V990" i="1009" s="1"/>
  <c r="U991" i="1009"/>
  <c r="T991" i="1009"/>
  <c r="S991" i="1009"/>
  <c r="R991" i="1009"/>
  <c r="Q991" i="1009"/>
  <c r="T989" i="1009"/>
  <c r="AA988" i="1009"/>
  <c r="G988" i="1009"/>
  <c r="F988" i="1009"/>
  <c r="AD987" i="1009"/>
  <c r="AC987" i="1009"/>
  <c r="AB987" i="1009"/>
  <c r="Z987" i="1009"/>
  <c r="W987" i="1009"/>
  <c r="V987" i="1009"/>
  <c r="U987" i="1009"/>
  <c r="T987" i="1009"/>
  <c r="S987" i="1009"/>
  <c r="R987" i="1009"/>
  <c r="Q987" i="1009"/>
  <c r="AA986" i="1009"/>
  <c r="H986" i="1009"/>
  <c r="G986" i="1009"/>
  <c r="F986" i="1009"/>
  <c r="AA985" i="1009"/>
  <c r="S985" i="1009"/>
  <c r="G985" i="1009"/>
  <c r="AD984" i="1009"/>
  <c r="AC984" i="1009"/>
  <c r="AC983" i="1009" s="1"/>
  <c r="AB984" i="1009"/>
  <c r="Z984" i="1009"/>
  <c r="W984" i="1009"/>
  <c r="V984" i="1009"/>
  <c r="U984" i="1009"/>
  <c r="U983" i="1009" s="1"/>
  <c r="T984" i="1009"/>
  <c r="Q984" i="1009"/>
  <c r="AB983" i="1009"/>
  <c r="V983" i="1009"/>
  <c r="AA982" i="1009"/>
  <c r="H982" i="1009"/>
  <c r="G982" i="1009"/>
  <c r="F982" i="1009"/>
  <c r="AD981" i="1009"/>
  <c r="AC981" i="1009"/>
  <c r="AB981" i="1009"/>
  <c r="AA981" i="1009"/>
  <c r="Z981" i="1009"/>
  <c r="W981" i="1009"/>
  <c r="W978" i="1009" s="1"/>
  <c r="V981" i="1009"/>
  <c r="U981" i="1009"/>
  <c r="T981" i="1009"/>
  <c r="S981" i="1009"/>
  <c r="S978" i="1009" s="1"/>
  <c r="R981" i="1009"/>
  <c r="Q981" i="1009"/>
  <c r="AA980" i="1009"/>
  <c r="G980" i="1009"/>
  <c r="F980" i="1009"/>
  <c r="AD979" i="1009"/>
  <c r="AD978" i="1009" s="1"/>
  <c r="AC979" i="1009"/>
  <c r="AB979" i="1009"/>
  <c r="Z979" i="1009"/>
  <c r="Z978" i="1009" s="1"/>
  <c r="W979" i="1009"/>
  <c r="V979" i="1009"/>
  <c r="U979" i="1009"/>
  <c r="T979" i="1009"/>
  <c r="S979" i="1009"/>
  <c r="R979" i="1009"/>
  <c r="Q979" i="1009"/>
  <c r="AC978" i="1009"/>
  <c r="AA977" i="1009"/>
  <c r="G977" i="1009"/>
  <c r="F977" i="1009"/>
  <c r="AD976" i="1009"/>
  <c r="AC976" i="1009"/>
  <c r="AB976" i="1009"/>
  <c r="Z976" i="1009"/>
  <c r="W976" i="1009"/>
  <c r="V976" i="1009"/>
  <c r="U976" i="1009"/>
  <c r="T976" i="1009"/>
  <c r="S976" i="1009"/>
  <c r="R976" i="1009"/>
  <c r="Q976" i="1009"/>
  <c r="F976" i="1009"/>
  <c r="AA975" i="1009"/>
  <c r="H975" i="1009" s="1"/>
  <c r="G975" i="1009"/>
  <c r="F975" i="1009"/>
  <c r="AD974" i="1009"/>
  <c r="AC974" i="1009"/>
  <c r="AB974" i="1009"/>
  <c r="AA974" i="1009"/>
  <c r="Z974" i="1009"/>
  <c r="W974" i="1009"/>
  <c r="V974" i="1009"/>
  <c r="U974" i="1009"/>
  <c r="G974" i="1009" s="1"/>
  <c r="T974" i="1009"/>
  <c r="S974" i="1009"/>
  <c r="R974" i="1009"/>
  <c r="Q974" i="1009"/>
  <c r="AA973" i="1009"/>
  <c r="G973" i="1009"/>
  <c r="F973" i="1009"/>
  <c r="AD972" i="1009"/>
  <c r="AC972" i="1009"/>
  <c r="AB972" i="1009"/>
  <c r="Z972" i="1009"/>
  <c r="W972" i="1009"/>
  <c r="V972" i="1009"/>
  <c r="U972" i="1009"/>
  <c r="T972" i="1009"/>
  <c r="S972" i="1009"/>
  <c r="R972" i="1009"/>
  <c r="Q972" i="1009"/>
  <c r="AA971" i="1009"/>
  <c r="R971" i="1009"/>
  <c r="F971" i="1009" s="1"/>
  <c r="G971" i="1009"/>
  <c r="AD970" i="1009"/>
  <c r="AC970" i="1009"/>
  <c r="AB970" i="1009"/>
  <c r="Z970" i="1009"/>
  <c r="W970" i="1009"/>
  <c r="V970" i="1009"/>
  <c r="U970" i="1009"/>
  <c r="T970" i="1009"/>
  <c r="S970" i="1009"/>
  <c r="Q970" i="1009"/>
  <c r="Q969" i="1009"/>
  <c r="AA966" i="1009"/>
  <c r="H966" i="1009" s="1"/>
  <c r="G966" i="1009"/>
  <c r="F966" i="1009"/>
  <c r="AD965" i="1009"/>
  <c r="AC965" i="1009"/>
  <c r="AC964" i="1009" s="1"/>
  <c r="AB965" i="1009"/>
  <c r="AB964" i="1009" s="1"/>
  <c r="AA965" i="1009"/>
  <c r="Z965" i="1009"/>
  <c r="W965" i="1009"/>
  <c r="W964" i="1009" s="1"/>
  <c r="V965" i="1009"/>
  <c r="V964" i="1009" s="1"/>
  <c r="U965" i="1009"/>
  <c r="T965" i="1009"/>
  <c r="S965" i="1009"/>
  <c r="S964" i="1009" s="1"/>
  <c r="R965" i="1009"/>
  <c r="Q965" i="1009"/>
  <c r="AD964" i="1009"/>
  <c r="Z964" i="1009"/>
  <c r="T964" i="1009"/>
  <c r="R964" i="1009"/>
  <c r="AA963" i="1009"/>
  <c r="H963" i="1009" s="1"/>
  <c r="G963" i="1009"/>
  <c r="F963" i="1009"/>
  <c r="AD962" i="1009"/>
  <c r="AC962" i="1009"/>
  <c r="AB962" i="1009"/>
  <c r="AA962" i="1009"/>
  <c r="H962" i="1009" s="1"/>
  <c r="Z962" i="1009"/>
  <c r="W962" i="1009"/>
  <c r="V962" i="1009"/>
  <c r="U962" i="1009"/>
  <c r="G962" i="1009" s="1"/>
  <c r="T962" i="1009"/>
  <c r="S962" i="1009"/>
  <c r="R962" i="1009"/>
  <c r="Q962" i="1009"/>
  <c r="F962" i="1009" s="1"/>
  <c r="AA961" i="1009"/>
  <c r="S961" i="1009"/>
  <c r="S960" i="1009" s="1"/>
  <c r="S959" i="1009" s="1"/>
  <c r="S958" i="1009" s="1"/>
  <c r="R961" i="1009"/>
  <c r="F961" i="1009" s="1"/>
  <c r="G961" i="1009"/>
  <c r="AD960" i="1009"/>
  <c r="AD959" i="1009" s="1"/>
  <c r="AD958" i="1009" s="1"/>
  <c r="AC960" i="1009"/>
  <c r="AB960" i="1009"/>
  <c r="AB959" i="1009" s="1"/>
  <c r="Z960" i="1009"/>
  <c r="Z959" i="1009" s="1"/>
  <c r="Z958" i="1009" s="1"/>
  <c r="W960" i="1009"/>
  <c r="W959" i="1009" s="1"/>
  <c r="W958" i="1009" s="1"/>
  <c r="V960" i="1009"/>
  <c r="V959" i="1009" s="1"/>
  <c r="U960" i="1009"/>
  <c r="T960" i="1009"/>
  <c r="Q960" i="1009"/>
  <c r="AA957" i="1009"/>
  <c r="H957" i="1009" s="1"/>
  <c r="S957" i="1009"/>
  <c r="G957" i="1009"/>
  <c r="F957" i="1009"/>
  <c r="AD956" i="1009"/>
  <c r="AC956" i="1009"/>
  <c r="AB956" i="1009"/>
  <c r="AA956" i="1009"/>
  <c r="H956" i="1009" s="1"/>
  <c r="Z956" i="1009"/>
  <c r="W956" i="1009"/>
  <c r="V956" i="1009"/>
  <c r="U956" i="1009"/>
  <c r="G956" i="1009" s="1"/>
  <c r="T956" i="1009"/>
  <c r="S956" i="1009"/>
  <c r="R956" i="1009"/>
  <c r="Q956" i="1009"/>
  <c r="F956" i="1009" s="1"/>
  <c r="AA955" i="1009"/>
  <c r="H955" i="1009" s="1"/>
  <c r="S955" i="1009"/>
  <c r="G955" i="1009"/>
  <c r="F955" i="1009"/>
  <c r="AD954" i="1009"/>
  <c r="AC954" i="1009"/>
  <c r="AB954" i="1009"/>
  <c r="AA954" i="1009"/>
  <c r="Z954" i="1009"/>
  <c r="W954" i="1009"/>
  <c r="V954" i="1009"/>
  <c r="U954" i="1009"/>
  <c r="G954" i="1009" s="1"/>
  <c r="T954" i="1009"/>
  <c r="S954" i="1009"/>
  <c r="R954" i="1009"/>
  <c r="Q954" i="1009"/>
  <c r="F954" i="1009" s="1"/>
  <c r="AA953" i="1009"/>
  <c r="S953" i="1009"/>
  <c r="F953" i="1009" s="1"/>
  <c r="H953" i="1009"/>
  <c r="G953" i="1009"/>
  <c r="AD952" i="1009"/>
  <c r="AC952" i="1009"/>
  <c r="AB952" i="1009"/>
  <c r="AA952" i="1009"/>
  <c r="Z952" i="1009"/>
  <c r="W952" i="1009"/>
  <c r="G952" i="1009" s="1"/>
  <c r="V952" i="1009"/>
  <c r="U952" i="1009"/>
  <c r="T952" i="1009"/>
  <c r="S952" i="1009"/>
  <c r="R952" i="1009"/>
  <c r="Q952" i="1009"/>
  <c r="AA951" i="1009"/>
  <c r="H951" i="1009" s="1"/>
  <c r="S951" i="1009"/>
  <c r="G951" i="1009"/>
  <c r="F951" i="1009"/>
  <c r="AD950" i="1009"/>
  <c r="AC950" i="1009"/>
  <c r="AB950" i="1009"/>
  <c r="AB947" i="1009" s="1"/>
  <c r="AB946" i="1009" s="1"/>
  <c r="Z950" i="1009"/>
  <c r="W950" i="1009"/>
  <c r="V950" i="1009"/>
  <c r="U950" i="1009"/>
  <c r="G950" i="1009" s="1"/>
  <c r="T950" i="1009"/>
  <c r="S950" i="1009"/>
  <c r="R950" i="1009"/>
  <c r="R947" i="1009" s="1"/>
  <c r="R946" i="1009" s="1"/>
  <c r="Q950" i="1009"/>
  <c r="F950" i="1009" s="1"/>
  <c r="AA949" i="1009"/>
  <c r="S949" i="1009"/>
  <c r="F949" i="1009" s="1"/>
  <c r="H949" i="1009"/>
  <c r="G949" i="1009"/>
  <c r="AD948" i="1009"/>
  <c r="AD947" i="1009" s="1"/>
  <c r="AD946" i="1009" s="1"/>
  <c r="AC948" i="1009"/>
  <c r="AB948" i="1009"/>
  <c r="AA948" i="1009"/>
  <c r="Z948" i="1009"/>
  <c r="Z947" i="1009" s="1"/>
  <c r="Z946" i="1009" s="1"/>
  <c r="W948" i="1009"/>
  <c r="V948" i="1009"/>
  <c r="U948" i="1009"/>
  <c r="T948" i="1009"/>
  <c r="T947" i="1009" s="1"/>
  <c r="T946" i="1009" s="1"/>
  <c r="S948" i="1009"/>
  <c r="R948" i="1009"/>
  <c r="Q948" i="1009"/>
  <c r="G948" i="1009"/>
  <c r="V947" i="1009"/>
  <c r="V946" i="1009" s="1"/>
  <c r="AA945" i="1009"/>
  <c r="H945" i="1009" s="1"/>
  <c r="R945" i="1009"/>
  <c r="F945" i="1009" s="1"/>
  <c r="G945" i="1009"/>
  <c r="AD944" i="1009"/>
  <c r="AC944" i="1009"/>
  <c r="AC943" i="1009" s="1"/>
  <c r="AB944" i="1009"/>
  <c r="AB943" i="1009" s="1"/>
  <c r="AA944" i="1009"/>
  <c r="H944" i="1009" s="1"/>
  <c r="Z944" i="1009"/>
  <c r="W944" i="1009"/>
  <c r="W943" i="1009" s="1"/>
  <c r="V944" i="1009"/>
  <c r="U944" i="1009"/>
  <c r="G944" i="1009" s="1"/>
  <c r="T944" i="1009"/>
  <c r="S944" i="1009"/>
  <c r="S943" i="1009" s="1"/>
  <c r="R944" i="1009"/>
  <c r="R943" i="1009" s="1"/>
  <c r="Q944" i="1009"/>
  <c r="Q943" i="1009" s="1"/>
  <c r="AD943" i="1009"/>
  <c r="Z943" i="1009"/>
  <c r="V943" i="1009"/>
  <c r="AA942" i="1009"/>
  <c r="H942" i="1009" s="1"/>
  <c r="R942" i="1009"/>
  <c r="F942" i="1009" s="1"/>
  <c r="G942" i="1009"/>
  <c r="AD941" i="1009"/>
  <c r="AC941" i="1009"/>
  <c r="AC940" i="1009" s="1"/>
  <c r="AB941" i="1009"/>
  <c r="AB940" i="1009" s="1"/>
  <c r="AA941" i="1009"/>
  <c r="AA940" i="1009" s="1"/>
  <c r="Z941" i="1009"/>
  <c r="W941" i="1009"/>
  <c r="W940" i="1009" s="1"/>
  <c r="V941" i="1009"/>
  <c r="U941" i="1009"/>
  <c r="U940" i="1009" s="1"/>
  <c r="T941" i="1009"/>
  <c r="S941" i="1009"/>
  <c r="S940" i="1009" s="1"/>
  <c r="R941" i="1009"/>
  <c r="R940" i="1009" s="1"/>
  <c r="Q941" i="1009"/>
  <c r="AD940" i="1009"/>
  <c r="Z940" i="1009"/>
  <c r="V940" i="1009"/>
  <c r="T940" i="1009"/>
  <c r="T936" i="1009" s="1"/>
  <c r="S939" i="1009"/>
  <c r="S938" i="1009" s="1"/>
  <c r="S937" i="1009" s="1"/>
  <c r="Q939" i="1009"/>
  <c r="AA939" i="1009" s="1"/>
  <c r="G939" i="1009"/>
  <c r="AD938" i="1009"/>
  <c r="AD937" i="1009" s="1"/>
  <c r="AC938" i="1009"/>
  <c r="AC937" i="1009" s="1"/>
  <c r="AB938" i="1009"/>
  <c r="AB937" i="1009" s="1"/>
  <c r="AB936" i="1009" s="1"/>
  <c r="Z938" i="1009"/>
  <c r="Z937" i="1009" s="1"/>
  <c r="W938" i="1009"/>
  <c r="V938" i="1009"/>
  <c r="V937" i="1009" s="1"/>
  <c r="V936" i="1009" s="1"/>
  <c r="U938" i="1009"/>
  <c r="U937" i="1009" s="1"/>
  <c r="T938" i="1009"/>
  <c r="W937" i="1009"/>
  <c r="N933" i="1009"/>
  <c r="AE932" i="1009"/>
  <c r="AA931" i="1009"/>
  <c r="H931" i="1009" s="1"/>
  <c r="R931" i="1009"/>
  <c r="F931" i="1009" s="1"/>
  <c r="G931" i="1009"/>
  <c r="AD930" i="1009"/>
  <c r="AD929" i="1009" s="1"/>
  <c r="AD928" i="1009" s="1"/>
  <c r="AD927" i="1009" s="1"/>
  <c r="AD925" i="1009" s="1"/>
  <c r="AC930" i="1009"/>
  <c r="AC929" i="1009" s="1"/>
  <c r="AC928" i="1009" s="1"/>
  <c r="AC927" i="1009" s="1"/>
  <c r="AC925" i="1009" s="1"/>
  <c r="AB930" i="1009"/>
  <c r="AA930" i="1009"/>
  <c r="AA929" i="1009" s="1"/>
  <c r="AA928" i="1009" s="1"/>
  <c r="AA927" i="1009" s="1"/>
  <c r="AA925" i="1009" s="1"/>
  <c r="AA924" i="1009" s="1"/>
  <c r="AA923" i="1009" s="1"/>
  <c r="Z930" i="1009"/>
  <c r="Z929" i="1009" s="1"/>
  <c r="W930" i="1009"/>
  <c r="V930" i="1009"/>
  <c r="V929" i="1009" s="1"/>
  <c r="V928" i="1009" s="1"/>
  <c r="V927" i="1009" s="1"/>
  <c r="V925" i="1009" s="1"/>
  <c r="V924" i="1009" s="1"/>
  <c r="V923" i="1009" s="1"/>
  <c r="U930" i="1009"/>
  <c r="U929" i="1009" s="1"/>
  <c r="T930" i="1009"/>
  <c r="S930" i="1009"/>
  <c r="S929" i="1009" s="1"/>
  <c r="S928" i="1009" s="1"/>
  <c r="S927" i="1009" s="1"/>
  <c r="S925" i="1009" s="1"/>
  <c r="S924" i="1009" s="1"/>
  <c r="S923" i="1009" s="1"/>
  <c r="R930" i="1009"/>
  <c r="R929" i="1009" s="1"/>
  <c r="R928" i="1009" s="1"/>
  <c r="R927" i="1009" s="1"/>
  <c r="R925" i="1009" s="1"/>
  <c r="R924" i="1009" s="1"/>
  <c r="R923" i="1009" s="1"/>
  <c r="Q930" i="1009"/>
  <c r="Q929" i="1009" s="1"/>
  <c r="W929" i="1009"/>
  <c r="W928" i="1009"/>
  <c r="W927" i="1009" s="1"/>
  <c r="W925" i="1009" s="1"/>
  <c r="W924" i="1009" s="1"/>
  <c r="W923" i="1009" s="1"/>
  <c r="T928" i="1009"/>
  <c r="T927" i="1009" s="1"/>
  <c r="T925" i="1009" s="1"/>
  <c r="H926" i="1009"/>
  <c r="G926" i="1009"/>
  <c r="F926" i="1009"/>
  <c r="N924" i="1009"/>
  <c r="AA922" i="1009"/>
  <c r="H922" i="1009" s="1"/>
  <c r="S922" i="1009"/>
  <c r="R922" i="1009"/>
  <c r="R921" i="1009" s="1"/>
  <c r="G922" i="1009"/>
  <c r="AD921" i="1009"/>
  <c r="AD920" i="1009" s="1"/>
  <c r="AD919" i="1009" s="1"/>
  <c r="AC921" i="1009"/>
  <c r="AC920" i="1009" s="1"/>
  <c r="AC919" i="1009" s="1"/>
  <c r="AB921" i="1009"/>
  <c r="AB920" i="1009" s="1"/>
  <c r="AB919" i="1009" s="1"/>
  <c r="Z921" i="1009"/>
  <c r="Z920" i="1009" s="1"/>
  <c r="W921" i="1009"/>
  <c r="W920" i="1009" s="1"/>
  <c r="W919" i="1009" s="1"/>
  <c r="V921" i="1009"/>
  <c r="V920" i="1009" s="1"/>
  <c r="V919" i="1009" s="1"/>
  <c r="U921" i="1009"/>
  <c r="T921" i="1009"/>
  <c r="G921" i="1009" s="1"/>
  <c r="S921" i="1009"/>
  <c r="Q921" i="1009"/>
  <c r="Q920" i="1009" s="1"/>
  <c r="U920" i="1009"/>
  <c r="U919" i="1009" s="1"/>
  <c r="S920" i="1009"/>
  <c r="S919" i="1009" s="1"/>
  <c r="AA918" i="1009"/>
  <c r="H918" i="1009" s="1"/>
  <c r="R918" i="1009"/>
  <c r="F918" i="1009" s="1"/>
  <c r="G918" i="1009"/>
  <c r="AD917" i="1009"/>
  <c r="AC917" i="1009"/>
  <c r="AB917" i="1009"/>
  <c r="Z917" i="1009"/>
  <c r="W917" i="1009"/>
  <c r="V917" i="1009"/>
  <c r="U917" i="1009"/>
  <c r="T917" i="1009"/>
  <c r="S917" i="1009"/>
  <c r="Q917" i="1009"/>
  <c r="AD916" i="1009"/>
  <c r="AC916" i="1009"/>
  <c r="AA916" i="1009"/>
  <c r="AA915" i="1009" s="1"/>
  <c r="W916" i="1009"/>
  <c r="S916" i="1009"/>
  <c r="AD915" i="1009"/>
  <c r="AB915" i="1009"/>
  <c r="Z915" i="1009"/>
  <c r="V915" i="1009"/>
  <c r="V914" i="1009" s="1"/>
  <c r="U915" i="1009"/>
  <c r="U914" i="1009" s="1"/>
  <c r="T915" i="1009"/>
  <c r="Q915" i="1009"/>
  <c r="Q914" i="1009"/>
  <c r="W912" i="1009"/>
  <c r="V912" i="1009"/>
  <c r="U912" i="1009"/>
  <c r="T912" i="1009"/>
  <c r="W911" i="1009"/>
  <c r="V911" i="1009"/>
  <c r="U911" i="1009"/>
  <c r="T911" i="1009"/>
  <c r="AA910" i="1009"/>
  <c r="H910" i="1009" s="1"/>
  <c r="G910" i="1009"/>
  <c r="F910" i="1009"/>
  <c r="AD909" i="1009"/>
  <c r="AC909" i="1009"/>
  <c r="AB909" i="1009"/>
  <c r="AA909" i="1009"/>
  <c r="Z909" i="1009"/>
  <c r="W909" i="1009"/>
  <c r="V909" i="1009"/>
  <c r="U909" i="1009"/>
  <c r="T909" i="1009"/>
  <c r="S909" i="1009"/>
  <c r="R909" i="1009"/>
  <c r="Q909" i="1009"/>
  <c r="F909" i="1009" s="1"/>
  <c r="AA908" i="1009"/>
  <c r="H908" i="1009" s="1"/>
  <c r="S908" i="1009"/>
  <c r="R908" i="1009"/>
  <c r="F908" i="1009" s="1"/>
  <c r="G908" i="1009"/>
  <c r="AA907" i="1009"/>
  <c r="H907" i="1009" s="1"/>
  <c r="R907" i="1009"/>
  <c r="G907" i="1009"/>
  <c r="F907" i="1009"/>
  <c r="AA906" i="1009"/>
  <c r="H906" i="1009" s="1"/>
  <c r="S906" i="1009"/>
  <c r="R906" i="1009" s="1"/>
  <c r="G906" i="1009"/>
  <c r="AD905" i="1009"/>
  <c r="AC905" i="1009"/>
  <c r="AB905" i="1009"/>
  <c r="Z905" i="1009"/>
  <c r="W905" i="1009"/>
  <c r="W904" i="1009" s="1"/>
  <c r="V905" i="1009"/>
  <c r="U905" i="1009"/>
  <c r="T905" i="1009"/>
  <c r="S905" i="1009"/>
  <c r="S904" i="1009" s="1"/>
  <c r="Q905" i="1009"/>
  <c r="AB904" i="1009"/>
  <c r="V904" i="1009"/>
  <c r="AA903" i="1009"/>
  <c r="H903" i="1009" s="1"/>
  <c r="R903" i="1009"/>
  <c r="G903" i="1009"/>
  <c r="F903" i="1009"/>
  <c r="AD902" i="1009"/>
  <c r="AC902" i="1009"/>
  <c r="AB902" i="1009"/>
  <c r="AA902" i="1009"/>
  <c r="H902" i="1009" s="1"/>
  <c r="Z902" i="1009"/>
  <c r="W902" i="1009"/>
  <c r="V902" i="1009"/>
  <c r="U902" i="1009"/>
  <c r="G902" i="1009" s="1"/>
  <c r="T902" i="1009"/>
  <c r="S902" i="1009"/>
  <c r="R902" i="1009"/>
  <c r="Q902" i="1009"/>
  <c r="F902" i="1009" s="1"/>
  <c r="AA901" i="1009"/>
  <c r="H901" i="1009" s="1"/>
  <c r="R901" i="1009"/>
  <c r="F901" i="1009" s="1"/>
  <c r="G901" i="1009"/>
  <c r="AD900" i="1009"/>
  <c r="AC900" i="1009"/>
  <c r="AB900" i="1009"/>
  <c r="Z900" i="1009"/>
  <c r="W900" i="1009"/>
  <c r="W899" i="1009" s="1"/>
  <c r="V900" i="1009"/>
  <c r="U900" i="1009"/>
  <c r="T900" i="1009"/>
  <c r="T899" i="1009" s="1"/>
  <c r="S900" i="1009"/>
  <c r="S899" i="1009" s="1"/>
  <c r="Q900" i="1009"/>
  <c r="AD899" i="1009"/>
  <c r="Z899" i="1009"/>
  <c r="AA898" i="1009"/>
  <c r="H898" i="1009" s="1"/>
  <c r="R898" i="1009"/>
  <c r="G898" i="1009"/>
  <c r="AA897" i="1009"/>
  <c r="H897" i="1009" s="1"/>
  <c r="R897" i="1009"/>
  <c r="G897" i="1009"/>
  <c r="F897" i="1009"/>
  <c r="AD896" i="1009"/>
  <c r="AC896" i="1009"/>
  <c r="AB896" i="1009"/>
  <c r="AA896" i="1009"/>
  <c r="Z896" i="1009"/>
  <c r="W896" i="1009"/>
  <c r="V896" i="1009"/>
  <c r="U896" i="1009"/>
  <c r="T896" i="1009"/>
  <c r="S896" i="1009"/>
  <c r="Q896" i="1009"/>
  <c r="AA895" i="1009"/>
  <c r="H895" i="1009" s="1"/>
  <c r="R895" i="1009"/>
  <c r="F895" i="1009" s="1"/>
  <c r="G895" i="1009"/>
  <c r="AD894" i="1009"/>
  <c r="AD891" i="1009" s="1"/>
  <c r="AC894" i="1009"/>
  <c r="AB894" i="1009"/>
  <c r="Z894" i="1009"/>
  <c r="W894" i="1009"/>
  <c r="V894" i="1009"/>
  <c r="V891" i="1009" s="1"/>
  <c r="U894" i="1009"/>
  <c r="T894" i="1009"/>
  <c r="S894" i="1009"/>
  <c r="S891" i="1009" s="1"/>
  <c r="R894" i="1009"/>
  <c r="Q894" i="1009"/>
  <c r="AA893" i="1009"/>
  <c r="H893" i="1009" s="1"/>
  <c r="R893" i="1009"/>
  <c r="F893" i="1009" s="1"/>
  <c r="G893" i="1009"/>
  <c r="AD892" i="1009"/>
  <c r="AC892" i="1009"/>
  <c r="AB892" i="1009"/>
  <c r="Z892" i="1009"/>
  <c r="W892" i="1009"/>
  <c r="V892" i="1009"/>
  <c r="U892" i="1009"/>
  <c r="T892" i="1009"/>
  <c r="S892" i="1009"/>
  <c r="Q892" i="1009"/>
  <c r="AA890" i="1009"/>
  <c r="H890" i="1009" s="1"/>
  <c r="R890" i="1009"/>
  <c r="F890" i="1009" s="1"/>
  <c r="G890" i="1009"/>
  <c r="AD889" i="1009"/>
  <c r="AC889" i="1009"/>
  <c r="AC888" i="1009" s="1"/>
  <c r="AB889" i="1009"/>
  <c r="AB888" i="1009" s="1"/>
  <c r="Z889" i="1009"/>
  <c r="W889" i="1009"/>
  <c r="W888" i="1009" s="1"/>
  <c r="V889" i="1009"/>
  <c r="V888" i="1009" s="1"/>
  <c r="U889" i="1009"/>
  <c r="U888" i="1009" s="1"/>
  <c r="T889" i="1009"/>
  <c r="S889" i="1009"/>
  <c r="S888" i="1009" s="1"/>
  <c r="Q889" i="1009"/>
  <c r="AD888" i="1009"/>
  <c r="Z888" i="1009"/>
  <c r="Q888" i="1009"/>
  <c r="AA887" i="1009"/>
  <c r="H887" i="1009" s="1"/>
  <c r="R887" i="1009"/>
  <c r="F887" i="1009" s="1"/>
  <c r="G887" i="1009"/>
  <c r="AD886" i="1009"/>
  <c r="AC886" i="1009"/>
  <c r="AC885" i="1009" s="1"/>
  <c r="AB886" i="1009"/>
  <c r="AB885" i="1009" s="1"/>
  <c r="Z886" i="1009"/>
  <c r="W886" i="1009"/>
  <c r="W885" i="1009" s="1"/>
  <c r="V886" i="1009"/>
  <c r="V885" i="1009" s="1"/>
  <c r="U886" i="1009"/>
  <c r="U885" i="1009" s="1"/>
  <c r="G885" i="1009" s="1"/>
  <c r="T886" i="1009"/>
  <c r="S886" i="1009"/>
  <c r="Q886" i="1009"/>
  <c r="AD885" i="1009"/>
  <c r="Z885" i="1009"/>
  <c r="S885" i="1009"/>
  <c r="Q885" i="1009"/>
  <c r="AA884" i="1009"/>
  <c r="H884" i="1009" s="1"/>
  <c r="S884" i="1009"/>
  <c r="F884" i="1009" s="1"/>
  <c r="G884" i="1009"/>
  <c r="W883" i="1009"/>
  <c r="V883" i="1009"/>
  <c r="U883" i="1009"/>
  <c r="H883" i="1009"/>
  <c r="F883" i="1009"/>
  <c r="AA882" i="1009"/>
  <c r="H882" i="1009" s="1"/>
  <c r="S882" i="1009"/>
  <c r="F882" i="1009" s="1"/>
  <c r="G882" i="1009"/>
  <c r="W881" i="1009"/>
  <c r="V881" i="1009"/>
  <c r="U881" i="1009"/>
  <c r="H881" i="1009"/>
  <c r="F881" i="1009"/>
  <c r="AA880" i="1009"/>
  <c r="H880" i="1009" s="1"/>
  <c r="S880" i="1009"/>
  <c r="F880" i="1009" s="1"/>
  <c r="G880" i="1009"/>
  <c r="W879" i="1009"/>
  <c r="V879" i="1009"/>
  <c r="U879" i="1009"/>
  <c r="H879" i="1009"/>
  <c r="F879" i="1009"/>
  <c r="AA878" i="1009"/>
  <c r="H878" i="1009" s="1"/>
  <c r="S878" i="1009"/>
  <c r="G878" i="1009"/>
  <c r="AD877" i="1009"/>
  <c r="AD876" i="1009" s="1"/>
  <c r="AC877" i="1009"/>
  <c r="AC876" i="1009" s="1"/>
  <c r="AB877" i="1009"/>
  <c r="AB876" i="1009" s="1"/>
  <c r="AA877" i="1009"/>
  <c r="Z877" i="1009"/>
  <c r="Z876" i="1009" s="1"/>
  <c r="W877" i="1009"/>
  <c r="V877" i="1009"/>
  <c r="U877" i="1009"/>
  <c r="T877" i="1009"/>
  <c r="R877" i="1009"/>
  <c r="Q877" i="1009"/>
  <c r="Q876" i="1009" s="1"/>
  <c r="AA876" i="1009"/>
  <c r="R876" i="1009"/>
  <c r="W873" i="1009"/>
  <c r="V873" i="1009"/>
  <c r="U873" i="1009"/>
  <c r="T873" i="1009"/>
  <c r="H873" i="1009"/>
  <c r="F873" i="1009"/>
  <c r="AA872" i="1009"/>
  <c r="S872" i="1009"/>
  <c r="R872" i="1009" s="1"/>
  <c r="R871" i="1009" s="1"/>
  <c r="G872" i="1009"/>
  <c r="AD871" i="1009"/>
  <c r="AC871" i="1009"/>
  <c r="AB871" i="1009"/>
  <c r="Z871" i="1009"/>
  <c r="W871" i="1009"/>
  <c r="V871" i="1009"/>
  <c r="U871" i="1009"/>
  <c r="T871" i="1009"/>
  <c r="Q871" i="1009"/>
  <c r="AA870" i="1009"/>
  <c r="R870" i="1009"/>
  <c r="G870" i="1009"/>
  <c r="F870" i="1009"/>
  <c r="AA869" i="1009"/>
  <c r="H869" i="1009" s="1"/>
  <c r="R869" i="1009"/>
  <c r="F869" i="1009" s="1"/>
  <c r="G869" i="1009"/>
  <c r="AD868" i="1009"/>
  <c r="AD867" i="1009" s="1"/>
  <c r="AC868" i="1009"/>
  <c r="AC867" i="1009" s="1"/>
  <c r="AB868" i="1009"/>
  <c r="AB867" i="1009" s="1"/>
  <c r="Z868" i="1009"/>
  <c r="W868" i="1009"/>
  <c r="W867" i="1009" s="1"/>
  <c r="V868" i="1009"/>
  <c r="U868" i="1009"/>
  <c r="T868" i="1009"/>
  <c r="S868" i="1009"/>
  <c r="R868" i="1009"/>
  <c r="Q868" i="1009"/>
  <c r="U867" i="1009"/>
  <c r="AA866" i="1009"/>
  <c r="R866" i="1009"/>
  <c r="F866" i="1009" s="1"/>
  <c r="G866" i="1009"/>
  <c r="AD865" i="1009"/>
  <c r="AD862" i="1009" s="1"/>
  <c r="AC865" i="1009"/>
  <c r="AB865" i="1009"/>
  <c r="Z865" i="1009"/>
  <c r="Z862" i="1009" s="1"/>
  <c r="W865" i="1009"/>
  <c r="V865" i="1009"/>
  <c r="U865" i="1009"/>
  <c r="T865" i="1009"/>
  <c r="S865" i="1009"/>
  <c r="R865" i="1009"/>
  <c r="Q865" i="1009"/>
  <c r="AA864" i="1009"/>
  <c r="H864" i="1009" s="1"/>
  <c r="S864" i="1009"/>
  <c r="G864" i="1009"/>
  <c r="F864" i="1009"/>
  <c r="AD863" i="1009"/>
  <c r="AC863" i="1009"/>
  <c r="AB863" i="1009"/>
  <c r="AB862" i="1009" s="1"/>
  <c r="Z863" i="1009"/>
  <c r="W863" i="1009"/>
  <c r="V863" i="1009"/>
  <c r="U863" i="1009"/>
  <c r="T863" i="1009"/>
  <c r="S863" i="1009"/>
  <c r="R863" i="1009"/>
  <c r="R862" i="1009" s="1"/>
  <c r="Q863" i="1009"/>
  <c r="F863" i="1009" s="1"/>
  <c r="V862" i="1009"/>
  <c r="Q862" i="1009"/>
  <c r="AA861" i="1009"/>
  <c r="H861" i="1009" s="1"/>
  <c r="R861" i="1009"/>
  <c r="R860" i="1009" s="1"/>
  <c r="G861" i="1009"/>
  <c r="AD860" i="1009"/>
  <c r="AC860" i="1009"/>
  <c r="AB860" i="1009"/>
  <c r="AA860" i="1009"/>
  <c r="Z860" i="1009"/>
  <c r="W860" i="1009"/>
  <c r="V860" i="1009"/>
  <c r="U860" i="1009"/>
  <c r="T860" i="1009"/>
  <c r="S860" i="1009"/>
  <c r="Q860" i="1009"/>
  <c r="AA859" i="1009"/>
  <c r="R859" i="1009"/>
  <c r="G859" i="1009"/>
  <c r="AD858" i="1009"/>
  <c r="AC858" i="1009"/>
  <c r="AB858" i="1009"/>
  <c r="Z858" i="1009"/>
  <c r="W858" i="1009"/>
  <c r="V858" i="1009"/>
  <c r="U858" i="1009"/>
  <c r="T858" i="1009"/>
  <c r="S858" i="1009"/>
  <c r="Q858" i="1009"/>
  <c r="AA857" i="1009"/>
  <c r="H857" i="1009" s="1"/>
  <c r="S857" i="1009"/>
  <c r="G857" i="1009"/>
  <c r="AD856" i="1009"/>
  <c r="AC856" i="1009"/>
  <c r="AB856" i="1009"/>
  <c r="Z856" i="1009"/>
  <c r="W856" i="1009"/>
  <c r="V856" i="1009"/>
  <c r="U856" i="1009"/>
  <c r="T856" i="1009"/>
  <c r="R856" i="1009"/>
  <c r="Q856" i="1009"/>
  <c r="AA855" i="1009"/>
  <c r="H855" i="1009" s="1"/>
  <c r="R855" i="1009"/>
  <c r="G855" i="1009"/>
  <c r="F855" i="1009"/>
  <c r="AA854" i="1009"/>
  <c r="H854" i="1009" s="1"/>
  <c r="R854" i="1009"/>
  <c r="F854" i="1009" s="1"/>
  <c r="G854" i="1009"/>
  <c r="AD853" i="1009"/>
  <c r="AD852" i="1009" s="1"/>
  <c r="AC853" i="1009"/>
  <c r="AB853" i="1009"/>
  <c r="Z853" i="1009"/>
  <c r="W853" i="1009"/>
  <c r="W852" i="1009" s="1"/>
  <c r="V853" i="1009"/>
  <c r="U853" i="1009"/>
  <c r="T853" i="1009"/>
  <c r="S853" i="1009"/>
  <c r="R853" i="1009"/>
  <c r="Q853" i="1009"/>
  <c r="U852" i="1009"/>
  <c r="T851" i="1009"/>
  <c r="AA850" i="1009"/>
  <c r="R850" i="1009"/>
  <c r="F850" i="1009" s="1"/>
  <c r="H850" i="1009"/>
  <c r="G850" i="1009"/>
  <c r="H849" i="1009"/>
  <c r="G849" i="1009"/>
  <c r="F849" i="1009"/>
  <c r="AA848" i="1009"/>
  <c r="R848" i="1009"/>
  <c r="F848" i="1009" s="1"/>
  <c r="H848" i="1009"/>
  <c r="G848" i="1009"/>
  <c r="AA847" i="1009"/>
  <c r="AA846" i="1009" s="1"/>
  <c r="H847" i="1009"/>
  <c r="G847" i="1009"/>
  <c r="F847" i="1009"/>
  <c r="AD846" i="1009"/>
  <c r="AC846" i="1009"/>
  <c r="AC845" i="1009" s="1"/>
  <c r="AB846" i="1009"/>
  <c r="Z846" i="1009"/>
  <c r="Z845" i="1009" s="1"/>
  <c r="W846" i="1009"/>
  <c r="W845" i="1009" s="1"/>
  <c r="V846" i="1009"/>
  <c r="U846" i="1009"/>
  <c r="U845" i="1009" s="1"/>
  <c r="T846" i="1009"/>
  <c r="T845" i="1009" s="1"/>
  <c r="T832" i="1009" s="1"/>
  <c r="S846" i="1009"/>
  <c r="S845" i="1009" s="1"/>
  <c r="R846" i="1009"/>
  <c r="Q846" i="1009"/>
  <c r="AD845" i="1009"/>
  <c r="AB845" i="1009"/>
  <c r="V845" i="1009"/>
  <c r="R845" i="1009"/>
  <c r="AA844" i="1009"/>
  <c r="H844" i="1009" s="1"/>
  <c r="S844" i="1009"/>
  <c r="S843" i="1009" s="1"/>
  <c r="G844" i="1009"/>
  <c r="AD843" i="1009"/>
  <c r="AC843" i="1009"/>
  <c r="AB843" i="1009"/>
  <c r="AA843" i="1009"/>
  <c r="Z843" i="1009"/>
  <c r="W843" i="1009"/>
  <c r="V843" i="1009"/>
  <c r="V842" i="1009" s="1"/>
  <c r="U843" i="1009"/>
  <c r="T843" i="1009"/>
  <c r="G843" i="1009" s="1"/>
  <c r="R843" i="1009"/>
  <c r="Q843" i="1009"/>
  <c r="U842" i="1009"/>
  <c r="AA841" i="1009"/>
  <c r="H841" i="1009" s="1"/>
  <c r="S841" i="1009"/>
  <c r="F841" i="1009" s="1"/>
  <c r="G841" i="1009"/>
  <c r="W840" i="1009"/>
  <c r="V840" i="1009"/>
  <c r="G840" i="1009" s="1"/>
  <c r="U840" i="1009"/>
  <c r="H840" i="1009"/>
  <c r="F840" i="1009"/>
  <c r="AA839" i="1009"/>
  <c r="S839" i="1009"/>
  <c r="F839" i="1009" s="1"/>
  <c r="H839" i="1009"/>
  <c r="G839" i="1009"/>
  <c r="W838" i="1009"/>
  <c r="V838" i="1009"/>
  <c r="U838" i="1009"/>
  <c r="H838" i="1009"/>
  <c r="F838" i="1009"/>
  <c r="AA837" i="1009"/>
  <c r="H837" i="1009" s="1"/>
  <c r="S837" i="1009"/>
  <c r="G837" i="1009"/>
  <c r="AD836" i="1009"/>
  <c r="AC836" i="1009"/>
  <c r="AB836" i="1009"/>
  <c r="AB833" i="1009" s="1"/>
  <c r="Z836" i="1009"/>
  <c r="W836" i="1009"/>
  <c r="V836" i="1009"/>
  <c r="U836" i="1009"/>
  <c r="T836" i="1009"/>
  <c r="Q836" i="1009"/>
  <c r="AA835" i="1009"/>
  <c r="H835" i="1009" s="1"/>
  <c r="R835" i="1009"/>
  <c r="G835" i="1009"/>
  <c r="F835" i="1009"/>
  <c r="AD834" i="1009"/>
  <c r="AC834" i="1009"/>
  <c r="AB834" i="1009"/>
  <c r="Z834" i="1009"/>
  <c r="Z833" i="1009" s="1"/>
  <c r="W834" i="1009"/>
  <c r="V834" i="1009"/>
  <c r="U834" i="1009"/>
  <c r="T834" i="1009"/>
  <c r="S834" i="1009"/>
  <c r="R834" i="1009"/>
  <c r="Q834" i="1009"/>
  <c r="AD833" i="1009"/>
  <c r="AA830" i="1009"/>
  <c r="R830" i="1009"/>
  <c r="G830" i="1009"/>
  <c r="F830" i="1009"/>
  <c r="AD829" i="1009"/>
  <c r="AC829" i="1009"/>
  <c r="AC828" i="1009" s="1"/>
  <c r="AB829" i="1009"/>
  <c r="AB828" i="1009" s="1"/>
  <c r="Z829" i="1009"/>
  <c r="W829" i="1009"/>
  <c r="W828" i="1009" s="1"/>
  <c r="V829" i="1009"/>
  <c r="U829" i="1009"/>
  <c r="T829" i="1009"/>
  <c r="S829" i="1009"/>
  <c r="S828" i="1009" s="1"/>
  <c r="R829" i="1009"/>
  <c r="R828" i="1009" s="1"/>
  <c r="Q829" i="1009"/>
  <c r="F829" i="1009" s="1"/>
  <c r="AD828" i="1009"/>
  <c r="Z828" i="1009"/>
  <c r="V828" i="1009"/>
  <c r="T828" i="1009"/>
  <c r="AA827" i="1009"/>
  <c r="H827" i="1009" s="1"/>
  <c r="R827" i="1009"/>
  <c r="F827" i="1009" s="1"/>
  <c r="G827" i="1009"/>
  <c r="AD826" i="1009"/>
  <c r="AC826" i="1009"/>
  <c r="AB826" i="1009"/>
  <c r="AA826" i="1009"/>
  <c r="Z826" i="1009"/>
  <c r="W826" i="1009"/>
  <c r="V826" i="1009"/>
  <c r="U826" i="1009"/>
  <c r="T826" i="1009"/>
  <c r="S826" i="1009"/>
  <c r="R826" i="1009"/>
  <c r="Q826" i="1009"/>
  <c r="F826" i="1009" s="1"/>
  <c r="AA825" i="1009"/>
  <c r="H825" i="1009" s="1"/>
  <c r="R825" i="1009"/>
  <c r="F825" i="1009" s="1"/>
  <c r="G825" i="1009"/>
  <c r="AD824" i="1009"/>
  <c r="AD823" i="1009" s="1"/>
  <c r="AC824" i="1009"/>
  <c r="AC823" i="1009" s="1"/>
  <c r="AB824" i="1009"/>
  <c r="AA824" i="1009"/>
  <c r="Z824" i="1009"/>
  <c r="Z823" i="1009" s="1"/>
  <c r="W824" i="1009"/>
  <c r="V824" i="1009"/>
  <c r="V823" i="1009" s="1"/>
  <c r="V822" i="1009" s="1"/>
  <c r="U824" i="1009"/>
  <c r="T824" i="1009"/>
  <c r="S824" i="1009"/>
  <c r="R824" i="1009"/>
  <c r="R823" i="1009" s="1"/>
  <c r="Q824" i="1009"/>
  <c r="W823" i="1009"/>
  <c r="S823" i="1009"/>
  <c r="AA821" i="1009"/>
  <c r="H821" i="1009" s="1"/>
  <c r="G821" i="1009"/>
  <c r="F821" i="1009"/>
  <c r="AD820" i="1009"/>
  <c r="AC820" i="1009"/>
  <c r="AB820" i="1009"/>
  <c r="Z820" i="1009"/>
  <c r="W820" i="1009"/>
  <c r="V820" i="1009"/>
  <c r="U820" i="1009"/>
  <c r="T820" i="1009"/>
  <c r="S820" i="1009"/>
  <c r="R820" i="1009"/>
  <c r="F820" i="1009" s="1"/>
  <c r="Q820" i="1009"/>
  <c r="AA819" i="1009"/>
  <c r="AA818" i="1009" s="1"/>
  <c r="H818" i="1009" s="1"/>
  <c r="H819" i="1009"/>
  <c r="G819" i="1009"/>
  <c r="F819" i="1009"/>
  <c r="AD818" i="1009"/>
  <c r="AC818" i="1009"/>
  <c r="AB818" i="1009"/>
  <c r="Z818" i="1009"/>
  <c r="W818" i="1009"/>
  <c r="V818" i="1009"/>
  <c r="U818" i="1009"/>
  <c r="T818" i="1009"/>
  <c r="S818" i="1009"/>
  <c r="R818" i="1009"/>
  <c r="Q818" i="1009"/>
  <c r="AA817" i="1009"/>
  <c r="AA816" i="1009" s="1"/>
  <c r="G817" i="1009"/>
  <c r="F817" i="1009"/>
  <c r="AD816" i="1009"/>
  <c r="AC816" i="1009"/>
  <c r="AB816" i="1009"/>
  <c r="Z816" i="1009"/>
  <c r="W816" i="1009"/>
  <c r="V816" i="1009"/>
  <c r="U816" i="1009"/>
  <c r="T816" i="1009"/>
  <c r="S816" i="1009"/>
  <c r="R816" i="1009"/>
  <c r="Q816" i="1009"/>
  <c r="F816" i="1009" s="1"/>
  <c r="AA815" i="1009"/>
  <c r="AA814" i="1009" s="1"/>
  <c r="H815" i="1009"/>
  <c r="G815" i="1009"/>
  <c r="F815" i="1009"/>
  <c r="AD814" i="1009"/>
  <c r="AC814" i="1009"/>
  <c r="AB814" i="1009"/>
  <c r="Z814" i="1009"/>
  <c r="W814" i="1009"/>
  <c r="V814" i="1009"/>
  <c r="G814" i="1009" s="1"/>
  <c r="U814" i="1009"/>
  <c r="T814" i="1009"/>
  <c r="S814" i="1009"/>
  <c r="R814" i="1009"/>
  <c r="Q814" i="1009"/>
  <c r="AA813" i="1009"/>
  <c r="H813" i="1009" s="1"/>
  <c r="G813" i="1009"/>
  <c r="F813" i="1009"/>
  <c r="AD812" i="1009"/>
  <c r="AC812" i="1009"/>
  <c r="AB812" i="1009"/>
  <c r="Z812" i="1009"/>
  <c r="W812" i="1009"/>
  <c r="V812" i="1009"/>
  <c r="U812" i="1009"/>
  <c r="T812" i="1009"/>
  <c r="S812" i="1009"/>
  <c r="R812" i="1009"/>
  <c r="Q812" i="1009"/>
  <c r="AA809" i="1009"/>
  <c r="R809" i="1009"/>
  <c r="R808" i="1009" s="1"/>
  <c r="G809" i="1009"/>
  <c r="AD808" i="1009"/>
  <c r="AD807" i="1009" s="1"/>
  <c r="AC808" i="1009"/>
  <c r="AC807" i="1009" s="1"/>
  <c r="AB808" i="1009"/>
  <c r="AB807" i="1009" s="1"/>
  <c r="Z808" i="1009"/>
  <c r="Z807" i="1009" s="1"/>
  <c r="W808" i="1009"/>
  <c r="V808" i="1009"/>
  <c r="V807" i="1009" s="1"/>
  <c r="U808" i="1009"/>
  <c r="T808" i="1009"/>
  <c r="S808" i="1009"/>
  <c r="S807" i="1009" s="1"/>
  <c r="Q808" i="1009"/>
  <c r="W807" i="1009"/>
  <c r="U807" i="1009"/>
  <c r="Q807" i="1009"/>
  <c r="AA806" i="1009"/>
  <c r="H806" i="1009" s="1"/>
  <c r="R806" i="1009"/>
  <c r="F806" i="1009" s="1"/>
  <c r="G806" i="1009"/>
  <c r="AD805" i="1009"/>
  <c r="AD804" i="1009" s="1"/>
  <c r="AC805" i="1009"/>
  <c r="AB805" i="1009"/>
  <c r="Z805" i="1009"/>
  <c r="Z804" i="1009" s="1"/>
  <c r="W805" i="1009"/>
  <c r="W804" i="1009" s="1"/>
  <c r="V805" i="1009"/>
  <c r="V804" i="1009" s="1"/>
  <c r="U805" i="1009"/>
  <c r="T805" i="1009"/>
  <c r="S805" i="1009"/>
  <c r="R805" i="1009"/>
  <c r="R804" i="1009" s="1"/>
  <c r="Q805" i="1009"/>
  <c r="AC804" i="1009"/>
  <c r="U804" i="1009"/>
  <c r="S804" i="1009"/>
  <c r="Q804" i="1009"/>
  <c r="F804" i="1009" s="1"/>
  <c r="AD803" i="1009"/>
  <c r="AD802" i="1009" s="1"/>
  <c r="AD801" i="1009" s="1"/>
  <c r="AC803" i="1009"/>
  <c r="AA803" i="1009"/>
  <c r="H803" i="1009" s="1"/>
  <c r="R803" i="1009"/>
  <c r="G803" i="1009"/>
  <c r="AC802" i="1009"/>
  <c r="AC801" i="1009" s="1"/>
  <c r="AC800" i="1009" s="1"/>
  <c r="AB802" i="1009"/>
  <c r="AB801" i="1009" s="1"/>
  <c r="Z802" i="1009"/>
  <c r="W802" i="1009"/>
  <c r="W801" i="1009" s="1"/>
  <c r="V802" i="1009"/>
  <c r="U802" i="1009"/>
  <c r="U801" i="1009" s="1"/>
  <c r="T802" i="1009"/>
  <c r="S802" i="1009"/>
  <c r="S801" i="1009" s="1"/>
  <c r="Q802" i="1009"/>
  <c r="Z801" i="1009"/>
  <c r="Q801" i="1009"/>
  <c r="AE796" i="1009"/>
  <c r="H795" i="1009"/>
  <c r="G795" i="1009"/>
  <c r="F795" i="1009"/>
  <c r="H794" i="1009"/>
  <c r="G794" i="1009"/>
  <c r="F794" i="1009"/>
  <c r="AD793" i="1009"/>
  <c r="AD792" i="1009" s="1"/>
  <c r="AC793" i="1009"/>
  <c r="AB793" i="1009"/>
  <c r="AA793" i="1009"/>
  <c r="AA792" i="1009" s="1"/>
  <c r="AA791" i="1009" s="1"/>
  <c r="Z793" i="1009"/>
  <c r="Z792" i="1009" s="1"/>
  <c r="W793" i="1009"/>
  <c r="V793" i="1009"/>
  <c r="V792" i="1009" s="1"/>
  <c r="V791" i="1009" s="1"/>
  <c r="U793" i="1009"/>
  <c r="T793" i="1009"/>
  <c r="G793" i="1009" s="1"/>
  <c r="S793" i="1009"/>
  <c r="R793" i="1009"/>
  <c r="R792" i="1009" s="1"/>
  <c r="Q793" i="1009"/>
  <c r="Q792" i="1009" s="1"/>
  <c r="Q791" i="1009" s="1"/>
  <c r="F793" i="1009"/>
  <c r="AC792" i="1009"/>
  <c r="W792" i="1009"/>
  <c r="W791" i="1009" s="1"/>
  <c r="U792" i="1009"/>
  <c r="U791" i="1009" s="1"/>
  <c r="S792" i="1009"/>
  <c r="N792" i="1009"/>
  <c r="AC791" i="1009"/>
  <c r="S791" i="1009"/>
  <c r="AA790" i="1009"/>
  <c r="H790" i="1009" s="1"/>
  <c r="G790" i="1009"/>
  <c r="F790" i="1009"/>
  <c r="AA789" i="1009"/>
  <c r="H789" i="1009" s="1"/>
  <c r="G789" i="1009"/>
  <c r="F789" i="1009"/>
  <c r="AA788" i="1009"/>
  <c r="H788" i="1009" s="1"/>
  <c r="G788" i="1009"/>
  <c r="F788" i="1009"/>
  <c r="AA787" i="1009"/>
  <c r="H787" i="1009" s="1"/>
  <c r="G787" i="1009"/>
  <c r="F787" i="1009"/>
  <c r="AA786" i="1009"/>
  <c r="G786" i="1009"/>
  <c r="F786" i="1009"/>
  <c r="AD785" i="1009"/>
  <c r="AC785" i="1009"/>
  <c r="AB785" i="1009"/>
  <c r="Z785" i="1009"/>
  <c r="W785" i="1009"/>
  <c r="V785" i="1009"/>
  <c r="U785" i="1009"/>
  <c r="T785" i="1009"/>
  <c r="G785" i="1009" s="1"/>
  <c r="S785" i="1009"/>
  <c r="R785" i="1009"/>
  <c r="Q785" i="1009"/>
  <c r="F785" i="1009"/>
  <c r="AA784" i="1009"/>
  <c r="H784" i="1009" s="1"/>
  <c r="R784" i="1009"/>
  <c r="R783" i="1009" s="1"/>
  <c r="G784" i="1009"/>
  <c r="AD783" i="1009"/>
  <c r="AD778" i="1009" s="1"/>
  <c r="AC783" i="1009"/>
  <c r="AB783" i="1009"/>
  <c r="Z783" i="1009"/>
  <c r="W783" i="1009"/>
  <c r="V783" i="1009"/>
  <c r="U783" i="1009"/>
  <c r="T783" i="1009"/>
  <c r="S783" i="1009"/>
  <c r="Q783" i="1009"/>
  <c r="AA782" i="1009"/>
  <c r="H782" i="1009"/>
  <c r="G782" i="1009"/>
  <c r="F782" i="1009"/>
  <c r="AD781" i="1009"/>
  <c r="AC781" i="1009"/>
  <c r="AB781" i="1009"/>
  <c r="AA781" i="1009"/>
  <c r="Z781" i="1009"/>
  <c r="W781" i="1009"/>
  <c r="V781" i="1009"/>
  <c r="U781" i="1009"/>
  <c r="T781" i="1009"/>
  <c r="S781" i="1009"/>
  <c r="R781" i="1009"/>
  <c r="Q781" i="1009"/>
  <c r="AA780" i="1009"/>
  <c r="H780" i="1009" s="1"/>
  <c r="G780" i="1009"/>
  <c r="F780" i="1009"/>
  <c r="AD779" i="1009"/>
  <c r="AC779" i="1009"/>
  <c r="AB779" i="1009"/>
  <c r="Z779" i="1009"/>
  <c r="W779" i="1009"/>
  <c r="V779" i="1009"/>
  <c r="U779" i="1009"/>
  <c r="U778" i="1009" s="1"/>
  <c r="T779" i="1009"/>
  <c r="S779" i="1009"/>
  <c r="R779" i="1009"/>
  <c r="Q779" i="1009"/>
  <c r="AA777" i="1009"/>
  <c r="R777" i="1009"/>
  <c r="R776" i="1009" s="1"/>
  <c r="G777" i="1009"/>
  <c r="AD776" i="1009"/>
  <c r="AD775" i="1009" s="1"/>
  <c r="AC776" i="1009"/>
  <c r="AC775" i="1009" s="1"/>
  <c r="AB776" i="1009"/>
  <c r="AB775" i="1009" s="1"/>
  <c r="Z776" i="1009"/>
  <c r="Z775" i="1009" s="1"/>
  <c r="W776" i="1009"/>
  <c r="V776" i="1009"/>
  <c r="V775" i="1009" s="1"/>
  <c r="U776" i="1009"/>
  <c r="T776" i="1009"/>
  <c r="S776" i="1009"/>
  <c r="S775" i="1009" s="1"/>
  <c r="Q776" i="1009"/>
  <c r="Q775" i="1009" s="1"/>
  <c r="W775" i="1009"/>
  <c r="U775" i="1009"/>
  <c r="G775" i="1009" s="1"/>
  <c r="AA774" i="1009"/>
  <c r="AA773" i="1009" s="1"/>
  <c r="H774" i="1009"/>
  <c r="G774" i="1009"/>
  <c r="F774" i="1009"/>
  <c r="AD773" i="1009"/>
  <c r="AC773" i="1009"/>
  <c r="AB773" i="1009"/>
  <c r="Z773" i="1009"/>
  <c r="W773" i="1009"/>
  <c r="V773" i="1009"/>
  <c r="U773" i="1009"/>
  <c r="T773" i="1009"/>
  <c r="S773" i="1009"/>
  <c r="R773" i="1009"/>
  <c r="Q773" i="1009"/>
  <c r="AA772" i="1009"/>
  <c r="AA771" i="1009" s="1"/>
  <c r="G772" i="1009"/>
  <c r="F772" i="1009"/>
  <c r="AD771" i="1009"/>
  <c r="AC771" i="1009"/>
  <c r="AC770" i="1009" s="1"/>
  <c r="AB771" i="1009"/>
  <c r="AB770" i="1009" s="1"/>
  <c r="Z771" i="1009"/>
  <c r="W771" i="1009"/>
  <c r="V771" i="1009"/>
  <c r="V770" i="1009" s="1"/>
  <c r="U771" i="1009"/>
  <c r="T771" i="1009"/>
  <c r="S771" i="1009"/>
  <c r="R771" i="1009"/>
  <c r="R770" i="1009" s="1"/>
  <c r="Q771" i="1009"/>
  <c r="W770" i="1009"/>
  <c r="S770" i="1009"/>
  <c r="AA769" i="1009"/>
  <c r="H769" i="1009" s="1"/>
  <c r="R769" i="1009"/>
  <c r="G769" i="1009"/>
  <c r="F769" i="1009"/>
  <c r="AD768" i="1009"/>
  <c r="AC768" i="1009"/>
  <c r="AC767" i="1009" s="1"/>
  <c r="AB768" i="1009"/>
  <c r="AB767" i="1009" s="1"/>
  <c r="AA768" i="1009"/>
  <c r="Z768" i="1009"/>
  <c r="W768" i="1009"/>
  <c r="W767" i="1009" s="1"/>
  <c r="V768" i="1009"/>
  <c r="U768" i="1009"/>
  <c r="U767" i="1009" s="1"/>
  <c r="T768" i="1009"/>
  <c r="S768" i="1009"/>
  <c r="S767" i="1009" s="1"/>
  <c r="R768" i="1009"/>
  <c r="R767" i="1009" s="1"/>
  <c r="Q768" i="1009"/>
  <c r="AD767" i="1009"/>
  <c r="Z767" i="1009"/>
  <c r="V767" i="1009"/>
  <c r="AA766" i="1009"/>
  <c r="R766" i="1009"/>
  <c r="F766" i="1009" s="1"/>
  <c r="G766" i="1009"/>
  <c r="AD765" i="1009"/>
  <c r="AC765" i="1009"/>
  <c r="AC764" i="1009" s="1"/>
  <c r="AB765" i="1009"/>
  <c r="AB764" i="1009" s="1"/>
  <c r="Z765" i="1009"/>
  <c r="W765" i="1009"/>
  <c r="W764" i="1009" s="1"/>
  <c r="V765" i="1009"/>
  <c r="V764" i="1009" s="1"/>
  <c r="U765" i="1009"/>
  <c r="T765" i="1009"/>
  <c r="S765" i="1009"/>
  <c r="S764" i="1009" s="1"/>
  <c r="Q765" i="1009"/>
  <c r="Q764" i="1009" s="1"/>
  <c r="AD764" i="1009"/>
  <c r="Z764" i="1009"/>
  <c r="AA762" i="1009"/>
  <c r="H762" i="1009" s="1"/>
  <c r="G762" i="1009"/>
  <c r="F762" i="1009"/>
  <c r="AD761" i="1009"/>
  <c r="AC761" i="1009"/>
  <c r="AB761" i="1009"/>
  <c r="AA761" i="1009"/>
  <c r="H761" i="1009" s="1"/>
  <c r="Z761" i="1009"/>
  <c r="W761" i="1009"/>
  <c r="V761" i="1009"/>
  <c r="U761" i="1009"/>
  <c r="G761" i="1009" s="1"/>
  <c r="T761" i="1009"/>
  <c r="S761" i="1009"/>
  <c r="R761" i="1009"/>
  <c r="Q761" i="1009"/>
  <c r="F761" i="1009" s="1"/>
  <c r="AA760" i="1009"/>
  <c r="H760" i="1009" s="1"/>
  <c r="R760" i="1009"/>
  <c r="F760" i="1009" s="1"/>
  <c r="G760" i="1009"/>
  <c r="AD759" i="1009"/>
  <c r="AC759" i="1009"/>
  <c r="AB759" i="1009"/>
  <c r="AA759" i="1009"/>
  <c r="Z759" i="1009"/>
  <c r="W759" i="1009"/>
  <c r="V759" i="1009"/>
  <c r="U759" i="1009"/>
  <c r="T759" i="1009"/>
  <c r="S759" i="1009"/>
  <c r="R759" i="1009"/>
  <c r="Q759" i="1009"/>
  <c r="F759" i="1009" s="1"/>
  <c r="AA758" i="1009"/>
  <c r="H758" i="1009" s="1"/>
  <c r="R758" i="1009"/>
  <c r="G758" i="1009"/>
  <c r="F758" i="1009"/>
  <c r="AA757" i="1009"/>
  <c r="H757" i="1009" s="1"/>
  <c r="R757" i="1009"/>
  <c r="F757" i="1009" s="1"/>
  <c r="G757" i="1009"/>
  <c r="AD756" i="1009"/>
  <c r="AC756" i="1009"/>
  <c r="AB756" i="1009"/>
  <c r="Z756" i="1009"/>
  <c r="Z755" i="1009" s="1"/>
  <c r="W756" i="1009"/>
  <c r="W755" i="1009" s="1"/>
  <c r="V756" i="1009"/>
  <c r="U756" i="1009"/>
  <c r="T756" i="1009"/>
  <c r="G756" i="1009" s="1"/>
  <c r="S756" i="1009"/>
  <c r="R756" i="1009"/>
  <c r="Q756" i="1009"/>
  <c r="F756" i="1009"/>
  <c r="AC755" i="1009"/>
  <c r="AA754" i="1009"/>
  <c r="R754" i="1009"/>
  <c r="R753" i="1009" s="1"/>
  <c r="G754" i="1009"/>
  <c r="AD753" i="1009"/>
  <c r="AC753" i="1009"/>
  <c r="AB753" i="1009"/>
  <c r="Z753" i="1009"/>
  <c r="W753" i="1009"/>
  <c r="W750" i="1009" s="1"/>
  <c r="V753" i="1009"/>
  <c r="U753" i="1009"/>
  <c r="T753" i="1009"/>
  <c r="S753" i="1009"/>
  <c r="S750" i="1009" s="1"/>
  <c r="Q753" i="1009"/>
  <c r="AA752" i="1009"/>
  <c r="H752" i="1009" s="1"/>
  <c r="R752" i="1009"/>
  <c r="R751" i="1009" s="1"/>
  <c r="G752" i="1009"/>
  <c r="AD751" i="1009"/>
  <c r="AD750" i="1009" s="1"/>
  <c r="AC751" i="1009"/>
  <c r="AB751" i="1009"/>
  <c r="AA751" i="1009"/>
  <c r="Z751" i="1009"/>
  <c r="Z750" i="1009" s="1"/>
  <c r="W751" i="1009"/>
  <c r="V751" i="1009"/>
  <c r="U751" i="1009"/>
  <c r="U750" i="1009" s="1"/>
  <c r="T751" i="1009"/>
  <c r="S751" i="1009"/>
  <c r="Q751" i="1009"/>
  <c r="AC750" i="1009"/>
  <c r="Q750" i="1009"/>
  <c r="AA749" i="1009"/>
  <c r="H749" i="1009" s="1"/>
  <c r="R749" i="1009"/>
  <c r="F749" i="1009" s="1"/>
  <c r="G749" i="1009"/>
  <c r="AD748" i="1009"/>
  <c r="AD740" i="1009" s="1"/>
  <c r="AC748" i="1009"/>
  <c r="AB748" i="1009"/>
  <c r="AA748" i="1009"/>
  <c r="Z748" i="1009"/>
  <c r="Z740" i="1009" s="1"/>
  <c r="W748" i="1009"/>
  <c r="V748" i="1009"/>
  <c r="U748" i="1009"/>
  <c r="T748" i="1009"/>
  <c r="S748" i="1009"/>
  <c r="R748" i="1009"/>
  <c r="Q748" i="1009"/>
  <c r="AA747" i="1009"/>
  <c r="H747" i="1009" s="1"/>
  <c r="G747" i="1009"/>
  <c r="F747" i="1009"/>
  <c r="AD746" i="1009"/>
  <c r="AC746" i="1009"/>
  <c r="AB746" i="1009"/>
  <c r="Z746" i="1009"/>
  <c r="W746" i="1009"/>
  <c r="V746" i="1009"/>
  <c r="U746" i="1009"/>
  <c r="G746" i="1009" s="1"/>
  <c r="T746" i="1009"/>
  <c r="S746" i="1009"/>
  <c r="R746" i="1009"/>
  <c r="Q746" i="1009"/>
  <c r="F746" i="1009" s="1"/>
  <c r="AA745" i="1009"/>
  <c r="AA744" i="1009" s="1"/>
  <c r="G745" i="1009"/>
  <c r="F745" i="1009"/>
  <c r="AD744" i="1009"/>
  <c r="AC744" i="1009"/>
  <c r="AB744" i="1009"/>
  <c r="Z744" i="1009"/>
  <c r="W744" i="1009"/>
  <c r="V744" i="1009"/>
  <c r="U744" i="1009"/>
  <c r="T744" i="1009"/>
  <c r="S744" i="1009"/>
  <c r="S740" i="1009" s="1"/>
  <c r="R744" i="1009"/>
  <c r="Q744" i="1009"/>
  <c r="AA743" i="1009"/>
  <c r="H743" i="1009" s="1"/>
  <c r="R743" i="1009"/>
  <c r="F743" i="1009" s="1"/>
  <c r="G743" i="1009"/>
  <c r="AA742" i="1009"/>
  <c r="H742" i="1009" s="1"/>
  <c r="R742" i="1009"/>
  <c r="F742" i="1009" s="1"/>
  <c r="G742" i="1009"/>
  <c r="AD741" i="1009"/>
  <c r="AC741" i="1009"/>
  <c r="AB741" i="1009"/>
  <c r="AA741" i="1009"/>
  <c r="Z741" i="1009"/>
  <c r="W741" i="1009"/>
  <c r="V741" i="1009"/>
  <c r="U741" i="1009"/>
  <c r="T741" i="1009"/>
  <c r="S741" i="1009"/>
  <c r="Q741" i="1009"/>
  <c r="T739" i="1009"/>
  <c r="AA738" i="1009"/>
  <c r="AA737" i="1009" s="1"/>
  <c r="H738" i="1009"/>
  <c r="G738" i="1009"/>
  <c r="F738" i="1009"/>
  <c r="AD737" i="1009"/>
  <c r="AC737" i="1009"/>
  <c r="AC733" i="1009" s="1"/>
  <c r="AC718" i="1009" s="1"/>
  <c r="AB737" i="1009"/>
  <c r="Z737" i="1009"/>
  <c r="W737" i="1009"/>
  <c r="W733" i="1009" s="1"/>
  <c r="V737" i="1009"/>
  <c r="U737" i="1009"/>
  <c r="T737" i="1009"/>
  <c r="S737" i="1009"/>
  <c r="R737" i="1009"/>
  <c r="Q737" i="1009"/>
  <c r="AA736" i="1009"/>
  <c r="H736" i="1009" s="1"/>
  <c r="G736" i="1009"/>
  <c r="F736" i="1009"/>
  <c r="AA735" i="1009"/>
  <c r="G735" i="1009"/>
  <c r="F735" i="1009"/>
  <c r="AD734" i="1009"/>
  <c r="AC734" i="1009"/>
  <c r="AB734" i="1009"/>
  <c r="AB733" i="1009" s="1"/>
  <c r="Z734" i="1009"/>
  <c r="W734" i="1009"/>
  <c r="V734" i="1009"/>
  <c r="V733" i="1009" s="1"/>
  <c r="U734" i="1009"/>
  <c r="T734" i="1009"/>
  <c r="S734" i="1009"/>
  <c r="R734" i="1009"/>
  <c r="R733" i="1009" s="1"/>
  <c r="Q734" i="1009"/>
  <c r="F734" i="1009" s="1"/>
  <c r="S733" i="1009"/>
  <c r="AA732" i="1009"/>
  <c r="H732" i="1009" s="1"/>
  <c r="G732" i="1009"/>
  <c r="F732" i="1009"/>
  <c r="AD731" i="1009"/>
  <c r="AC731" i="1009"/>
  <c r="AB731" i="1009"/>
  <c r="Z731" i="1009"/>
  <c r="W731" i="1009"/>
  <c r="V731" i="1009"/>
  <c r="U731" i="1009"/>
  <c r="T731" i="1009"/>
  <c r="S731" i="1009"/>
  <c r="R731" i="1009"/>
  <c r="Q731" i="1009"/>
  <c r="AA730" i="1009"/>
  <c r="S730" i="1009"/>
  <c r="S729" i="1009" s="1"/>
  <c r="G730" i="1009"/>
  <c r="AD729" i="1009"/>
  <c r="AD728" i="1009" s="1"/>
  <c r="AC729" i="1009"/>
  <c r="AC728" i="1009" s="1"/>
  <c r="AB729" i="1009"/>
  <c r="Z729" i="1009"/>
  <c r="Z728" i="1009" s="1"/>
  <c r="W729" i="1009"/>
  <c r="W728" i="1009" s="1"/>
  <c r="W718" i="1009" s="1"/>
  <c r="V729" i="1009"/>
  <c r="U729" i="1009"/>
  <c r="T729" i="1009"/>
  <c r="R729" i="1009"/>
  <c r="R728" i="1009" s="1"/>
  <c r="Q729" i="1009"/>
  <c r="U728" i="1009"/>
  <c r="Q728" i="1009"/>
  <c r="AA727" i="1009"/>
  <c r="AA726" i="1009" s="1"/>
  <c r="G727" i="1009"/>
  <c r="F727" i="1009"/>
  <c r="AD726" i="1009"/>
  <c r="AC726" i="1009"/>
  <c r="AB726" i="1009"/>
  <c r="Z726" i="1009"/>
  <c r="W726" i="1009"/>
  <c r="V726" i="1009"/>
  <c r="U726" i="1009"/>
  <c r="T726" i="1009"/>
  <c r="S726" i="1009"/>
  <c r="R726" i="1009"/>
  <c r="Q726" i="1009"/>
  <c r="F726" i="1009" s="1"/>
  <c r="AA725" i="1009"/>
  <c r="H725" i="1009" s="1"/>
  <c r="G725" i="1009"/>
  <c r="F725" i="1009"/>
  <c r="AD724" i="1009"/>
  <c r="AC724" i="1009"/>
  <c r="AB724" i="1009"/>
  <c r="AA724" i="1009"/>
  <c r="H724" i="1009" s="1"/>
  <c r="Z724" i="1009"/>
  <c r="W724" i="1009"/>
  <c r="V724" i="1009"/>
  <c r="U724" i="1009"/>
  <c r="G724" i="1009" s="1"/>
  <c r="T724" i="1009"/>
  <c r="S724" i="1009"/>
  <c r="R724" i="1009"/>
  <c r="Q724" i="1009"/>
  <c r="AA723" i="1009"/>
  <c r="H723" i="1009" s="1"/>
  <c r="G723" i="1009"/>
  <c r="F723" i="1009"/>
  <c r="AD722" i="1009"/>
  <c r="AC722" i="1009"/>
  <c r="AB722" i="1009"/>
  <c r="AB719" i="1009" s="1"/>
  <c r="Z722" i="1009"/>
  <c r="W722" i="1009"/>
  <c r="V722" i="1009"/>
  <c r="U722" i="1009"/>
  <c r="T722" i="1009"/>
  <c r="S722" i="1009"/>
  <c r="R722" i="1009"/>
  <c r="Q722" i="1009"/>
  <c r="AA721" i="1009"/>
  <c r="H721" i="1009" s="1"/>
  <c r="G721" i="1009"/>
  <c r="F721" i="1009"/>
  <c r="AD720" i="1009"/>
  <c r="AC720" i="1009"/>
  <c r="AC719" i="1009" s="1"/>
  <c r="AB720" i="1009"/>
  <c r="Z720" i="1009"/>
  <c r="Z719" i="1009" s="1"/>
  <c r="W720" i="1009"/>
  <c r="W719" i="1009" s="1"/>
  <c r="V720" i="1009"/>
  <c r="U720" i="1009"/>
  <c r="T720" i="1009"/>
  <c r="T719" i="1009" s="1"/>
  <c r="S720" i="1009"/>
  <c r="S719" i="1009" s="1"/>
  <c r="R720" i="1009"/>
  <c r="Q720" i="1009"/>
  <c r="AD719" i="1009"/>
  <c r="AA716" i="1009"/>
  <c r="R716" i="1009"/>
  <c r="H716" i="1009"/>
  <c r="G716" i="1009"/>
  <c r="F716" i="1009"/>
  <c r="AD715" i="1009"/>
  <c r="AC715" i="1009"/>
  <c r="AC714" i="1009" s="1"/>
  <c r="AB715" i="1009"/>
  <c r="AB714" i="1009" s="1"/>
  <c r="AA715" i="1009"/>
  <c r="Z715" i="1009"/>
  <c r="W715" i="1009"/>
  <c r="W714" i="1009" s="1"/>
  <c r="V715" i="1009"/>
  <c r="V714" i="1009" s="1"/>
  <c r="U715" i="1009"/>
  <c r="U714" i="1009" s="1"/>
  <c r="T715" i="1009"/>
  <c r="S715" i="1009"/>
  <c r="S714" i="1009" s="1"/>
  <c r="R715" i="1009"/>
  <c r="Q715" i="1009"/>
  <c r="AD714" i="1009"/>
  <c r="Z714" i="1009"/>
  <c r="T714" i="1009"/>
  <c r="R714" i="1009"/>
  <c r="AA713" i="1009"/>
  <c r="H713" i="1009" s="1"/>
  <c r="G713" i="1009"/>
  <c r="F713" i="1009"/>
  <c r="AD712" i="1009"/>
  <c r="AD709" i="1009" s="1"/>
  <c r="AD708" i="1009" s="1"/>
  <c r="AC712" i="1009"/>
  <c r="AB712" i="1009"/>
  <c r="Z712" i="1009"/>
  <c r="W712" i="1009"/>
  <c r="V712" i="1009"/>
  <c r="U712" i="1009"/>
  <c r="T712" i="1009"/>
  <c r="S712" i="1009"/>
  <c r="R712" i="1009"/>
  <c r="Q712" i="1009"/>
  <c r="F712" i="1009" s="1"/>
  <c r="AA711" i="1009"/>
  <c r="R711" i="1009"/>
  <c r="F711" i="1009" s="1"/>
  <c r="G711" i="1009"/>
  <c r="AD710" i="1009"/>
  <c r="AC710" i="1009"/>
  <c r="AC709" i="1009" s="1"/>
  <c r="AC708" i="1009" s="1"/>
  <c r="AB710" i="1009"/>
  <c r="Z710" i="1009"/>
  <c r="W710" i="1009"/>
  <c r="W709" i="1009" s="1"/>
  <c r="V710" i="1009"/>
  <c r="U710" i="1009"/>
  <c r="T710" i="1009"/>
  <c r="S710" i="1009"/>
  <c r="S709" i="1009" s="1"/>
  <c r="R710" i="1009"/>
  <c r="Q710" i="1009"/>
  <c r="AB709" i="1009"/>
  <c r="V709" i="1009"/>
  <c r="R709" i="1009"/>
  <c r="V708" i="1009"/>
  <c r="T708" i="1009"/>
  <c r="AA707" i="1009"/>
  <c r="R707" i="1009"/>
  <c r="F707" i="1009" s="1"/>
  <c r="G707" i="1009"/>
  <c r="AD706" i="1009"/>
  <c r="AC706" i="1009"/>
  <c r="AB706" i="1009"/>
  <c r="Z706" i="1009"/>
  <c r="W706" i="1009"/>
  <c r="V706" i="1009"/>
  <c r="U706" i="1009"/>
  <c r="T706" i="1009"/>
  <c r="S706" i="1009"/>
  <c r="R706" i="1009"/>
  <c r="R697" i="1009" s="1"/>
  <c r="R696" i="1009" s="1"/>
  <c r="Q706" i="1009"/>
  <c r="AA705" i="1009"/>
  <c r="AA704" i="1009" s="1"/>
  <c r="G705" i="1009"/>
  <c r="F705" i="1009"/>
  <c r="AD704" i="1009"/>
  <c r="AC704" i="1009"/>
  <c r="AB704" i="1009"/>
  <c r="Z704" i="1009"/>
  <c r="W704" i="1009"/>
  <c r="W697" i="1009" s="1"/>
  <c r="W696" i="1009" s="1"/>
  <c r="V704" i="1009"/>
  <c r="U704" i="1009"/>
  <c r="T704" i="1009"/>
  <c r="S704" i="1009"/>
  <c r="R704" i="1009"/>
  <c r="Q704" i="1009"/>
  <c r="AA703" i="1009"/>
  <c r="G703" i="1009"/>
  <c r="F703" i="1009"/>
  <c r="AD702" i="1009"/>
  <c r="AC702" i="1009"/>
  <c r="AB702" i="1009"/>
  <c r="Z702" i="1009"/>
  <c r="W702" i="1009"/>
  <c r="V702" i="1009"/>
  <c r="U702" i="1009"/>
  <c r="T702" i="1009"/>
  <c r="S702" i="1009"/>
  <c r="R702" i="1009"/>
  <c r="Q702" i="1009"/>
  <c r="F702" i="1009" s="1"/>
  <c r="AA701" i="1009"/>
  <c r="H701" i="1009"/>
  <c r="G701" i="1009"/>
  <c r="F701" i="1009"/>
  <c r="AD700" i="1009"/>
  <c r="AC700" i="1009"/>
  <c r="AB700" i="1009"/>
  <c r="AA700" i="1009"/>
  <c r="Z700" i="1009"/>
  <c r="W700" i="1009"/>
  <c r="V700" i="1009"/>
  <c r="U700" i="1009"/>
  <c r="T700" i="1009"/>
  <c r="S700" i="1009"/>
  <c r="R700" i="1009"/>
  <c r="Q700" i="1009"/>
  <c r="AA699" i="1009"/>
  <c r="H699" i="1009" s="1"/>
  <c r="G699" i="1009"/>
  <c r="F699" i="1009"/>
  <c r="AD698" i="1009"/>
  <c r="AC698" i="1009"/>
  <c r="AB698" i="1009"/>
  <c r="Z698" i="1009"/>
  <c r="W698" i="1009"/>
  <c r="V698" i="1009"/>
  <c r="U698" i="1009"/>
  <c r="U697" i="1009" s="1"/>
  <c r="U696" i="1009" s="1"/>
  <c r="T698" i="1009"/>
  <c r="S698" i="1009"/>
  <c r="R698" i="1009"/>
  <c r="Q698" i="1009"/>
  <c r="F698" i="1009" s="1"/>
  <c r="T696" i="1009"/>
  <c r="AA695" i="1009"/>
  <c r="R695" i="1009"/>
  <c r="F695" i="1009" s="1"/>
  <c r="G695" i="1009"/>
  <c r="AD694" i="1009"/>
  <c r="AC694" i="1009"/>
  <c r="AC693" i="1009" s="1"/>
  <c r="AB694" i="1009"/>
  <c r="Z694" i="1009"/>
  <c r="Z693" i="1009" s="1"/>
  <c r="Z686" i="1009" s="1"/>
  <c r="W694" i="1009"/>
  <c r="W693" i="1009" s="1"/>
  <c r="V694" i="1009"/>
  <c r="U694" i="1009"/>
  <c r="U693" i="1009" s="1"/>
  <c r="T694" i="1009"/>
  <c r="S694" i="1009"/>
  <c r="R694" i="1009"/>
  <c r="Q694" i="1009"/>
  <c r="G694" i="1009"/>
  <c r="AD693" i="1009"/>
  <c r="AB693" i="1009"/>
  <c r="V693" i="1009"/>
  <c r="S693" i="1009"/>
  <c r="R693" i="1009"/>
  <c r="Q693" i="1009"/>
  <c r="AA692" i="1009"/>
  <c r="AA691" i="1009" s="1"/>
  <c r="H692" i="1009"/>
  <c r="G692" i="1009"/>
  <c r="F692" i="1009"/>
  <c r="AD691" i="1009"/>
  <c r="AD690" i="1009" s="1"/>
  <c r="AC691" i="1009"/>
  <c r="AC690" i="1009" s="1"/>
  <c r="AB691" i="1009"/>
  <c r="Z691" i="1009"/>
  <c r="Z690" i="1009" s="1"/>
  <c r="W691" i="1009"/>
  <c r="W690" i="1009" s="1"/>
  <c r="V691" i="1009"/>
  <c r="V690" i="1009" s="1"/>
  <c r="U691" i="1009"/>
  <c r="T691" i="1009"/>
  <c r="T690" i="1009" s="1"/>
  <c r="T686" i="1009" s="1"/>
  <c r="S691" i="1009"/>
  <c r="S690" i="1009" s="1"/>
  <c r="R691" i="1009"/>
  <c r="R690" i="1009" s="1"/>
  <c r="Q691" i="1009"/>
  <c r="F691" i="1009"/>
  <c r="AB690" i="1009"/>
  <c r="U690" i="1009"/>
  <c r="Q690" i="1009"/>
  <c r="AA689" i="1009"/>
  <c r="AA688" i="1009" s="1"/>
  <c r="AA687" i="1009" s="1"/>
  <c r="S689" i="1009"/>
  <c r="R689" i="1009" s="1"/>
  <c r="Q689" i="1009"/>
  <c r="Q688" i="1009" s="1"/>
  <c r="H689" i="1009"/>
  <c r="G689" i="1009"/>
  <c r="AD688" i="1009"/>
  <c r="AC688" i="1009"/>
  <c r="AC687" i="1009" s="1"/>
  <c r="AB688" i="1009"/>
  <c r="AB687" i="1009" s="1"/>
  <c r="AB686" i="1009" s="1"/>
  <c r="Z688" i="1009"/>
  <c r="W688" i="1009"/>
  <c r="W687" i="1009" s="1"/>
  <c r="W686" i="1009" s="1"/>
  <c r="V688" i="1009"/>
  <c r="U688" i="1009"/>
  <c r="U687" i="1009" s="1"/>
  <c r="T688" i="1009"/>
  <c r="S688" i="1009"/>
  <c r="AD687" i="1009"/>
  <c r="Z687" i="1009"/>
  <c r="V687" i="1009"/>
  <c r="S687" i="1009"/>
  <c r="AE683" i="1009"/>
  <c r="N683" i="1009"/>
  <c r="AA681" i="1009"/>
  <c r="H681" i="1009" s="1"/>
  <c r="G681" i="1009"/>
  <c r="F681" i="1009"/>
  <c r="AA680" i="1009"/>
  <c r="H680" i="1009" s="1"/>
  <c r="G680" i="1009"/>
  <c r="F680" i="1009"/>
  <c r="AD679" i="1009"/>
  <c r="AD678" i="1009" s="1"/>
  <c r="AD677" i="1009" s="1"/>
  <c r="AD676" i="1009" s="1"/>
  <c r="AC679" i="1009"/>
  <c r="AC678" i="1009" s="1"/>
  <c r="AC677" i="1009" s="1"/>
  <c r="AC676" i="1009" s="1"/>
  <c r="AB679" i="1009"/>
  <c r="AB678" i="1009" s="1"/>
  <c r="AB677" i="1009" s="1"/>
  <c r="Z679" i="1009"/>
  <c r="Z678" i="1009" s="1"/>
  <c r="W679" i="1009"/>
  <c r="V679" i="1009"/>
  <c r="V678" i="1009" s="1"/>
  <c r="V677" i="1009" s="1"/>
  <c r="U679" i="1009"/>
  <c r="U678" i="1009" s="1"/>
  <c r="U677" i="1009" s="1"/>
  <c r="U676" i="1009" s="1"/>
  <c r="T679" i="1009"/>
  <c r="S679" i="1009"/>
  <c r="R679" i="1009"/>
  <c r="F679" i="1009" s="1"/>
  <c r="Q679" i="1009"/>
  <c r="Q678" i="1009" s="1"/>
  <c r="W678" i="1009"/>
  <c r="S678" i="1009"/>
  <c r="S677" i="1009" s="1"/>
  <c r="S676" i="1009" s="1"/>
  <c r="W677" i="1009"/>
  <c r="W676" i="1009" s="1"/>
  <c r="T677" i="1009"/>
  <c r="Q677" i="1009"/>
  <c r="AB676" i="1009"/>
  <c r="T676" i="1009"/>
  <c r="AA675" i="1009"/>
  <c r="H675" i="1009" s="1"/>
  <c r="R675" i="1009"/>
  <c r="F675" i="1009" s="1"/>
  <c r="G675" i="1009"/>
  <c r="AD674" i="1009"/>
  <c r="AD673" i="1009" s="1"/>
  <c r="AC674" i="1009"/>
  <c r="AB674" i="1009"/>
  <c r="H674" i="1009" s="1"/>
  <c r="AA674" i="1009"/>
  <c r="AA673" i="1009" s="1"/>
  <c r="Z674" i="1009"/>
  <c r="Z673" i="1009" s="1"/>
  <c r="W674" i="1009"/>
  <c r="V674" i="1009"/>
  <c r="V673" i="1009" s="1"/>
  <c r="U674" i="1009"/>
  <c r="U673" i="1009" s="1"/>
  <c r="T674" i="1009"/>
  <c r="T673" i="1009" s="1"/>
  <c r="S674" i="1009"/>
  <c r="R674" i="1009"/>
  <c r="R673" i="1009" s="1"/>
  <c r="Q674" i="1009"/>
  <c r="AC673" i="1009"/>
  <c r="W673" i="1009"/>
  <c r="S673" i="1009"/>
  <c r="Q673" i="1009"/>
  <c r="AA672" i="1009"/>
  <c r="H672" i="1009" s="1"/>
  <c r="G672" i="1009"/>
  <c r="F672" i="1009"/>
  <c r="AD671" i="1009"/>
  <c r="AC671" i="1009"/>
  <c r="AB671" i="1009"/>
  <c r="Z671" i="1009"/>
  <c r="W671" i="1009"/>
  <c r="V671" i="1009"/>
  <c r="U671" i="1009"/>
  <c r="T671" i="1009"/>
  <c r="S671" i="1009"/>
  <c r="R671" i="1009"/>
  <c r="Q671" i="1009"/>
  <c r="AA670" i="1009"/>
  <c r="R670" i="1009"/>
  <c r="R669" i="1009" s="1"/>
  <c r="G670" i="1009"/>
  <c r="AD669" i="1009"/>
  <c r="AD668" i="1009" s="1"/>
  <c r="AD667" i="1009" s="1"/>
  <c r="AC669" i="1009"/>
  <c r="AB669" i="1009"/>
  <c r="AB668" i="1009" s="1"/>
  <c r="Z669" i="1009"/>
  <c r="W669" i="1009"/>
  <c r="W668" i="1009" s="1"/>
  <c r="W667" i="1009" s="1"/>
  <c r="V669" i="1009"/>
  <c r="U669" i="1009"/>
  <c r="T669" i="1009"/>
  <c r="S669" i="1009"/>
  <c r="S668" i="1009" s="1"/>
  <c r="S667" i="1009" s="1"/>
  <c r="Q669" i="1009"/>
  <c r="Q668" i="1009" s="1"/>
  <c r="AC668" i="1009"/>
  <c r="AC667" i="1009" s="1"/>
  <c r="U668" i="1009"/>
  <c r="U667" i="1009"/>
  <c r="Q667" i="1009"/>
  <c r="AA666" i="1009"/>
  <c r="H666" i="1009" s="1"/>
  <c r="R666" i="1009"/>
  <c r="R665" i="1009" s="1"/>
  <c r="R664" i="1009" s="1"/>
  <c r="G666" i="1009"/>
  <c r="F666" i="1009"/>
  <c r="AD665" i="1009"/>
  <c r="AC665" i="1009"/>
  <c r="AC664" i="1009" s="1"/>
  <c r="AB665" i="1009"/>
  <c r="AB664" i="1009" s="1"/>
  <c r="AA665" i="1009"/>
  <c r="H665" i="1009" s="1"/>
  <c r="Z665" i="1009"/>
  <c r="W665" i="1009"/>
  <c r="W664" i="1009" s="1"/>
  <c r="V665" i="1009"/>
  <c r="U665" i="1009"/>
  <c r="G665" i="1009" s="1"/>
  <c r="T665" i="1009"/>
  <c r="S665" i="1009"/>
  <c r="S664" i="1009" s="1"/>
  <c r="Q665" i="1009"/>
  <c r="AD664" i="1009"/>
  <c r="Z664" i="1009"/>
  <c r="V664" i="1009"/>
  <c r="T664" i="1009"/>
  <c r="AA663" i="1009"/>
  <c r="H663" i="1009" s="1"/>
  <c r="G663" i="1009"/>
  <c r="F663" i="1009"/>
  <c r="AD662" i="1009"/>
  <c r="AC662" i="1009"/>
  <c r="AC661" i="1009" s="1"/>
  <c r="AB662" i="1009"/>
  <c r="AA662" i="1009"/>
  <c r="AA661" i="1009" s="1"/>
  <c r="H661" i="1009" s="1"/>
  <c r="Z662" i="1009"/>
  <c r="W662" i="1009"/>
  <c r="W661" i="1009" s="1"/>
  <c r="V662" i="1009"/>
  <c r="V661" i="1009" s="1"/>
  <c r="U662" i="1009"/>
  <c r="T662" i="1009"/>
  <c r="S662" i="1009"/>
  <c r="S661" i="1009" s="1"/>
  <c r="R662" i="1009"/>
  <c r="Q662" i="1009"/>
  <c r="F662" i="1009" s="1"/>
  <c r="AD661" i="1009"/>
  <c r="AB661" i="1009"/>
  <c r="Z661" i="1009"/>
  <c r="T661" i="1009"/>
  <c r="R661" i="1009"/>
  <c r="AA660" i="1009"/>
  <c r="R660" i="1009"/>
  <c r="F660" i="1009" s="1"/>
  <c r="G660" i="1009"/>
  <c r="AD659" i="1009"/>
  <c r="AD658" i="1009" s="1"/>
  <c r="AC659" i="1009"/>
  <c r="AC658" i="1009" s="1"/>
  <c r="AB659" i="1009"/>
  <c r="Z659" i="1009"/>
  <c r="Z658" i="1009" s="1"/>
  <c r="W659" i="1009"/>
  <c r="W658" i="1009" s="1"/>
  <c r="V659" i="1009"/>
  <c r="V658" i="1009" s="1"/>
  <c r="U659" i="1009"/>
  <c r="T659" i="1009"/>
  <c r="G659" i="1009" s="1"/>
  <c r="S659" i="1009"/>
  <c r="S658" i="1009" s="1"/>
  <c r="R659" i="1009"/>
  <c r="R658" i="1009" s="1"/>
  <c r="Q659" i="1009"/>
  <c r="Q658" i="1009" s="1"/>
  <c r="F659" i="1009"/>
  <c r="U658" i="1009"/>
  <c r="G658" i="1009" s="1"/>
  <c r="N654" i="1009"/>
  <c r="AA652" i="1009"/>
  <c r="H652" i="1009"/>
  <c r="G652" i="1009"/>
  <c r="F652" i="1009"/>
  <c r="AD651" i="1009"/>
  <c r="AC651" i="1009"/>
  <c r="AB651" i="1009"/>
  <c r="AA651" i="1009"/>
  <c r="Z651" i="1009"/>
  <c r="H651" i="1009"/>
  <c r="G651" i="1009"/>
  <c r="F651" i="1009"/>
  <c r="AA650" i="1009"/>
  <c r="H650" i="1009"/>
  <c r="G650" i="1009"/>
  <c r="F650" i="1009"/>
  <c r="AD649" i="1009"/>
  <c r="AC649" i="1009"/>
  <c r="AB649" i="1009"/>
  <c r="AA649" i="1009"/>
  <c r="Z649" i="1009"/>
  <c r="H649" i="1009"/>
  <c r="G649" i="1009"/>
  <c r="F649" i="1009"/>
  <c r="AD648" i="1009"/>
  <c r="AC648" i="1009"/>
  <c r="AB648" i="1009"/>
  <c r="AA648" i="1009"/>
  <c r="Z648" i="1009"/>
  <c r="H648" i="1009"/>
  <c r="G648" i="1009"/>
  <c r="F648" i="1009"/>
  <c r="AD647" i="1009"/>
  <c r="AC647" i="1009"/>
  <c r="AC646" i="1009" s="1"/>
  <c r="AB647" i="1009"/>
  <c r="AB646" i="1009" s="1"/>
  <c r="AA647" i="1009"/>
  <c r="AA646" i="1009" s="1"/>
  <c r="Z647" i="1009"/>
  <c r="W647" i="1009"/>
  <c r="W646" i="1009" s="1"/>
  <c r="V647" i="1009"/>
  <c r="U647" i="1009"/>
  <c r="U646" i="1009" s="1"/>
  <c r="F647" i="1009"/>
  <c r="AD646" i="1009"/>
  <c r="Z646" i="1009"/>
  <c r="V646" i="1009"/>
  <c r="F646" i="1009"/>
  <c r="AA645" i="1009"/>
  <c r="H645" i="1009" s="1"/>
  <c r="G645" i="1009"/>
  <c r="F645" i="1009"/>
  <c r="AD644" i="1009"/>
  <c r="AC644" i="1009"/>
  <c r="AB644" i="1009"/>
  <c r="AB643" i="1009" s="1"/>
  <c r="AB642" i="1009" s="1"/>
  <c r="AB641" i="1009" s="1"/>
  <c r="AB640" i="1009" s="1"/>
  <c r="AA644" i="1009"/>
  <c r="H644" i="1009" s="1"/>
  <c r="Z644" i="1009"/>
  <c r="G644" i="1009"/>
  <c r="F644" i="1009"/>
  <c r="AD643" i="1009"/>
  <c r="AD642" i="1009" s="1"/>
  <c r="AD641" i="1009" s="1"/>
  <c r="AD640" i="1009" s="1"/>
  <c r="AC643" i="1009"/>
  <c r="Z643" i="1009"/>
  <c r="G643" i="1009"/>
  <c r="F643" i="1009"/>
  <c r="AC642" i="1009"/>
  <c r="AC641" i="1009" s="1"/>
  <c r="Z642" i="1009"/>
  <c r="Z641" i="1009" s="1"/>
  <c r="Z640" i="1009" s="1"/>
  <c r="W642" i="1009"/>
  <c r="W641" i="1009" s="1"/>
  <c r="W640" i="1009" s="1"/>
  <c r="W639" i="1009" s="1"/>
  <c r="W638" i="1009" s="1"/>
  <c r="V642" i="1009"/>
  <c r="U642" i="1009"/>
  <c r="F642" i="1009"/>
  <c r="V641" i="1009"/>
  <c r="V640" i="1009" s="1"/>
  <c r="V639" i="1009" s="1"/>
  <c r="V638" i="1009" s="1"/>
  <c r="F641" i="1009"/>
  <c r="S640" i="1009"/>
  <c r="S639" i="1009" s="1"/>
  <c r="S638" i="1009" s="1"/>
  <c r="R640" i="1009"/>
  <c r="R639" i="1009" s="1"/>
  <c r="Q640" i="1009"/>
  <c r="Q639" i="1009" s="1"/>
  <c r="Q638" i="1009" s="1"/>
  <c r="T639" i="1009"/>
  <c r="N639" i="1009"/>
  <c r="T638" i="1009"/>
  <c r="H637" i="1009"/>
  <c r="G637" i="1009"/>
  <c r="F637" i="1009"/>
  <c r="AD636" i="1009"/>
  <c r="AD635" i="1009" s="1"/>
  <c r="AD634" i="1009" s="1"/>
  <c r="AC636" i="1009"/>
  <c r="AC635" i="1009" s="1"/>
  <c r="AC634" i="1009" s="1"/>
  <c r="AB636" i="1009"/>
  <c r="AA636" i="1009"/>
  <c r="Z636" i="1009"/>
  <c r="Z635" i="1009" s="1"/>
  <c r="Z634" i="1009" s="1"/>
  <c r="W636" i="1009"/>
  <c r="V636" i="1009"/>
  <c r="U636" i="1009"/>
  <c r="T636" i="1009"/>
  <c r="F636" i="1009"/>
  <c r="AB635" i="1009"/>
  <c r="AB634" i="1009" s="1"/>
  <c r="AA635" i="1009"/>
  <c r="AA634" i="1009" s="1"/>
  <c r="W635" i="1009"/>
  <c r="W634" i="1009" s="1"/>
  <c r="V635" i="1009"/>
  <c r="V634" i="1009" s="1"/>
  <c r="U635" i="1009"/>
  <c r="U634" i="1009" s="1"/>
  <c r="F635" i="1009"/>
  <c r="F634" i="1009"/>
  <c r="H633" i="1009"/>
  <c r="G633" i="1009"/>
  <c r="F633" i="1009"/>
  <c r="H632" i="1009"/>
  <c r="G632" i="1009"/>
  <c r="F632" i="1009"/>
  <c r="AD631" i="1009"/>
  <c r="AC631" i="1009"/>
  <c r="AC630" i="1009" s="1"/>
  <c r="AB631" i="1009"/>
  <c r="AB630" i="1009" s="1"/>
  <c r="AA631" i="1009"/>
  <c r="Z631" i="1009"/>
  <c r="W631" i="1009"/>
  <c r="W630" i="1009" s="1"/>
  <c r="V631" i="1009"/>
  <c r="V630" i="1009" s="1"/>
  <c r="U631" i="1009"/>
  <c r="T631" i="1009"/>
  <c r="F631" i="1009"/>
  <c r="AD630" i="1009"/>
  <c r="AA630" i="1009"/>
  <c r="Z630" i="1009"/>
  <c r="U630" i="1009"/>
  <c r="F630" i="1009"/>
  <c r="H629" i="1009"/>
  <c r="G629" i="1009"/>
  <c r="F629" i="1009"/>
  <c r="AD628" i="1009"/>
  <c r="AC628" i="1009"/>
  <c r="AB628" i="1009"/>
  <c r="AB627" i="1009" s="1"/>
  <c r="AA628" i="1009"/>
  <c r="Z628" i="1009"/>
  <c r="W628" i="1009"/>
  <c r="V628" i="1009"/>
  <c r="V627" i="1009" s="1"/>
  <c r="U628" i="1009"/>
  <c r="U627" i="1009" s="1"/>
  <c r="T628" i="1009"/>
  <c r="F628" i="1009"/>
  <c r="AD627" i="1009"/>
  <c r="AC627" i="1009"/>
  <c r="Z627" i="1009"/>
  <c r="W627" i="1009"/>
  <c r="F627" i="1009"/>
  <c r="H626" i="1009"/>
  <c r="G626" i="1009"/>
  <c r="F626" i="1009"/>
  <c r="AD625" i="1009"/>
  <c r="AC625" i="1009"/>
  <c r="AB625" i="1009"/>
  <c r="AA625" i="1009"/>
  <c r="Z625" i="1009"/>
  <c r="Z622" i="1009" s="1"/>
  <c r="W625" i="1009"/>
  <c r="V625" i="1009"/>
  <c r="U625" i="1009"/>
  <c r="T625" i="1009"/>
  <c r="H625" i="1009"/>
  <c r="F625" i="1009"/>
  <c r="H624" i="1009"/>
  <c r="G624" i="1009"/>
  <c r="F624" i="1009"/>
  <c r="AD623" i="1009"/>
  <c r="AC623" i="1009"/>
  <c r="AB623" i="1009"/>
  <c r="AB622" i="1009" s="1"/>
  <c r="AA623" i="1009"/>
  <c r="Z623" i="1009"/>
  <c r="W623" i="1009"/>
  <c r="V623" i="1009"/>
  <c r="U623" i="1009"/>
  <c r="G623" i="1009" s="1"/>
  <c r="T623" i="1009"/>
  <c r="F623" i="1009"/>
  <c r="AD622" i="1009"/>
  <c r="V622" i="1009"/>
  <c r="F622" i="1009"/>
  <c r="H621" i="1009"/>
  <c r="G621" i="1009"/>
  <c r="F621" i="1009"/>
  <c r="H620" i="1009"/>
  <c r="G620" i="1009"/>
  <c r="F620" i="1009"/>
  <c r="AD619" i="1009"/>
  <c r="AC619" i="1009"/>
  <c r="AB619" i="1009"/>
  <c r="AA619" i="1009"/>
  <c r="Z619" i="1009"/>
  <c r="Z616" i="1009" s="1"/>
  <c r="W619" i="1009"/>
  <c r="V619" i="1009"/>
  <c r="U619" i="1009"/>
  <c r="T619" i="1009"/>
  <c r="F619" i="1009"/>
  <c r="H618" i="1009"/>
  <c r="G618" i="1009"/>
  <c r="F618" i="1009"/>
  <c r="AD617" i="1009"/>
  <c r="AC617" i="1009"/>
  <c r="AB617" i="1009"/>
  <c r="AB616" i="1009" s="1"/>
  <c r="AA617" i="1009"/>
  <c r="Z617" i="1009"/>
  <c r="W617" i="1009"/>
  <c r="V617" i="1009"/>
  <c r="V616" i="1009" s="1"/>
  <c r="U617" i="1009"/>
  <c r="T617" i="1009"/>
  <c r="F617" i="1009"/>
  <c r="AD616" i="1009"/>
  <c r="F616" i="1009"/>
  <c r="H615" i="1009"/>
  <c r="G615" i="1009"/>
  <c r="F615" i="1009"/>
  <c r="AD614" i="1009"/>
  <c r="AD611" i="1009" s="1"/>
  <c r="AC614" i="1009"/>
  <c r="AB614" i="1009"/>
  <c r="AA614" i="1009"/>
  <c r="Z614" i="1009"/>
  <c r="H614" i="1009" s="1"/>
  <c r="W614" i="1009"/>
  <c r="V614" i="1009"/>
  <c r="U614" i="1009"/>
  <c r="T614" i="1009"/>
  <c r="G614" i="1009" s="1"/>
  <c r="F614" i="1009"/>
  <c r="H613" i="1009"/>
  <c r="G613" i="1009"/>
  <c r="F613" i="1009"/>
  <c r="AD612" i="1009"/>
  <c r="AC612" i="1009"/>
  <c r="AB612" i="1009"/>
  <c r="AA612" i="1009"/>
  <c r="Z612" i="1009"/>
  <c r="W612" i="1009"/>
  <c r="V612" i="1009"/>
  <c r="U612" i="1009"/>
  <c r="G612" i="1009" s="1"/>
  <c r="T612" i="1009"/>
  <c r="F612" i="1009"/>
  <c r="AC611" i="1009"/>
  <c r="W611" i="1009"/>
  <c r="F611" i="1009"/>
  <c r="H610" i="1009"/>
  <c r="G610" i="1009"/>
  <c r="F610" i="1009"/>
  <c r="AD609" i="1009"/>
  <c r="AD608" i="1009" s="1"/>
  <c r="AC609" i="1009"/>
  <c r="AB609" i="1009"/>
  <c r="AA609" i="1009"/>
  <c r="AA608" i="1009" s="1"/>
  <c r="Z609" i="1009"/>
  <c r="Z608" i="1009" s="1"/>
  <c r="W609" i="1009"/>
  <c r="V609" i="1009"/>
  <c r="U609" i="1009"/>
  <c r="U608" i="1009" s="1"/>
  <c r="T609" i="1009"/>
  <c r="G609" i="1009" s="1"/>
  <c r="F609" i="1009"/>
  <c r="AC608" i="1009"/>
  <c r="AB608" i="1009"/>
  <c r="W608" i="1009"/>
  <c r="V608" i="1009"/>
  <c r="F608" i="1009"/>
  <c r="F607" i="1009"/>
  <c r="W605" i="1009"/>
  <c r="V605" i="1009"/>
  <c r="U605" i="1009"/>
  <c r="T605" i="1009"/>
  <c r="H604" i="1009"/>
  <c r="G604" i="1009"/>
  <c r="F604" i="1009"/>
  <c r="AD603" i="1009"/>
  <c r="AC603" i="1009"/>
  <c r="AB603" i="1009"/>
  <c r="AA603" i="1009"/>
  <c r="Z603" i="1009"/>
  <c r="W603" i="1009"/>
  <c r="V603" i="1009"/>
  <c r="U603" i="1009"/>
  <c r="T603" i="1009"/>
  <c r="F603" i="1009"/>
  <c r="H602" i="1009"/>
  <c r="G602" i="1009"/>
  <c r="F602" i="1009"/>
  <c r="H601" i="1009"/>
  <c r="G601" i="1009"/>
  <c r="F601" i="1009"/>
  <c r="AD600" i="1009"/>
  <c r="AD599" i="1009" s="1"/>
  <c r="AC600" i="1009"/>
  <c r="AC599" i="1009" s="1"/>
  <c r="AB600" i="1009"/>
  <c r="AA600" i="1009"/>
  <c r="Z600" i="1009"/>
  <c r="W600" i="1009"/>
  <c r="W599" i="1009" s="1"/>
  <c r="V600" i="1009"/>
  <c r="U600" i="1009"/>
  <c r="T600" i="1009"/>
  <c r="F600" i="1009"/>
  <c r="AA599" i="1009"/>
  <c r="Z599" i="1009"/>
  <c r="U599" i="1009"/>
  <c r="F599" i="1009"/>
  <c r="H598" i="1009"/>
  <c r="G598" i="1009"/>
  <c r="F598" i="1009"/>
  <c r="AD597" i="1009"/>
  <c r="AC597" i="1009"/>
  <c r="AB597" i="1009"/>
  <c r="AA597" i="1009"/>
  <c r="Z597" i="1009"/>
  <c r="W597" i="1009"/>
  <c r="V597" i="1009"/>
  <c r="U597" i="1009"/>
  <c r="T597" i="1009"/>
  <c r="F597" i="1009"/>
  <c r="H596" i="1009"/>
  <c r="G596" i="1009"/>
  <c r="F596" i="1009"/>
  <c r="H595" i="1009"/>
  <c r="G595" i="1009"/>
  <c r="F595" i="1009"/>
  <c r="AD594" i="1009"/>
  <c r="AD593" i="1009" s="1"/>
  <c r="AC594" i="1009"/>
  <c r="AC593" i="1009" s="1"/>
  <c r="AB594" i="1009"/>
  <c r="AA594" i="1009"/>
  <c r="Z594" i="1009"/>
  <c r="Z593" i="1009" s="1"/>
  <c r="W594" i="1009"/>
  <c r="W593" i="1009" s="1"/>
  <c r="V594" i="1009"/>
  <c r="U594" i="1009"/>
  <c r="T594" i="1009"/>
  <c r="F594" i="1009"/>
  <c r="AA593" i="1009"/>
  <c r="AA592" i="1009" s="1"/>
  <c r="U593" i="1009"/>
  <c r="F593" i="1009"/>
  <c r="U592" i="1009"/>
  <c r="F592" i="1009"/>
  <c r="H591" i="1009"/>
  <c r="G591" i="1009"/>
  <c r="F591" i="1009"/>
  <c r="AD590" i="1009"/>
  <c r="AC590" i="1009"/>
  <c r="AB590" i="1009"/>
  <c r="AB589" i="1009" s="1"/>
  <c r="AA590" i="1009"/>
  <c r="Z590" i="1009"/>
  <c r="W590" i="1009"/>
  <c r="V590" i="1009"/>
  <c r="V589" i="1009" s="1"/>
  <c r="U590" i="1009"/>
  <c r="T590" i="1009"/>
  <c r="F590" i="1009"/>
  <c r="AD589" i="1009"/>
  <c r="AC589" i="1009"/>
  <c r="Z589" i="1009"/>
  <c r="W589" i="1009"/>
  <c r="F589" i="1009"/>
  <c r="H588" i="1009"/>
  <c r="G588" i="1009"/>
  <c r="F588" i="1009"/>
  <c r="AD587" i="1009"/>
  <c r="AC587" i="1009"/>
  <c r="AB587" i="1009"/>
  <c r="AA587" i="1009"/>
  <c r="Z587" i="1009"/>
  <c r="H587" i="1009" s="1"/>
  <c r="W587" i="1009"/>
  <c r="V587" i="1009"/>
  <c r="U587" i="1009"/>
  <c r="T587" i="1009"/>
  <c r="F587" i="1009"/>
  <c r="H586" i="1009"/>
  <c r="G586" i="1009"/>
  <c r="F586" i="1009"/>
  <c r="AD585" i="1009"/>
  <c r="AC585" i="1009"/>
  <c r="AB585" i="1009"/>
  <c r="AA585" i="1009"/>
  <c r="Z585" i="1009"/>
  <c r="W585" i="1009"/>
  <c r="V585" i="1009"/>
  <c r="V584" i="1009" s="1"/>
  <c r="U585" i="1009"/>
  <c r="T585" i="1009"/>
  <c r="F585" i="1009"/>
  <c r="AB584" i="1009"/>
  <c r="F584" i="1009"/>
  <c r="H583" i="1009"/>
  <c r="G583" i="1009"/>
  <c r="F583" i="1009"/>
  <c r="AD582" i="1009"/>
  <c r="AD581" i="1009" s="1"/>
  <c r="AC582" i="1009"/>
  <c r="AB582" i="1009"/>
  <c r="AB581" i="1009" s="1"/>
  <c r="AB580" i="1009" s="1"/>
  <c r="AA582" i="1009"/>
  <c r="AA581" i="1009" s="1"/>
  <c r="Z582" i="1009"/>
  <c r="W582" i="1009"/>
  <c r="V582" i="1009"/>
  <c r="U582" i="1009"/>
  <c r="U581" i="1009" s="1"/>
  <c r="T582" i="1009"/>
  <c r="F582" i="1009"/>
  <c r="AC581" i="1009"/>
  <c r="Z581" i="1009"/>
  <c r="W581" i="1009"/>
  <c r="V581" i="1009"/>
  <c r="F581" i="1009"/>
  <c r="F580" i="1009"/>
  <c r="F579" i="1009"/>
  <c r="H578" i="1009"/>
  <c r="G578" i="1009"/>
  <c r="F578" i="1009"/>
  <c r="AD577" i="1009"/>
  <c r="AD576" i="1009" s="1"/>
  <c r="AD575" i="1009" s="1"/>
  <c r="AC577" i="1009"/>
  <c r="AB577" i="1009"/>
  <c r="AA577" i="1009"/>
  <c r="AA576" i="1009" s="1"/>
  <c r="Z577" i="1009"/>
  <c r="Z576" i="1009" s="1"/>
  <c r="Z575" i="1009" s="1"/>
  <c r="W577" i="1009"/>
  <c r="V577" i="1009"/>
  <c r="U577" i="1009"/>
  <c r="U576" i="1009" s="1"/>
  <c r="G576" i="1009" s="1"/>
  <c r="T577" i="1009"/>
  <c r="F577" i="1009"/>
  <c r="AC576" i="1009"/>
  <c r="AC575" i="1009" s="1"/>
  <c r="AB576" i="1009"/>
  <c r="AB575" i="1009" s="1"/>
  <c r="W576" i="1009"/>
  <c r="W575" i="1009" s="1"/>
  <c r="V576" i="1009"/>
  <c r="F576" i="1009"/>
  <c r="V575" i="1009"/>
  <c r="F575" i="1009"/>
  <c r="H574" i="1009"/>
  <c r="G574" i="1009"/>
  <c r="F574" i="1009"/>
  <c r="AD573" i="1009"/>
  <c r="AD572" i="1009" s="1"/>
  <c r="AC573" i="1009"/>
  <c r="AB573" i="1009"/>
  <c r="AA573" i="1009"/>
  <c r="AA572" i="1009" s="1"/>
  <c r="Z573" i="1009"/>
  <c r="Z572" i="1009" s="1"/>
  <c r="W573" i="1009"/>
  <c r="V573" i="1009"/>
  <c r="U573" i="1009"/>
  <c r="U572" i="1009" s="1"/>
  <c r="T573" i="1009"/>
  <c r="F573" i="1009"/>
  <c r="AC572" i="1009"/>
  <c r="AB572" i="1009"/>
  <c r="W572" i="1009"/>
  <c r="V572" i="1009"/>
  <c r="F572" i="1009"/>
  <c r="H571" i="1009"/>
  <c r="G571" i="1009"/>
  <c r="F571" i="1009"/>
  <c r="AD570" i="1009"/>
  <c r="AD569" i="1009" s="1"/>
  <c r="AC570" i="1009"/>
  <c r="AB570" i="1009"/>
  <c r="AB569" i="1009" s="1"/>
  <c r="AA570" i="1009"/>
  <c r="Z570" i="1009"/>
  <c r="Z569" i="1009" s="1"/>
  <c r="W570" i="1009"/>
  <c r="W569" i="1009" s="1"/>
  <c r="V570" i="1009"/>
  <c r="U570" i="1009"/>
  <c r="U569" i="1009" s="1"/>
  <c r="F570" i="1009"/>
  <c r="AC569" i="1009"/>
  <c r="AC568" i="1009" s="1"/>
  <c r="AC567" i="1009" s="1"/>
  <c r="AC566" i="1009" s="1"/>
  <c r="AA569" i="1009"/>
  <c r="F569" i="1009"/>
  <c r="F568" i="1009"/>
  <c r="F567" i="1009"/>
  <c r="S566" i="1009"/>
  <c r="R566" i="1009"/>
  <c r="Q566" i="1009"/>
  <c r="F566" i="1009" s="1"/>
  <c r="AI565" i="1009"/>
  <c r="AH565" i="1009"/>
  <c r="AG565" i="1009"/>
  <c r="AF565" i="1009"/>
  <c r="AE565" i="1009"/>
  <c r="T565" i="1009"/>
  <c r="S565" i="1009"/>
  <c r="R565" i="1009"/>
  <c r="Q565" i="1009"/>
  <c r="Q564" i="1009" s="1"/>
  <c r="N565" i="1009"/>
  <c r="T564" i="1009"/>
  <c r="S564" i="1009"/>
  <c r="R564" i="1009"/>
  <c r="AA563" i="1009"/>
  <c r="AA562" i="1009" s="1"/>
  <c r="G563" i="1009"/>
  <c r="F563" i="1009"/>
  <c r="AD562" i="1009"/>
  <c r="AD561" i="1009" s="1"/>
  <c r="AD560" i="1009" s="1"/>
  <c r="AC562" i="1009"/>
  <c r="AB562" i="1009"/>
  <c r="AB561" i="1009" s="1"/>
  <c r="AB560" i="1009" s="1"/>
  <c r="Z562" i="1009"/>
  <c r="Z561" i="1009" s="1"/>
  <c r="W562" i="1009"/>
  <c r="V562" i="1009"/>
  <c r="V561" i="1009" s="1"/>
  <c r="V560" i="1009" s="1"/>
  <c r="U562" i="1009"/>
  <c r="T562" i="1009"/>
  <c r="T561" i="1009" s="1"/>
  <c r="S562" i="1009"/>
  <c r="R562" i="1009"/>
  <c r="R561" i="1009" s="1"/>
  <c r="R560" i="1009" s="1"/>
  <c r="Q562" i="1009"/>
  <c r="Q561" i="1009" s="1"/>
  <c r="AC561" i="1009"/>
  <c r="AC560" i="1009" s="1"/>
  <c r="W561" i="1009"/>
  <c r="W560" i="1009" s="1"/>
  <c r="U561" i="1009"/>
  <c r="U560" i="1009" s="1"/>
  <c r="S561" i="1009"/>
  <c r="S560" i="1009" s="1"/>
  <c r="AA559" i="1009"/>
  <c r="R559" i="1009"/>
  <c r="R558" i="1009" s="1"/>
  <c r="H559" i="1009"/>
  <c r="G559" i="1009"/>
  <c r="AD558" i="1009"/>
  <c r="AD557" i="1009" s="1"/>
  <c r="AD556" i="1009" s="1"/>
  <c r="AD555" i="1009" s="1"/>
  <c r="AC558" i="1009"/>
  <c r="AC557" i="1009" s="1"/>
  <c r="AC556" i="1009" s="1"/>
  <c r="AC555" i="1009" s="1"/>
  <c r="AB558" i="1009"/>
  <c r="AB557" i="1009" s="1"/>
  <c r="AB556" i="1009" s="1"/>
  <c r="AB555" i="1009" s="1"/>
  <c r="AA558" i="1009"/>
  <c r="Z558" i="1009"/>
  <c r="Z557" i="1009" s="1"/>
  <c r="W558" i="1009"/>
  <c r="V558" i="1009"/>
  <c r="V557" i="1009" s="1"/>
  <c r="V556" i="1009" s="1"/>
  <c r="U558" i="1009"/>
  <c r="T558" i="1009"/>
  <c r="S558" i="1009"/>
  <c r="S557" i="1009" s="1"/>
  <c r="Q558" i="1009"/>
  <c r="Q557" i="1009" s="1"/>
  <c r="Q556" i="1009" s="1"/>
  <c r="AA557" i="1009"/>
  <c r="W557" i="1009"/>
  <c r="W556" i="1009" s="1"/>
  <c r="U557" i="1009"/>
  <c r="AA556" i="1009"/>
  <c r="U556" i="1009"/>
  <c r="S556" i="1009"/>
  <c r="AA554" i="1009"/>
  <c r="R554" i="1009"/>
  <c r="F554" i="1009" s="1"/>
  <c r="H554" i="1009"/>
  <c r="G554" i="1009"/>
  <c r="AD553" i="1009"/>
  <c r="AC553" i="1009"/>
  <c r="AC552" i="1009" s="1"/>
  <c r="AC551" i="1009" s="1"/>
  <c r="AC550" i="1009" s="1"/>
  <c r="AC549" i="1009" s="1"/>
  <c r="AC548" i="1009" s="1"/>
  <c r="AB553" i="1009"/>
  <c r="AA553" i="1009"/>
  <c r="AA552" i="1009" s="1"/>
  <c r="Z553" i="1009"/>
  <c r="W553" i="1009"/>
  <c r="W552" i="1009" s="1"/>
  <c r="W551" i="1009" s="1"/>
  <c r="W550" i="1009" s="1"/>
  <c r="V553" i="1009"/>
  <c r="U553" i="1009"/>
  <c r="U552" i="1009" s="1"/>
  <c r="U551" i="1009" s="1"/>
  <c r="U550" i="1009" s="1"/>
  <c r="T553" i="1009"/>
  <c r="S553" i="1009"/>
  <c r="S552" i="1009" s="1"/>
  <c r="S551" i="1009" s="1"/>
  <c r="S550" i="1009" s="1"/>
  <c r="R553" i="1009"/>
  <c r="R552" i="1009" s="1"/>
  <c r="R551" i="1009" s="1"/>
  <c r="R550" i="1009" s="1"/>
  <c r="Q553" i="1009"/>
  <c r="AD552" i="1009"/>
  <c r="AD551" i="1009" s="1"/>
  <c r="AD550" i="1009" s="1"/>
  <c r="AD549" i="1009" s="1"/>
  <c r="AD548" i="1009" s="1"/>
  <c r="AB552" i="1009"/>
  <c r="AB551" i="1009" s="1"/>
  <c r="AB550" i="1009" s="1"/>
  <c r="Z552" i="1009"/>
  <c r="Z551" i="1009" s="1"/>
  <c r="T552" i="1009"/>
  <c r="T551" i="1009" s="1"/>
  <c r="N548" i="1009"/>
  <c r="AA547" i="1009"/>
  <c r="H547" i="1009" s="1"/>
  <c r="R547" i="1009"/>
  <c r="R546" i="1009" s="1"/>
  <c r="G547" i="1009"/>
  <c r="AD546" i="1009"/>
  <c r="AD545" i="1009" s="1"/>
  <c r="AD544" i="1009" s="1"/>
  <c r="AD543" i="1009" s="1"/>
  <c r="AD542" i="1009" s="1"/>
  <c r="AD541" i="1009" s="1"/>
  <c r="AC546" i="1009"/>
  <c r="AB546" i="1009"/>
  <c r="AB545" i="1009" s="1"/>
  <c r="AB544" i="1009" s="1"/>
  <c r="AB543" i="1009" s="1"/>
  <c r="AB542" i="1009" s="1"/>
  <c r="AB541" i="1009" s="1"/>
  <c r="AA546" i="1009"/>
  <c r="AA545" i="1009" s="1"/>
  <c r="AA544" i="1009" s="1"/>
  <c r="AA543" i="1009" s="1"/>
  <c r="AA542" i="1009" s="1"/>
  <c r="AA541" i="1009" s="1"/>
  <c r="Z546" i="1009"/>
  <c r="Z545" i="1009" s="1"/>
  <c r="W546" i="1009"/>
  <c r="V546" i="1009"/>
  <c r="V545" i="1009" s="1"/>
  <c r="V544" i="1009" s="1"/>
  <c r="V543" i="1009" s="1"/>
  <c r="V542" i="1009" s="1"/>
  <c r="V541" i="1009" s="1"/>
  <c r="U546" i="1009"/>
  <c r="T546" i="1009"/>
  <c r="S546" i="1009"/>
  <c r="Q546" i="1009"/>
  <c r="Q545" i="1009" s="1"/>
  <c r="AC545" i="1009"/>
  <c r="AC544" i="1009" s="1"/>
  <c r="AC543" i="1009" s="1"/>
  <c r="AC542" i="1009" s="1"/>
  <c r="AC541" i="1009" s="1"/>
  <c r="W545" i="1009"/>
  <c r="W544" i="1009" s="1"/>
  <c r="W543" i="1009" s="1"/>
  <c r="U545" i="1009"/>
  <c r="U544" i="1009" s="1"/>
  <c r="U543" i="1009" s="1"/>
  <c r="U542" i="1009" s="1"/>
  <c r="U541" i="1009" s="1"/>
  <c r="S545" i="1009"/>
  <c r="S544" i="1009" s="1"/>
  <c r="S543" i="1009" s="1"/>
  <c r="S542" i="1009" s="1"/>
  <c r="S541" i="1009" s="1"/>
  <c r="N541" i="1009"/>
  <c r="AA540" i="1009"/>
  <c r="H540" i="1009" s="1"/>
  <c r="S540" i="1009"/>
  <c r="G540" i="1009"/>
  <c r="AD539" i="1009"/>
  <c r="AC539" i="1009"/>
  <c r="AC538" i="1009" s="1"/>
  <c r="AC537" i="1009" s="1"/>
  <c r="AC536" i="1009" s="1"/>
  <c r="AB539" i="1009"/>
  <c r="AB538" i="1009" s="1"/>
  <c r="AB537" i="1009" s="1"/>
  <c r="AB536" i="1009" s="1"/>
  <c r="AA539" i="1009"/>
  <c r="AA538" i="1009" s="1"/>
  <c r="Z539" i="1009"/>
  <c r="W539" i="1009"/>
  <c r="W538" i="1009" s="1"/>
  <c r="W537" i="1009" s="1"/>
  <c r="W536" i="1009" s="1"/>
  <c r="V539" i="1009"/>
  <c r="U539" i="1009"/>
  <c r="U538" i="1009" s="1"/>
  <c r="U537" i="1009" s="1"/>
  <c r="U536" i="1009" s="1"/>
  <c r="T539" i="1009"/>
  <c r="Q539" i="1009"/>
  <c r="AD538" i="1009"/>
  <c r="AD537" i="1009" s="1"/>
  <c r="AD536" i="1009" s="1"/>
  <c r="Z538" i="1009"/>
  <c r="Z537" i="1009" s="1"/>
  <c r="V538" i="1009"/>
  <c r="V537" i="1009" s="1"/>
  <c r="V536" i="1009" s="1"/>
  <c r="T538" i="1009"/>
  <c r="T537" i="1009" s="1"/>
  <c r="AA535" i="1009"/>
  <c r="H535" i="1009" s="1"/>
  <c r="R535" i="1009"/>
  <c r="G535" i="1009"/>
  <c r="AD534" i="1009"/>
  <c r="AC534" i="1009"/>
  <c r="AC533" i="1009" s="1"/>
  <c r="AC532" i="1009" s="1"/>
  <c r="AB534" i="1009"/>
  <c r="AB533" i="1009" s="1"/>
  <c r="AB532" i="1009" s="1"/>
  <c r="Z534" i="1009"/>
  <c r="Z533" i="1009" s="1"/>
  <c r="Z532" i="1009" s="1"/>
  <c r="W534" i="1009"/>
  <c r="W533" i="1009" s="1"/>
  <c r="W532" i="1009" s="1"/>
  <c r="V534" i="1009"/>
  <c r="V533" i="1009" s="1"/>
  <c r="V532" i="1009" s="1"/>
  <c r="U534" i="1009"/>
  <c r="T534" i="1009"/>
  <c r="T533" i="1009" s="1"/>
  <c r="S534" i="1009"/>
  <c r="S533" i="1009" s="1"/>
  <c r="S532" i="1009" s="1"/>
  <c r="Q534" i="1009"/>
  <c r="AD533" i="1009"/>
  <c r="AD532" i="1009" s="1"/>
  <c r="AA531" i="1009"/>
  <c r="H531" i="1009" s="1"/>
  <c r="S531" i="1009"/>
  <c r="G531" i="1009"/>
  <c r="AD530" i="1009"/>
  <c r="AC530" i="1009"/>
  <c r="AB530" i="1009"/>
  <c r="Z530" i="1009"/>
  <c r="W530" i="1009"/>
  <c r="V530" i="1009"/>
  <c r="U530" i="1009"/>
  <c r="T530" i="1009"/>
  <c r="Q530" i="1009"/>
  <c r="AA529" i="1009"/>
  <c r="H529" i="1009" s="1"/>
  <c r="R529" i="1009"/>
  <c r="R528" i="1009" s="1"/>
  <c r="G529" i="1009"/>
  <c r="AD528" i="1009"/>
  <c r="AD527" i="1009" s="1"/>
  <c r="AC528" i="1009"/>
  <c r="AC527" i="1009" s="1"/>
  <c r="AB528" i="1009"/>
  <c r="AB527" i="1009" s="1"/>
  <c r="Z528" i="1009"/>
  <c r="Z527" i="1009" s="1"/>
  <c r="W528" i="1009"/>
  <c r="V528" i="1009"/>
  <c r="U528" i="1009"/>
  <c r="T528" i="1009"/>
  <c r="S528" i="1009"/>
  <c r="Q528" i="1009"/>
  <c r="U527" i="1009"/>
  <c r="Q527" i="1009"/>
  <c r="AA526" i="1009"/>
  <c r="H526" i="1009" s="1"/>
  <c r="R526" i="1009"/>
  <c r="G526" i="1009"/>
  <c r="F526" i="1009"/>
  <c r="AD525" i="1009"/>
  <c r="AC525" i="1009"/>
  <c r="AC524" i="1009" s="1"/>
  <c r="AB525" i="1009"/>
  <c r="AA525" i="1009"/>
  <c r="AA524" i="1009" s="1"/>
  <c r="Z525" i="1009"/>
  <c r="Z524" i="1009" s="1"/>
  <c r="W525" i="1009"/>
  <c r="W524" i="1009" s="1"/>
  <c r="V525" i="1009"/>
  <c r="U525" i="1009"/>
  <c r="U524" i="1009" s="1"/>
  <c r="T525" i="1009"/>
  <c r="S525" i="1009"/>
  <c r="S524" i="1009" s="1"/>
  <c r="R525" i="1009"/>
  <c r="Q525" i="1009"/>
  <c r="AD524" i="1009"/>
  <c r="AB524" i="1009"/>
  <c r="V524" i="1009"/>
  <c r="T524" i="1009"/>
  <c r="R524" i="1009"/>
  <c r="AA523" i="1009"/>
  <c r="H523" i="1009" s="1"/>
  <c r="R523" i="1009"/>
  <c r="F523" i="1009" s="1"/>
  <c r="G523" i="1009"/>
  <c r="AD522" i="1009"/>
  <c r="AC522" i="1009"/>
  <c r="AB522" i="1009"/>
  <c r="AA522" i="1009"/>
  <c r="Z522" i="1009"/>
  <c r="W522" i="1009"/>
  <c r="V522" i="1009"/>
  <c r="U522" i="1009"/>
  <c r="T522" i="1009"/>
  <c r="S522" i="1009"/>
  <c r="R522" i="1009"/>
  <c r="Q522" i="1009"/>
  <c r="AA521" i="1009"/>
  <c r="W521" i="1009"/>
  <c r="G521" i="1009" s="1"/>
  <c r="R521" i="1009"/>
  <c r="F521" i="1009" s="1"/>
  <c r="H521" i="1009"/>
  <c r="AD520" i="1009"/>
  <c r="AD519" i="1009" s="1"/>
  <c r="AC520" i="1009"/>
  <c r="AB520" i="1009"/>
  <c r="AA520" i="1009"/>
  <c r="Z520" i="1009"/>
  <c r="W520" i="1009"/>
  <c r="W519" i="1009" s="1"/>
  <c r="V520" i="1009"/>
  <c r="V519" i="1009" s="1"/>
  <c r="U520" i="1009"/>
  <c r="T520" i="1009"/>
  <c r="S520" i="1009"/>
  <c r="S519" i="1009" s="1"/>
  <c r="R520" i="1009"/>
  <c r="Q520" i="1009"/>
  <c r="Z519" i="1009"/>
  <c r="T519" i="1009"/>
  <c r="AA516" i="1009"/>
  <c r="H516" i="1009" s="1"/>
  <c r="R516" i="1009"/>
  <c r="F516" i="1009" s="1"/>
  <c r="G516" i="1009"/>
  <c r="AD515" i="1009"/>
  <c r="AC515" i="1009"/>
  <c r="AC514" i="1009" s="1"/>
  <c r="AC513" i="1009" s="1"/>
  <c r="AC512" i="1009" s="1"/>
  <c r="AB515" i="1009"/>
  <c r="AB514" i="1009" s="1"/>
  <c r="AB513" i="1009" s="1"/>
  <c r="AB512" i="1009" s="1"/>
  <c r="Z515" i="1009"/>
  <c r="W515" i="1009"/>
  <c r="W514" i="1009" s="1"/>
  <c r="W513" i="1009" s="1"/>
  <c r="W512" i="1009" s="1"/>
  <c r="V515" i="1009"/>
  <c r="V514" i="1009" s="1"/>
  <c r="V513" i="1009" s="1"/>
  <c r="V512" i="1009" s="1"/>
  <c r="U515" i="1009"/>
  <c r="U514" i="1009" s="1"/>
  <c r="U513" i="1009" s="1"/>
  <c r="U512" i="1009" s="1"/>
  <c r="T515" i="1009"/>
  <c r="S515" i="1009"/>
  <c r="S514" i="1009" s="1"/>
  <c r="Q515" i="1009"/>
  <c r="AD514" i="1009"/>
  <c r="AD513" i="1009" s="1"/>
  <c r="AD512" i="1009" s="1"/>
  <c r="Z514" i="1009"/>
  <c r="Z513" i="1009" s="1"/>
  <c r="Z512" i="1009" s="1"/>
  <c r="T514" i="1009"/>
  <c r="S513" i="1009"/>
  <c r="S512" i="1009" s="1"/>
  <c r="N510" i="1009"/>
  <c r="W509" i="1009"/>
  <c r="G509" i="1009" s="1"/>
  <c r="S509" i="1009"/>
  <c r="R509" i="1009" s="1"/>
  <c r="R508" i="1009" s="1"/>
  <c r="R507" i="1009" s="1"/>
  <c r="R506" i="1009" s="1"/>
  <c r="R505" i="1009" s="1"/>
  <c r="Q509" i="1009"/>
  <c r="AA509" i="1009" s="1"/>
  <c r="AA508" i="1009" s="1"/>
  <c r="H509" i="1009"/>
  <c r="AD508" i="1009"/>
  <c r="AD507" i="1009" s="1"/>
  <c r="AD506" i="1009" s="1"/>
  <c r="AD505" i="1009" s="1"/>
  <c r="AC508" i="1009"/>
  <c r="AC507" i="1009" s="1"/>
  <c r="AC506" i="1009" s="1"/>
  <c r="AC505" i="1009" s="1"/>
  <c r="AB508" i="1009"/>
  <c r="Z508" i="1009"/>
  <c r="V508" i="1009"/>
  <c r="V507" i="1009" s="1"/>
  <c r="V506" i="1009" s="1"/>
  <c r="V505" i="1009" s="1"/>
  <c r="U508" i="1009"/>
  <c r="U507" i="1009" s="1"/>
  <c r="U506" i="1009" s="1"/>
  <c r="U505" i="1009" s="1"/>
  <c r="T508" i="1009"/>
  <c r="Q508" i="1009"/>
  <c r="AB507" i="1009"/>
  <c r="Z507" i="1009"/>
  <c r="AB506" i="1009"/>
  <c r="AB505" i="1009" s="1"/>
  <c r="AA504" i="1009"/>
  <c r="H504" i="1009" s="1"/>
  <c r="R504" i="1009"/>
  <c r="F504" i="1009" s="1"/>
  <c r="G504" i="1009"/>
  <c r="AD503" i="1009"/>
  <c r="AD502" i="1009" s="1"/>
  <c r="AD501" i="1009" s="1"/>
  <c r="AC503" i="1009"/>
  <c r="AC502" i="1009" s="1"/>
  <c r="AC501" i="1009" s="1"/>
  <c r="AB503" i="1009"/>
  <c r="AB502" i="1009" s="1"/>
  <c r="AB501" i="1009" s="1"/>
  <c r="Z503" i="1009"/>
  <c r="Z502" i="1009" s="1"/>
  <c r="W503" i="1009"/>
  <c r="V503" i="1009"/>
  <c r="V502" i="1009" s="1"/>
  <c r="V501" i="1009" s="1"/>
  <c r="U503" i="1009"/>
  <c r="U502" i="1009" s="1"/>
  <c r="U501" i="1009" s="1"/>
  <c r="T503" i="1009"/>
  <c r="S503" i="1009"/>
  <c r="Q503" i="1009"/>
  <c r="Q502" i="1009" s="1"/>
  <c r="W502" i="1009"/>
  <c r="W501" i="1009" s="1"/>
  <c r="S502" i="1009"/>
  <c r="S501" i="1009" s="1"/>
  <c r="AA500" i="1009"/>
  <c r="R500" i="1009"/>
  <c r="F500" i="1009" s="1"/>
  <c r="G500" i="1009"/>
  <c r="AD499" i="1009"/>
  <c r="AD498" i="1009" s="1"/>
  <c r="AC499" i="1009"/>
  <c r="AC498" i="1009" s="1"/>
  <c r="AC497" i="1009" s="1"/>
  <c r="AB499" i="1009"/>
  <c r="Z499" i="1009"/>
  <c r="Z498" i="1009" s="1"/>
  <c r="Z497" i="1009" s="1"/>
  <c r="W499" i="1009"/>
  <c r="W498" i="1009" s="1"/>
  <c r="W497" i="1009" s="1"/>
  <c r="V499" i="1009"/>
  <c r="U499" i="1009"/>
  <c r="T499" i="1009"/>
  <c r="T498" i="1009" s="1"/>
  <c r="T497" i="1009" s="1"/>
  <c r="S499" i="1009"/>
  <c r="S498" i="1009" s="1"/>
  <c r="S497" i="1009" s="1"/>
  <c r="Q499" i="1009"/>
  <c r="AB498" i="1009"/>
  <c r="AB497" i="1009" s="1"/>
  <c r="V498" i="1009"/>
  <c r="U498" i="1009"/>
  <c r="Q498" i="1009"/>
  <c r="AD497" i="1009"/>
  <c r="V497" i="1009"/>
  <c r="AD496" i="1009"/>
  <c r="AD495" i="1009" s="1"/>
  <c r="AC496" i="1009"/>
  <c r="AC495" i="1009" s="1"/>
  <c r="W496" i="1009"/>
  <c r="G496" i="1009" s="1"/>
  <c r="S496" i="1009"/>
  <c r="R496" i="1009" s="1"/>
  <c r="R495" i="1009" s="1"/>
  <c r="Q496" i="1009"/>
  <c r="AA496" i="1009" s="1"/>
  <c r="AB495" i="1009"/>
  <c r="Z495" i="1009"/>
  <c r="V495" i="1009"/>
  <c r="V492" i="1009" s="1"/>
  <c r="U495" i="1009"/>
  <c r="T495" i="1009"/>
  <c r="S495" i="1009"/>
  <c r="S492" i="1009" s="1"/>
  <c r="Q495" i="1009"/>
  <c r="AA494" i="1009"/>
  <c r="H494" i="1009" s="1"/>
  <c r="R494" i="1009"/>
  <c r="G494" i="1009"/>
  <c r="F494" i="1009"/>
  <c r="AD493" i="1009"/>
  <c r="AC493" i="1009"/>
  <c r="AB493" i="1009"/>
  <c r="AB492" i="1009" s="1"/>
  <c r="Z493" i="1009"/>
  <c r="W493" i="1009"/>
  <c r="V493" i="1009"/>
  <c r="U493" i="1009"/>
  <c r="T493" i="1009"/>
  <c r="S493" i="1009"/>
  <c r="R493" i="1009"/>
  <c r="Q493" i="1009"/>
  <c r="Q492" i="1009" s="1"/>
  <c r="AA491" i="1009"/>
  <c r="H491" i="1009" s="1"/>
  <c r="R491" i="1009"/>
  <c r="G491" i="1009"/>
  <c r="AD490" i="1009"/>
  <c r="AC490" i="1009"/>
  <c r="AC489" i="1009" s="1"/>
  <c r="AB490" i="1009"/>
  <c r="AA490" i="1009"/>
  <c r="Z490" i="1009"/>
  <c r="W490" i="1009"/>
  <c r="W489" i="1009" s="1"/>
  <c r="V490" i="1009"/>
  <c r="V489" i="1009" s="1"/>
  <c r="U490" i="1009"/>
  <c r="U489" i="1009" s="1"/>
  <c r="T490" i="1009"/>
  <c r="S490" i="1009"/>
  <c r="S489" i="1009" s="1"/>
  <c r="Q490" i="1009"/>
  <c r="Q489" i="1009" s="1"/>
  <c r="AD489" i="1009"/>
  <c r="AB489" i="1009"/>
  <c r="Z489" i="1009"/>
  <c r="AA488" i="1009"/>
  <c r="H488" i="1009" s="1"/>
  <c r="R488" i="1009"/>
  <c r="G488" i="1009"/>
  <c r="AD487" i="1009"/>
  <c r="AC487" i="1009"/>
  <c r="AB487" i="1009"/>
  <c r="Z487" i="1009"/>
  <c r="W487" i="1009"/>
  <c r="V487" i="1009"/>
  <c r="U487" i="1009"/>
  <c r="T487" i="1009"/>
  <c r="S487" i="1009"/>
  <c r="Q487" i="1009"/>
  <c r="AA486" i="1009"/>
  <c r="H486" i="1009" s="1"/>
  <c r="R486" i="1009"/>
  <c r="F486" i="1009" s="1"/>
  <c r="G486" i="1009"/>
  <c r="AD485" i="1009"/>
  <c r="AC485" i="1009"/>
  <c r="AB485" i="1009"/>
  <c r="Z485" i="1009"/>
  <c r="W485" i="1009"/>
  <c r="V485" i="1009"/>
  <c r="U485" i="1009"/>
  <c r="T485" i="1009"/>
  <c r="S485" i="1009"/>
  <c r="R485" i="1009"/>
  <c r="Q485" i="1009"/>
  <c r="AA484" i="1009"/>
  <c r="H484" i="1009" s="1"/>
  <c r="R484" i="1009"/>
  <c r="G484" i="1009"/>
  <c r="AD483" i="1009"/>
  <c r="AC483" i="1009"/>
  <c r="AB483" i="1009"/>
  <c r="Z483" i="1009"/>
  <c r="W483" i="1009"/>
  <c r="V483" i="1009"/>
  <c r="U483" i="1009"/>
  <c r="T483" i="1009"/>
  <c r="S483" i="1009"/>
  <c r="Q483" i="1009"/>
  <c r="Q482" i="1009" s="1"/>
  <c r="AA479" i="1009"/>
  <c r="W479" i="1009"/>
  <c r="W478" i="1009" s="1"/>
  <c r="W477" i="1009" s="1"/>
  <c r="W476" i="1009" s="1"/>
  <c r="W475" i="1009" s="1"/>
  <c r="R479" i="1009"/>
  <c r="H479" i="1009"/>
  <c r="F479" i="1009"/>
  <c r="AD478" i="1009"/>
  <c r="AD477" i="1009" s="1"/>
  <c r="AD476" i="1009" s="1"/>
  <c r="AD475" i="1009" s="1"/>
  <c r="AC478" i="1009"/>
  <c r="AC477" i="1009" s="1"/>
  <c r="AC476" i="1009" s="1"/>
  <c r="AC475" i="1009" s="1"/>
  <c r="AB478" i="1009"/>
  <c r="AB477" i="1009" s="1"/>
  <c r="AB476" i="1009" s="1"/>
  <c r="AB475" i="1009" s="1"/>
  <c r="AA478" i="1009"/>
  <c r="AA477" i="1009" s="1"/>
  <c r="AA476" i="1009" s="1"/>
  <c r="AA475" i="1009" s="1"/>
  <c r="Z478" i="1009"/>
  <c r="Z477" i="1009" s="1"/>
  <c r="Z476" i="1009" s="1"/>
  <c r="V478" i="1009"/>
  <c r="U478" i="1009"/>
  <c r="T478" i="1009"/>
  <c r="S478" i="1009"/>
  <c r="R478" i="1009"/>
  <c r="R477" i="1009" s="1"/>
  <c r="R476" i="1009" s="1"/>
  <c r="R475" i="1009" s="1"/>
  <c r="Q478" i="1009"/>
  <c r="Q477" i="1009" s="1"/>
  <c r="V477" i="1009"/>
  <c r="V476" i="1009" s="1"/>
  <c r="V475" i="1009" s="1"/>
  <c r="S477" i="1009"/>
  <c r="S476" i="1009" s="1"/>
  <c r="S475" i="1009" s="1"/>
  <c r="T473" i="1009"/>
  <c r="N473" i="1009"/>
  <c r="G471" i="1009"/>
  <c r="AA470" i="1009"/>
  <c r="R470" i="1009"/>
  <c r="R469" i="1009" s="1"/>
  <c r="G470" i="1009"/>
  <c r="AD469" i="1009"/>
  <c r="AD465" i="1009" s="1"/>
  <c r="AC469" i="1009"/>
  <c r="AB469" i="1009"/>
  <c r="AB465" i="1009" s="1"/>
  <c r="Z469" i="1009"/>
  <c r="W469" i="1009"/>
  <c r="W465" i="1009" s="1"/>
  <c r="V469" i="1009"/>
  <c r="V465" i="1009" s="1"/>
  <c r="U469" i="1009"/>
  <c r="T469" i="1009"/>
  <c r="S469" i="1009"/>
  <c r="Q469" i="1009"/>
  <c r="Q465" i="1009" s="1"/>
  <c r="AA467" i="1009"/>
  <c r="H467" i="1009" s="1"/>
  <c r="R467" i="1009"/>
  <c r="R466" i="1009" s="1"/>
  <c r="G467" i="1009"/>
  <c r="AD466" i="1009"/>
  <c r="AC466" i="1009"/>
  <c r="AB466" i="1009"/>
  <c r="AA466" i="1009"/>
  <c r="Z466" i="1009"/>
  <c r="H466" i="1009" s="1"/>
  <c r="W466" i="1009"/>
  <c r="V466" i="1009"/>
  <c r="U466" i="1009"/>
  <c r="T466" i="1009"/>
  <c r="G466" i="1009" s="1"/>
  <c r="S466" i="1009"/>
  <c r="Q466" i="1009"/>
  <c r="AC465" i="1009"/>
  <c r="AC459" i="1009" s="1"/>
  <c r="AC458" i="1009" s="1"/>
  <c r="U465" i="1009"/>
  <c r="S465" i="1009"/>
  <c r="AA462" i="1009"/>
  <c r="H462" i="1009" s="1"/>
  <c r="R462" i="1009"/>
  <c r="F462" i="1009" s="1"/>
  <c r="G462" i="1009"/>
  <c r="AD461" i="1009"/>
  <c r="AD460" i="1009" s="1"/>
  <c r="AD459" i="1009" s="1"/>
  <c r="AD458" i="1009" s="1"/>
  <c r="AC461" i="1009"/>
  <c r="AB461" i="1009"/>
  <c r="AA461" i="1009"/>
  <c r="AA460" i="1009" s="1"/>
  <c r="Z461" i="1009"/>
  <c r="Z460" i="1009" s="1"/>
  <c r="W461" i="1009"/>
  <c r="V461" i="1009"/>
  <c r="V460" i="1009" s="1"/>
  <c r="U461" i="1009"/>
  <c r="T461" i="1009"/>
  <c r="G461" i="1009" s="1"/>
  <c r="S461" i="1009"/>
  <c r="S460" i="1009" s="1"/>
  <c r="R461" i="1009"/>
  <c r="R460" i="1009" s="1"/>
  <c r="Q461" i="1009"/>
  <c r="Q460" i="1009" s="1"/>
  <c r="F461" i="1009"/>
  <c r="AC460" i="1009"/>
  <c r="W460" i="1009"/>
  <c r="W459" i="1009" s="1"/>
  <c r="W458" i="1009" s="1"/>
  <c r="U460" i="1009"/>
  <c r="U459" i="1009" s="1"/>
  <c r="T459" i="1009"/>
  <c r="T458" i="1009" s="1"/>
  <c r="AA457" i="1009"/>
  <c r="R457" i="1009"/>
  <c r="R456" i="1009" s="1"/>
  <c r="R455" i="1009" s="1"/>
  <c r="R454" i="1009" s="1"/>
  <c r="G457" i="1009"/>
  <c r="AD456" i="1009"/>
  <c r="AC456" i="1009"/>
  <c r="AC455" i="1009" s="1"/>
  <c r="AC454" i="1009" s="1"/>
  <c r="AB456" i="1009"/>
  <c r="AB455" i="1009" s="1"/>
  <c r="AB454" i="1009" s="1"/>
  <c r="Z456" i="1009"/>
  <c r="W456" i="1009"/>
  <c r="W455" i="1009" s="1"/>
  <c r="W454" i="1009" s="1"/>
  <c r="V456" i="1009"/>
  <c r="V455" i="1009" s="1"/>
  <c r="V454" i="1009" s="1"/>
  <c r="U456" i="1009"/>
  <c r="U455" i="1009" s="1"/>
  <c r="T456" i="1009"/>
  <c r="S456" i="1009"/>
  <c r="S455" i="1009" s="1"/>
  <c r="S454" i="1009" s="1"/>
  <c r="Q456" i="1009"/>
  <c r="Q455" i="1009" s="1"/>
  <c r="F455" i="1009" s="1"/>
  <c r="AD455" i="1009"/>
  <c r="Z455" i="1009"/>
  <c r="Z454" i="1009" s="1"/>
  <c r="AD454" i="1009"/>
  <c r="T454" i="1009"/>
  <c r="AA453" i="1009"/>
  <c r="H453" i="1009" s="1"/>
  <c r="R453" i="1009"/>
  <c r="G453" i="1009"/>
  <c r="AA452" i="1009"/>
  <c r="H452" i="1009" s="1"/>
  <c r="R452" i="1009"/>
  <c r="F452" i="1009" s="1"/>
  <c r="G452" i="1009"/>
  <c r="AD451" i="1009"/>
  <c r="AD450" i="1009" s="1"/>
  <c r="AC451" i="1009"/>
  <c r="AB451" i="1009"/>
  <c r="AB450" i="1009" s="1"/>
  <c r="Z451" i="1009"/>
  <c r="W451" i="1009"/>
  <c r="V451" i="1009"/>
  <c r="V450" i="1009" s="1"/>
  <c r="U451" i="1009"/>
  <c r="U450" i="1009" s="1"/>
  <c r="S451" i="1009"/>
  <c r="Q451" i="1009"/>
  <c r="Q450" i="1009" s="1"/>
  <c r="AC450" i="1009"/>
  <c r="Z450" i="1009"/>
  <c r="W450" i="1009"/>
  <c r="T450" i="1009"/>
  <c r="S450" i="1009"/>
  <c r="AA449" i="1009"/>
  <c r="H449" i="1009" s="1"/>
  <c r="R449" i="1009"/>
  <c r="F449" i="1009" s="1"/>
  <c r="G449" i="1009"/>
  <c r="AA448" i="1009"/>
  <c r="H448" i="1009" s="1"/>
  <c r="R448" i="1009"/>
  <c r="G448" i="1009"/>
  <c r="AD447" i="1009"/>
  <c r="AD446" i="1009" s="1"/>
  <c r="AC447" i="1009"/>
  <c r="AC446" i="1009" s="1"/>
  <c r="AB447" i="1009"/>
  <c r="AB446" i="1009" s="1"/>
  <c r="Z447" i="1009"/>
  <c r="Z446" i="1009" s="1"/>
  <c r="W447" i="1009"/>
  <c r="V447" i="1009"/>
  <c r="V446" i="1009" s="1"/>
  <c r="V445" i="1009" s="1"/>
  <c r="U447" i="1009"/>
  <c r="U446" i="1009" s="1"/>
  <c r="T447" i="1009"/>
  <c r="S447" i="1009"/>
  <c r="S446" i="1009" s="1"/>
  <c r="Q447" i="1009"/>
  <c r="Q446" i="1009" s="1"/>
  <c r="W446" i="1009"/>
  <c r="T445" i="1009"/>
  <c r="AE443" i="1009"/>
  <c r="N442" i="1009"/>
  <c r="AA441" i="1009"/>
  <c r="H441" i="1009" s="1"/>
  <c r="G441" i="1009"/>
  <c r="F441" i="1009"/>
  <c r="AD440" i="1009"/>
  <c r="AD439" i="1009" s="1"/>
  <c r="AC440" i="1009"/>
  <c r="AB440" i="1009"/>
  <c r="AB439" i="1009" s="1"/>
  <c r="Z440" i="1009"/>
  <c r="Z439" i="1009" s="1"/>
  <c r="W440" i="1009"/>
  <c r="W439" i="1009" s="1"/>
  <c r="V440" i="1009"/>
  <c r="V439" i="1009" s="1"/>
  <c r="U440" i="1009"/>
  <c r="T440" i="1009"/>
  <c r="S440" i="1009"/>
  <c r="S439" i="1009" s="1"/>
  <c r="R440" i="1009"/>
  <c r="R439" i="1009" s="1"/>
  <c r="Q440" i="1009"/>
  <c r="F440" i="1009" s="1"/>
  <c r="AC439" i="1009"/>
  <c r="U439" i="1009"/>
  <c r="Q439" i="1009"/>
  <c r="AA438" i="1009"/>
  <c r="AA437" i="1009" s="1"/>
  <c r="G438" i="1009"/>
  <c r="F438" i="1009"/>
  <c r="AD437" i="1009"/>
  <c r="AC437" i="1009"/>
  <c r="AB437" i="1009"/>
  <c r="Z437" i="1009"/>
  <c r="W437" i="1009"/>
  <c r="V437" i="1009"/>
  <c r="U437" i="1009"/>
  <c r="T437" i="1009"/>
  <c r="S437" i="1009"/>
  <c r="R437" i="1009"/>
  <c r="Q437" i="1009"/>
  <c r="F437" i="1009" s="1"/>
  <c r="AA436" i="1009"/>
  <c r="H436" i="1009" s="1"/>
  <c r="R436" i="1009"/>
  <c r="R435" i="1009" s="1"/>
  <c r="G436" i="1009"/>
  <c r="AD435" i="1009"/>
  <c r="AC435" i="1009"/>
  <c r="AC434" i="1009" s="1"/>
  <c r="AC433" i="1009" s="1"/>
  <c r="AC432" i="1009" s="1"/>
  <c r="AB435" i="1009"/>
  <c r="Z435" i="1009"/>
  <c r="Z434" i="1009" s="1"/>
  <c r="W435" i="1009"/>
  <c r="V435" i="1009"/>
  <c r="V434" i="1009" s="1"/>
  <c r="U435" i="1009"/>
  <c r="U434" i="1009" s="1"/>
  <c r="U433" i="1009" s="1"/>
  <c r="U432" i="1009" s="1"/>
  <c r="T435" i="1009"/>
  <c r="T434" i="1009" s="1"/>
  <c r="S435" i="1009"/>
  <c r="S434" i="1009" s="1"/>
  <c r="Q435" i="1009"/>
  <c r="W434" i="1009"/>
  <c r="AA431" i="1009"/>
  <c r="H431" i="1009" s="1"/>
  <c r="G431" i="1009"/>
  <c r="F431" i="1009"/>
  <c r="AD430" i="1009"/>
  <c r="AD428" i="1009" s="1"/>
  <c r="AC430" i="1009"/>
  <c r="AB430" i="1009"/>
  <c r="AB428" i="1009" s="1"/>
  <c r="Z430" i="1009"/>
  <c r="Z428" i="1009" s="1"/>
  <c r="W430" i="1009"/>
  <c r="V430" i="1009"/>
  <c r="U430" i="1009"/>
  <c r="T430" i="1009"/>
  <c r="T428" i="1009" s="1"/>
  <c r="S430" i="1009"/>
  <c r="R430" i="1009"/>
  <c r="R428" i="1009" s="1"/>
  <c r="Q430" i="1009"/>
  <c r="Q428" i="1009" s="1"/>
  <c r="H429" i="1009"/>
  <c r="G429" i="1009"/>
  <c r="F429" i="1009"/>
  <c r="AC428" i="1009"/>
  <c r="W428" i="1009"/>
  <c r="V428" i="1009"/>
  <c r="S428" i="1009"/>
  <c r="H427" i="1009"/>
  <c r="G427" i="1009"/>
  <c r="F427" i="1009"/>
  <c r="AA426" i="1009"/>
  <c r="H426" i="1009"/>
  <c r="G426" i="1009"/>
  <c r="F426" i="1009"/>
  <c r="AA425" i="1009"/>
  <c r="H425" i="1009"/>
  <c r="G425" i="1009"/>
  <c r="F425" i="1009"/>
  <c r="AD424" i="1009"/>
  <c r="AC424" i="1009"/>
  <c r="AC421" i="1009" s="1"/>
  <c r="AB424" i="1009"/>
  <c r="AA424" i="1009"/>
  <c r="Z424" i="1009"/>
  <c r="W424" i="1009"/>
  <c r="V424" i="1009"/>
  <c r="U424" i="1009"/>
  <c r="T424" i="1009"/>
  <c r="S424" i="1009"/>
  <c r="R424" i="1009"/>
  <c r="Q424" i="1009"/>
  <c r="AA423" i="1009"/>
  <c r="AA422" i="1009" s="1"/>
  <c r="G423" i="1009"/>
  <c r="F423" i="1009"/>
  <c r="AD422" i="1009"/>
  <c r="AD421" i="1009" s="1"/>
  <c r="AC422" i="1009"/>
  <c r="AB422" i="1009"/>
  <c r="AB421" i="1009" s="1"/>
  <c r="Z422" i="1009"/>
  <c r="Z421" i="1009" s="1"/>
  <c r="W422" i="1009"/>
  <c r="W421" i="1009" s="1"/>
  <c r="V422" i="1009"/>
  <c r="V421" i="1009" s="1"/>
  <c r="U422" i="1009"/>
  <c r="T422" i="1009"/>
  <c r="T421" i="1009" s="1"/>
  <c r="S422" i="1009"/>
  <c r="R422" i="1009"/>
  <c r="R421" i="1009" s="1"/>
  <c r="Q422" i="1009"/>
  <c r="F422" i="1009" s="1"/>
  <c r="S421" i="1009"/>
  <c r="AA420" i="1009"/>
  <c r="H420" i="1009" s="1"/>
  <c r="G420" i="1009"/>
  <c r="F420" i="1009"/>
  <c r="AD419" i="1009"/>
  <c r="AD418" i="1009" s="1"/>
  <c r="AC419" i="1009"/>
  <c r="AB419" i="1009"/>
  <c r="AB418" i="1009" s="1"/>
  <c r="Z419" i="1009"/>
  <c r="Z418" i="1009" s="1"/>
  <c r="W419" i="1009"/>
  <c r="W418" i="1009" s="1"/>
  <c r="V419" i="1009"/>
  <c r="V418" i="1009" s="1"/>
  <c r="U419" i="1009"/>
  <c r="T419" i="1009"/>
  <c r="S419" i="1009"/>
  <c r="S418" i="1009" s="1"/>
  <c r="R419" i="1009"/>
  <c r="R418" i="1009" s="1"/>
  <c r="Q419" i="1009"/>
  <c r="F419" i="1009" s="1"/>
  <c r="AC418" i="1009"/>
  <c r="U418" i="1009"/>
  <c r="Q418" i="1009"/>
  <c r="AA417" i="1009"/>
  <c r="AA416" i="1009" s="1"/>
  <c r="G417" i="1009"/>
  <c r="F417" i="1009"/>
  <c r="AD416" i="1009"/>
  <c r="AD415" i="1009" s="1"/>
  <c r="AC416" i="1009"/>
  <c r="AB416" i="1009"/>
  <c r="AB415" i="1009" s="1"/>
  <c r="Z416" i="1009"/>
  <c r="Z415" i="1009" s="1"/>
  <c r="W416" i="1009"/>
  <c r="W415" i="1009" s="1"/>
  <c r="V416" i="1009"/>
  <c r="V415" i="1009" s="1"/>
  <c r="U416" i="1009"/>
  <c r="T416" i="1009"/>
  <c r="T415" i="1009" s="1"/>
  <c r="S416" i="1009"/>
  <c r="S415" i="1009" s="1"/>
  <c r="R416" i="1009"/>
  <c r="R415" i="1009" s="1"/>
  <c r="Q416" i="1009"/>
  <c r="F416" i="1009" s="1"/>
  <c r="AC415" i="1009"/>
  <c r="U415" i="1009"/>
  <c r="Q415" i="1009"/>
  <c r="AA414" i="1009"/>
  <c r="H414" i="1009" s="1"/>
  <c r="R414" i="1009"/>
  <c r="R413" i="1009" s="1"/>
  <c r="G414" i="1009"/>
  <c r="F414" i="1009"/>
  <c r="AD413" i="1009"/>
  <c r="AC413" i="1009"/>
  <c r="AB413" i="1009"/>
  <c r="AA413" i="1009"/>
  <c r="H413" i="1009" s="1"/>
  <c r="Z413" i="1009"/>
  <c r="W413" i="1009"/>
  <c r="V413" i="1009"/>
  <c r="U413" i="1009"/>
  <c r="G413" i="1009" s="1"/>
  <c r="T413" i="1009"/>
  <c r="S413" i="1009"/>
  <c r="Q413" i="1009"/>
  <c r="AA412" i="1009"/>
  <c r="R412" i="1009"/>
  <c r="F412" i="1009" s="1"/>
  <c r="H412" i="1009"/>
  <c r="G412" i="1009"/>
  <c r="AD411" i="1009"/>
  <c r="AC411" i="1009"/>
  <c r="AB411" i="1009"/>
  <c r="AB410" i="1009" s="1"/>
  <c r="AB406" i="1009" s="1"/>
  <c r="AA411" i="1009"/>
  <c r="Z411" i="1009"/>
  <c r="W411" i="1009"/>
  <c r="V411" i="1009"/>
  <c r="V410" i="1009" s="1"/>
  <c r="V406" i="1009" s="1"/>
  <c r="U411" i="1009"/>
  <c r="T411" i="1009"/>
  <c r="S411" i="1009"/>
  <c r="R411" i="1009"/>
  <c r="R410" i="1009" s="1"/>
  <c r="R406" i="1009" s="1"/>
  <c r="Q411" i="1009"/>
  <c r="AD410" i="1009"/>
  <c r="Z410" i="1009"/>
  <c r="T410" i="1009"/>
  <c r="AA409" i="1009"/>
  <c r="H409" i="1009" s="1"/>
  <c r="G409" i="1009"/>
  <c r="F409" i="1009"/>
  <c r="AD408" i="1009"/>
  <c r="AC408" i="1009"/>
  <c r="AC407" i="1009" s="1"/>
  <c r="AB408" i="1009"/>
  <c r="AB407" i="1009" s="1"/>
  <c r="Z408" i="1009"/>
  <c r="Z407" i="1009" s="1"/>
  <c r="W408" i="1009"/>
  <c r="W407" i="1009" s="1"/>
  <c r="V408" i="1009"/>
  <c r="V407" i="1009" s="1"/>
  <c r="U408" i="1009"/>
  <c r="T408" i="1009"/>
  <c r="S408" i="1009"/>
  <c r="S407" i="1009" s="1"/>
  <c r="R408" i="1009"/>
  <c r="R407" i="1009" s="1"/>
  <c r="Q408" i="1009"/>
  <c r="AD407" i="1009"/>
  <c r="T407" i="1009"/>
  <c r="AA405" i="1009"/>
  <c r="H405" i="1009" s="1"/>
  <c r="G405" i="1009"/>
  <c r="F405" i="1009"/>
  <c r="AD404" i="1009"/>
  <c r="AD403" i="1009" s="1"/>
  <c r="AD402" i="1009" s="1"/>
  <c r="AC404" i="1009"/>
  <c r="AC403" i="1009" s="1"/>
  <c r="AC402" i="1009" s="1"/>
  <c r="AB404" i="1009"/>
  <c r="AB403" i="1009" s="1"/>
  <c r="AB402" i="1009" s="1"/>
  <c r="Z404" i="1009"/>
  <c r="Z403" i="1009" s="1"/>
  <c r="W404" i="1009"/>
  <c r="V404" i="1009"/>
  <c r="V403" i="1009" s="1"/>
  <c r="V402" i="1009" s="1"/>
  <c r="U404" i="1009"/>
  <c r="T404" i="1009"/>
  <c r="G404" i="1009" s="1"/>
  <c r="S404" i="1009"/>
  <c r="R404" i="1009"/>
  <c r="R403" i="1009" s="1"/>
  <c r="R402" i="1009" s="1"/>
  <c r="Q404" i="1009"/>
  <c r="F404" i="1009"/>
  <c r="W403" i="1009"/>
  <c r="W402" i="1009" s="1"/>
  <c r="U403" i="1009"/>
  <c r="U402" i="1009" s="1"/>
  <c r="S403" i="1009"/>
  <c r="S402" i="1009" s="1"/>
  <c r="Q403" i="1009"/>
  <c r="AA401" i="1009"/>
  <c r="H401" i="1009" s="1"/>
  <c r="R401" i="1009"/>
  <c r="F401" i="1009" s="1"/>
  <c r="G401" i="1009"/>
  <c r="AA400" i="1009"/>
  <c r="H400" i="1009" s="1"/>
  <c r="R400" i="1009"/>
  <c r="F400" i="1009" s="1"/>
  <c r="G400" i="1009"/>
  <c r="AA399" i="1009"/>
  <c r="H399" i="1009" s="1"/>
  <c r="R399" i="1009"/>
  <c r="F399" i="1009" s="1"/>
  <c r="G399" i="1009"/>
  <c r="AA398" i="1009"/>
  <c r="H398" i="1009" s="1"/>
  <c r="R398" i="1009"/>
  <c r="F398" i="1009" s="1"/>
  <c r="G398" i="1009"/>
  <c r="AA397" i="1009"/>
  <c r="H397" i="1009" s="1"/>
  <c r="R397" i="1009"/>
  <c r="G397" i="1009"/>
  <c r="AD396" i="1009"/>
  <c r="AC396" i="1009"/>
  <c r="AB396" i="1009"/>
  <c r="Z396" i="1009"/>
  <c r="W396" i="1009"/>
  <c r="V396" i="1009"/>
  <c r="U396" i="1009"/>
  <c r="T396" i="1009"/>
  <c r="S396" i="1009"/>
  <c r="Q396" i="1009"/>
  <c r="AA395" i="1009"/>
  <c r="H395" i="1009" s="1"/>
  <c r="R395" i="1009"/>
  <c r="R394" i="1009" s="1"/>
  <c r="G395" i="1009"/>
  <c r="AD394" i="1009"/>
  <c r="AC394" i="1009"/>
  <c r="AB394" i="1009"/>
  <c r="AA394" i="1009"/>
  <c r="Z394" i="1009"/>
  <c r="W394" i="1009"/>
  <c r="V394" i="1009"/>
  <c r="U394" i="1009"/>
  <c r="T394" i="1009"/>
  <c r="S394" i="1009"/>
  <c r="Q394" i="1009"/>
  <c r="AA393" i="1009"/>
  <c r="H393" i="1009"/>
  <c r="G393" i="1009"/>
  <c r="AD392" i="1009"/>
  <c r="AC392" i="1009"/>
  <c r="AB392" i="1009"/>
  <c r="AB389" i="1009" s="1"/>
  <c r="AA392" i="1009"/>
  <c r="Z392" i="1009"/>
  <c r="W392" i="1009"/>
  <c r="V392" i="1009"/>
  <c r="V389" i="1009" s="1"/>
  <c r="U392" i="1009"/>
  <c r="T392" i="1009"/>
  <c r="S392" i="1009"/>
  <c r="Q392" i="1009"/>
  <c r="AA391" i="1009"/>
  <c r="H391" i="1009"/>
  <c r="G391" i="1009"/>
  <c r="F391" i="1009"/>
  <c r="AD390" i="1009"/>
  <c r="AC390" i="1009"/>
  <c r="AB390" i="1009"/>
  <c r="AA390" i="1009"/>
  <c r="H390" i="1009" s="1"/>
  <c r="Z390" i="1009"/>
  <c r="W390" i="1009"/>
  <c r="V390" i="1009"/>
  <c r="U390" i="1009"/>
  <c r="G390" i="1009" s="1"/>
  <c r="T390" i="1009"/>
  <c r="S390" i="1009"/>
  <c r="R390" i="1009"/>
  <c r="Q390" i="1009"/>
  <c r="F390" i="1009" s="1"/>
  <c r="AA388" i="1009"/>
  <c r="H388" i="1009" s="1"/>
  <c r="R388" i="1009"/>
  <c r="F388" i="1009" s="1"/>
  <c r="G388" i="1009"/>
  <c r="AD387" i="1009"/>
  <c r="AD386" i="1009" s="1"/>
  <c r="AC387" i="1009"/>
  <c r="AB387" i="1009"/>
  <c r="AA387" i="1009"/>
  <c r="Z387" i="1009"/>
  <c r="Z386" i="1009" s="1"/>
  <c r="W387" i="1009"/>
  <c r="V387" i="1009"/>
  <c r="V386" i="1009" s="1"/>
  <c r="U387" i="1009"/>
  <c r="T387" i="1009"/>
  <c r="S387" i="1009"/>
  <c r="R387" i="1009"/>
  <c r="R386" i="1009" s="1"/>
  <c r="Q387" i="1009"/>
  <c r="AC386" i="1009"/>
  <c r="AA386" i="1009"/>
  <c r="W386" i="1009"/>
  <c r="U386" i="1009"/>
  <c r="S386" i="1009"/>
  <c r="Q386" i="1009"/>
  <c r="AA385" i="1009"/>
  <c r="H385" i="1009" s="1"/>
  <c r="G385" i="1009"/>
  <c r="F385" i="1009"/>
  <c r="AA384" i="1009"/>
  <c r="H384" i="1009" s="1"/>
  <c r="G384" i="1009"/>
  <c r="F384" i="1009"/>
  <c r="AD383" i="1009"/>
  <c r="AC383" i="1009"/>
  <c r="AB383" i="1009"/>
  <c r="Z383" i="1009"/>
  <c r="W383" i="1009"/>
  <c r="V383" i="1009"/>
  <c r="U383" i="1009"/>
  <c r="T383" i="1009"/>
  <c r="S383" i="1009"/>
  <c r="R383" i="1009"/>
  <c r="Q383" i="1009"/>
  <c r="G383" i="1009"/>
  <c r="AA382" i="1009"/>
  <c r="H382" i="1009" s="1"/>
  <c r="G382" i="1009"/>
  <c r="F382" i="1009"/>
  <c r="AD381" i="1009"/>
  <c r="AC381" i="1009"/>
  <c r="AB381" i="1009"/>
  <c r="Z381" i="1009"/>
  <c r="W381" i="1009"/>
  <c r="V381" i="1009"/>
  <c r="U381" i="1009"/>
  <c r="T381" i="1009"/>
  <c r="S381" i="1009"/>
  <c r="R381" i="1009"/>
  <c r="Q381" i="1009"/>
  <c r="F381" i="1009" s="1"/>
  <c r="AA380" i="1009"/>
  <c r="H380" i="1009" s="1"/>
  <c r="R380" i="1009"/>
  <c r="F380" i="1009" s="1"/>
  <c r="G380" i="1009"/>
  <c r="AD379" i="1009"/>
  <c r="AC379" i="1009"/>
  <c r="AB379" i="1009"/>
  <c r="Z379" i="1009"/>
  <c r="W379" i="1009"/>
  <c r="V379" i="1009"/>
  <c r="U379" i="1009"/>
  <c r="T379" i="1009"/>
  <c r="S379" i="1009"/>
  <c r="R379" i="1009"/>
  <c r="Q379" i="1009"/>
  <c r="Q378" i="1009" s="1"/>
  <c r="U378" i="1009"/>
  <c r="AA377" i="1009"/>
  <c r="H377" i="1009" s="1"/>
  <c r="R377" i="1009"/>
  <c r="F377" i="1009" s="1"/>
  <c r="G377" i="1009"/>
  <c r="AD376" i="1009"/>
  <c r="AC376" i="1009"/>
  <c r="AB376" i="1009"/>
  <c r="AA376" i="1009"/>
  <c r="AA373" i="1009" s="1"/>
  <c r="Z376" i="1009"/>
  <c r="W376" i="1009"/>
  <c r="W373" i="1009" s="1"/>
  <c r="V376" i="1009"/>
  <c r="U376" i="1009"/>
  <c r="G376" i="1009" s="1"/>
  <c r="T376" i="1009"/>
  <c r="S376" i="1009"/>
  <c r="R376" i="1009"/>
  <c r="Q376" i="1009"/>
  <c r="Q373" i="1009" s="1"/>
  <c r="AA375" i="1009"/>
  <c r="AA374" i="1009" s="1"/>
  <c r="G375" i="1009"/>
  <c r="F375" i="1009"/>
  <c r="AD374" i="1009"/>
  <c r="AD373" i="1009" s="1"/>
  <c r="AC374" i="1009"/>
  <c r="AB374" i="1009"/>
  <c r="Z374" i="1009"/>
  <c r="Z373" i="1009" s="1"/>
  <c r="W374" i="1009"/>
  <c r="V374" i="1009"/>
  <c r="V373" i="1009" s="1"/>
  <c r="U374" i="1009"/>
  <c r="T374" i="1009"/>
  <c r="T373" i="1009" s="1"/>
  <c r="S374" i="1009"/>
  <c r="S373" i="1009" s="1"/>
  <c r="R374" i="1009"/>
  <c r="R373" i="1009" s="1"/>
  <c r="Q374" i="1009"/>
  <c r="F374" i="1009" s="1"/>
  <c r="AC373" i="1009"/>
  <c r="AA372" i="1009"/>
  <c r="H372" i="1009" s="1"/>
  <c r="G372" i="1009"/>
  <c r="F372" i="1009"/>
  <c r="AD371" i="1009"/>
  <c r="AD366" i="1009" s="1"/>
  <c r="AC371" i="1009"/>
  <c r="AB371" i="1009"/>
  <c r="Z371" i="1009"/>
  <c r="W371" i="1009"/>
  <c r="V371" i="1009"/>
  <c r="U371" i="1009"/>
  <c r="T371" i="1009"/>
  <c r="S371" i="1009"/>
  <c r="R371" i="1009"/>
  <c r="Q371" i="1009"/>
  <c r="F371" i="1009" s="1"/>
  <c r="AA370" i="1009"/>
  <c r="H370" i="1009" s="1"/>
  <c r="R370" i="1009"/>
  <c r="F370" i="1009" s="1"/>
  <c r="G370" i="1009"/>
  <c r="AD369" i="1009"/>
  <c r="AC369" i="1009"/>
  <c r="AB369" i="1009"/>
  <c r="AA369" i="1009"/>
  <c r="Z369" i="1009"/>
  <c r="W369" i="1009"/>
  <c r="V369" i="1009"/>
  <c r="U369" i="1009"/>
  <c r="T369" i="1009"/>
  <c r="S369" i="1009"/>
  <c r="R369" i="1009"/>
  <c r="Q369" i="1009"/>
  <c r="AA368" i="1009"/>
  <c r="H368" i="1009"/>
  <c r="G368" i="1009"/>
  <c r="F368" i="1009"/>
  <c r="AD367" i="1009"/>
  <c r="AC367" i="1009"/>
  <c r="AC366" i="1009" s="1"/>
  <c r="AB367" i="1009"/>
  <c r="AA367" i="1009"/>
  <c r="Z367" i="1009"/>
  <c r="W367" i="1009"/>
  <c r="W366" i="1009" s="1"/>
  <c r="V367" i="1009"/>
  <c r="U367" i="1009"/>
  <c r="G367" i="1009" s="1"/>
  <c r="T367" i="1009"/>
  <c r="S367" i="1009"/>
  <c r="S366" i="1009" s="1"/>
  <c r="R367" i="1009"/>
  <c r="Q367" i="1009"/>
  <c r="F367" i="1009" s="1"/>
  <c r="Z366" i="1009"/>
  <c r="T366" i="1009"/>
  <c r="AA365" i="1009"/>
  <c r="H365" i="1009" s="1"/>
  <c r="R365" i="1009"/>
  <c r="F365" i="1009" s="1"/>
  <c r="G365" i="1009"/>
  <c r="AA364" i="1009"/>
  <c r="H364" i="1009" s="1"/>
  <c r="R364" i="1009"/>
  <c r="F364" i="1009" s="1"/>
  <c r="G364" i="1009"/>
  <c r="AD363" i="1009"/>
  <c r="AC363" i="1009"/>
  <c r="AB363" i="1009"/>
  <c r="Z363" i="1009"/>
  <c r="W363" i="1009"/>
  <c r="V363" i="1009"/>
  <c r="U363" i="1009"/>
  <c r="T363" i="1009"/>
  <c r="S363" i="1009"/>
  <c r="S358" i="1009" s="1"/>
  <c r="Q363" i="1009"/>
  <c r="AA362" i="1009"/>
  <c r="H362" i="1009" s="1"/>
  <c r="R362" i="1009"/>
  <c r="F362" i="1009" s="1"/>
  <c r="G362" i="1009"/>
  <c r="AD361" i="1009"/>
  <c r="AC361" i="1009"/>
  <c r="AB361" i="1009"/>
  <c r="Z361" i="1009"/>
  <c r="Z358" i="1009" s="1"/>
  <c r="W361" i="1009"/>
  <c r="V361" i="1009"/>
  <c r="U361" i="1009"/>
  <c r="T361" i="1009"/>
  <c r="S361" i="1009"/>
  <c r="R361" i="1009"/>
  <c r="Q361" i="1009"/>
  <c r="AA360" i="1009"/>
  <c r="H360" i="1009" s="1"/>
  <c r="R360" i="1009"/>
  <c r="F360" i="1009" s="1"/>
  <c r="G360" i="1009"/>
  <c r="AD359" i="1009"/>
  <c r="AC359" i="1009"/>
  <c r="AB359" i="1009"/>
  <c r="Z359" i="1009"/>
  <c r="W359" i="1009"/>
  <c r="V359" i="1009"/>
  <c r="U359" i="1009"/>
  <c r="T359" i="1009"/>
  <c r="S359" i="1009"/>
  <c r="R359" i="1009"/>
  <c r="Q359" i="1009"/>
  <c r="AD358" i="1009"/>
  <c r="V358" i="1009"/>
  <c r="AA357" i="1009"/>
  <c r="H357" i="1009" s="1"/>
  <c r="G357" i="1009"/>
  <c r="F357" i="1009"/>
  <c r="AD356" i="1009"/>
  <c r="AD355" i="1009" s="1"/>
  <c r="AC356" i="1009"/>
  <c r="AC355" i="1009" s="1"/>
  <c r="AB356" i="1009"/>
  <c r="AB355" i="1009" s="1"/>
  <c r="Z356" i="1009"/>
  <c r="Z355" i="1009" s="1"/>
  <c r="W356" i="1009"/>
  <c r="V356" i="1009"/>
  <c r="V355" i="1009" s="1"/>
  <c r="U356" i="1009"/>
  <c r="T356" i="1009"/>
  <c r="G356" i="1009" s="1"/>
  <c r="S356" i="1009"/>
  <c r="R356" i="1009"/>
  <c r="R355" i="1009" s="1"/>
  <c r="Q356" i="1009"/>
  <c r="Q355" i="1009" s="1"/>
  <c r="F355" i="1009" s="1"/>
  <c r="F356" i="1009"/>
  <c r="W355" i="1009"/>
  <c r="U355" i="1009"/>
  <c r="S355" i="1009"/>
  <c r="AA354" i="1009"/>
  <c r="H354" i="1009" s="1"/>
  <c r="R354" i="1009"/>
  <c r="R353" i="1009" s="1"/>
  <c r="G354" i="1009"/>
  <c r="AD353" i="1009"/>
  <c r="AC353" i="1009"/>
  <c r="AB353" i="1009"/>
  <c r="AA353" i="1009"/>
  <c r="H353" i="1009" s="1"/>
  <c r="Z353" i="1009"/>
  <c r="W353" i="1009"/>
  <c r="V353" i="1009"/>
  <c r="U353" i="1009"/>
  <c r="G353" i="1009" s="1"/>
  <c r="T353" i="1009"/>
  <c r="S353" i="1009"/>
  <c r="Q353" i="1009"/>
  <c r="AA352" i="1009"/>
  <c r="H352" i="1009" s="1"/>
  <c r="R352" i="1009"/>
  <c r="R351" i="1009" s="1"/>
  <c r="G352" i="1009"/>
  <c r="F352" i="1009"/>
  <c r="AD351" i="1009"/>
  <c r="AD348" i="1009" s="1"/>
  <c r="AC351" i="1009"/>
  <c r="AB351" i="1009"/>
  <c r="Z351" i="1009"/>
  <c r="Z348" i="1009" s="1"/>
  <c r="W351" i="1009"/>
  <c r="V351" i="1009"/>
  <c r="U351" i="1009"/>
  <c r="T351" i="1009"/>
  <c r="S351" i="1009"/>
  <c r="Q351" i="1009"/>
  <c r="AA350" i="1009"/>
  <c r="H350" i="1009" s="1"/>
  <c r="R350" i="1009"/>
  <c r="R349" i="1009" s="1"/>
  <c r="G350" i="1009"/>
  <c r="AD349" i="1009"/>
  <c r="AC349" i="1009"/>
  <c r="AB349" i="1009"/>
  <c r="AA349" i="1009"/>
  <c r="Z349" i="1009"/>
  <c r="W349" i="1009"/>
  <c r="V349" i="1009"/>
  <c r="U349" i="1009"/>
  <c r="T349" i="1009"/>
  <c r="S349" i="1009"/>
  <c r="Q349" i="1009"/>
  <c r="AB348" i="1009"/>
  <c r="V348" i="1009"/>
  <c r="AA347" i="1009"/>
  <c r="H347" i="1009" s="1"/>
  <c r="G347" i="1009"/>
  <c r="F347" i="1009"/>
  <c r="AD346" i="1009"/>
  <c r="AC346" i="1009"/>
  <c r="AB346" i="1009"/>
  <c r="Z346" i="1009"/>
  <c r="W346" i="1009"/>
  <c r="V346" i="1009"/>
  <c r="U346" i="1009"/>
  <c r="T346" i="1009"/>
  <c r="S346" i="1009"/>
  <c r="R346" i="1009"/>
  <c r="Q346" i="1009"/>
  <c r="F346" i="1009" s="1"/>
  <c r="AA345" i="1009"/>
  <c r="H345" i="1009" s="1"/>
  <c r="R345" i="1009"/>
  <c r="F345" i="1009" s="1"/>
  <c r="G345" i="1009"/>
  <c r="AD344" i="1009"/>
  <c r="AC344" i="1009"/>
  <c r="AB344" i="1009"/>
  <c r="AA344" i="1009"/>
  <c r="Z344" i="1009"/>
  <c r="W344" i="1009"/>
  <c r="V344" i="1009"/>
  <c r="U344" i="1009"/>
  <c r="T344" i="1009"/>
  <c r="S344" i="1009"/>
  <c r="S339" i="1009" s="1"/>
  <c r="R344" i="1009"/>
  <c r="Q344" i="1009"/>
  <c r="AA343" i="1009"/>
  <c r="H343" i="1009"/>
  <c r="G343" i="1009"/>
  <c r="F343" i="1009"/>
  <c r="AD342" i="1009"/>
  <c r="AC342" i="1009"/>
  <c r="AB342" i="1009"/>
  <c r="AA342" i="1009"/>
  <c r="Z342" i="1009"/>
  <c r="W342" i="1009"/>
  <c r="V342" i="1009"/>
  <c r="U342" i="1009"/>
  <c r="T342" i="1009"/>
  <c r="S342" i="1009"/>
  <c r="R342" i="1009"/>
  <c r="Q342" i="1009"/>
  <c r="AA341" i="1009"/>
  <c r="H341" i="1009" s="1"/>
  <c r="R341" i="1009"/>
  <c r="G341" i="1009"/>
  <c r="F341" i="1009"/>
  <c r="AD340" i="1009"/>
  <c r="AC340" i="1009"/>
  <c r="AC339" i="1009" s="1"/>
  <c r="AB340" i="1009"/>
  <c r="Z340" i="1009"/>
  <c r="Z339" i="1009" s="1"/>
  <c r="W340" i="1009"/>
  <c r="V340" i="1009"/>
  <c r="U340" i="1009"/>
  <c r="T340" i="1009"/>
  <c r="S340" i="1009"/>
  <c r="R340" i="1009"/>
  <c r="Q340" i="1009"/>
  <c r="AD339" i="1009"/>
  <c r="AA337" i="1009"/>
  <c r="H337" i="1009" s="1"/>
  <c r="R337" i="1009"/>
  <c r="F337" i="1009" s="1"/>
  <c r="G337" i="1009"/>
  <c r="AD336" i="1009"/>
  <c r="AC336" i="1009"/>
  <c r="AC335" i="1009" s="1"/>
  <c r="AB336" i="1009"/>
  <c r="AA336" i="1009"/>
  <c r="Z336" i="1009"/>
  <c r="W336" i="1009"/>
  <c r="W335" i="1009" s="1"/>
  <c r="V336" i="1009"/>
  <c r="U336" i="1009"/>
  <c r="T336" i="1009"/>
  <c r="S336" i="1009"/>
  <c r="S335" i="1009" s="1"/>
  <c r="R336" i="1009"/>
  <c r="R335" i="1009" s="1"/>
  <c r="Q336" i="1009"/>
  <c r="AD335" i="1009"/>
  <c r="AB335" i="1009"/>
  <c r="Z335" i="1009"/>
  <c r="V335" i="1009"/>
  <c r="T335" i="1009"/>
  <c r="AA334" i="1009"/>
  <c r="AA333" i="1009" s="1"/>
  <c r="H333" i="1009" s="1"/>
  <c r="G334" i="1009"/>
  <c r="F334" i="1009"/>
  <c r="AD333" i="1009"/>
  <c r="AD330" i="1009" s="1"/>
  <c r="AC333" i="1009"/>
  <c r="AB333" i="1009"/>
  <c r="Z333" i="1009"/>
  <c r="Z330" i="1009" s="1"/>
  <c r="W333" i="1009"/>
  <c r="V333" i="1009"/>
  <c r="G333" i="1009" s="1"/>
  <c r="U333" i="1009"/>
  <c r="T333" i="1009"/>
  <c r="T330" i="1009" s="1"/>
  <c r="S333" i="1009"/>
  <c r="R333" i="1009"/>
  <c r="Q333" i="1009"/>
  <c r="AA332" i="1009"/>
  <c r="H332" i="1009" s="1"/>
  <c r="R332" i="1009"/>
  <c r="R331" i="1009" s="1"/>
  <c r="R330" i="1009" s="1"/>
  <c r="G332" i="1009"/>
  <c r="AD331" i="1009"/>
  <c r="AC331" i="1009"/>
  <c r="AC330" i="1009" s="1"/>
  <c r="AB331" i="1009"/>
  <c r="AA331" i="1009"/>
  <c r="Z331" i="1009"/>
  <c r="W331" i="1009"/>
  <c r="W330" i="1009" s="1"/>
  <c r="V331" i="1009"/>
  <c r="U331" i="1009"/>
  <c r="U330" i="1009" s="1"/>
  <c r="T331" i="1009"/>
  <c r="S331" i="1009"/>
  <c r="S330" i="1009" s="1"/>
  <c r="Q331" i="1009"/>
  <c r="AB330" i="1009"/>
  <c r="AA329" i="1009"/>
  <c r="H329" i="1009"/>
  <c r="G329" i="1009"/>
  <c r="F329" i="1009"/>
  <c r="AD328" i="1009"/>
  <c r="AC328" i="1009"/>
  <c r="AC327" i="1009" s="1"/>
  <c r="AB328" i="1009"/>
  <c r="AA328" i="1009"/>
  <c r="Z328" i="1009"/>
  <c r="W328" i="1009"/>
  <c r="W327" i="1009" s="1"/>
  <c r="V328" i="1009"/>
  <c r="U328" i="1009"/>
  <c r="U327" i="1009" s="1"/>
  <c r="T328" i="1009"/>
  <c r="S328" i="1009"/>
  <c r="S327" i="1009" s="1"/>
  <c r="R328" i="1009"/>
  <c r="Q328" i="1009"/>
  <c r="AD327" i="1009"/>
  <c r="AB327" i="1009"/>
  <c r="Z327" i="1009"/>
  <c r="V327" i="1009"/>
  <c r="T327" i="1009"/>
  <c r="R327" i="1009"/>
  <c r="AA326" i="1009"/>
  <c r="H326" i="1009" s="1"/>
  <c r="R326" i="1009"/>
  <c r="F326" i="1009" s="1"/>
  <c r="G326" i="1009"/>
  <c r="AD325" i="1009"/>
  <c r="AC325" i="1009"/>
  <c r="AB325" i="1009"/>
  <c r="H325" i="1009" s="1"/>
  <c r="AA325" i="1009"/>
  <c r="Z325" i="1009"/>
  <c r="W325" i="1009"/>
  <c r="V325" i="1009"/>
  <c r="U325" i="1009"/>
  <c r="T325" i="1009"/>
  <c r="S325" i="1009"/>
  <c r="R325" i="1009"/>
  <c r="Q325" i="1009"/>
  <c r="AA324" i="1009"/>
  <c r="H324" i="1009" s="1"/>
  <c r="S324" i="1009"/>
  <c r="R324" i="1009" s="1"/>
  <c r="R323" i="1009" s="1"/>
  <c r="G324" i="1009"/>
  <c r="AD323" i="1009"/>
  <c r="AC323" i="1009"/>
  <c r="AB323" i="1009"/>
  <c r="AA323" i="1009"/>
  <c r="Z323" i="1009"/>
  <c r="W323" i="1009"/>
  <c r="V323" i="1009"/>
  <c r="U323" i="1009"/>
  <c r="T323" i="1009"/>
  <c r="S323" i="1009"/>
  <c r="Q323" i="1009"/>
  <c r="AA322" i="1009"/>
  <c r="H322" i="1009" s="1"/>
  <c r="S322" i="1009"/>
  <c r="R322" i="1009"/>
  <c r="F322" i="1009" s="1"/>
  <c r="G322" i="1009"/>
  <c r="AA321" i="1009"/>
  <c r="S321" i="1009"/>
  <c r="R321" i="1009"/>
  <c r="F321" i="1009" s="1"/>
  <c r="G321" i="1009"/>
  <c r="AD320" i="1009"/>
  <c r="AC320" i="1009"/>
  <c r="AB320" i="1009"/>
  <c r="Z320" i="1009"/>
  <c r="W320" i="1009"/>
  <c r="V320" i="1009"/>
  <c r="U320" i="1009"/>
  <c r="T320" i="1009"/>
  <c r="S320" i="1009"/>
  <c r="Q320" i="1009"/>
  <c r="AC319" i="1009"/>
  <c r="AA318" i="1009"/>
  <c r="W318" i="1009"/>
  <c r="W317" i="1009" s="1"/>
  <c r="S318" i="1009"/>
  <c r="R318" i="1009"/>
  <c r="F318" i="1009" s="1"/>
  <c r="H318" i="1009"/>
  <c r="G318" i="1009"/>
  <c r="AD317" i="1009"/>
  <c r="AC317" i="1009"/>
  <c r="H317" i="1009" s="1"/>
  <c r="AB317" i="1009"/>
  <c r="AA317" i="1009"/>
  <c r="Z317" i="1009"/>
  <c r="V317" i="1009"/>
  <c r="U317" i="1009"/>
  <c r="T317" i="1009"/>
  <c r="S317" i="1009"/>
  <c r="R317" i="1009"/>
  <c r="F317" i="1009" s="1"/>
  <c r="Q317" i="1009"/>
  <c r="AD316" i="1009"/>
  <c r="AA316" i="1009"/>
  <c r="H316" i="1009" s="1"/>
  <c r="W316" i="1009"/>
  <c r="G316" i="1009" s="1"/>
  <c r="S316" i="1009"/>
  <c r="R316" i="1009" s="1"/>
  <c r="R315" i="1009" s="1"/>
  <c r="AD315" i="1009"/>
  <c r="AD314" i="1009" s="1"/>
  <c r="AC315" i="1009"/>
  <c r="AB315" i="1009"/>
  <c r="Z315" i="1009"/>
  <c r="Z314" i="1009" s="1"/>
  <c r="W315" i="1009"/>
  <c r="V315" i="1009"/>
  <c r="V314" i="1009" s="1"/>
  <c r="U315" i="1009"/>
  <c r="U314" i="1009" s="1"/>
  <c r="T315" i="1009"/>
  <c r="G315" i="1009" s="1"/>
  <c r="Q315" i="1009"/>
  <c r="AB314" i="1009"/>
  <c r="Q314" i="1009"/>
  <c r="AA313" i="1009"/>
  <c r="G313" i="1009"/>
  <c r="F313" i="1009"/>
  <c r="AD312" i="1009"/>
  <c r="AC312" i="1009"/>
  <c r="AB312" i="1009"/>
  <c r="Z312" i="1009"/>
  <c r="W312" i="1009"/>
  <c r="V312" i="1009"/>
  <c r="U312" i="1009"/>
  <c r="T312" i="1009"/>
  <c r="S312" i="1009"/>
  <c r="R312" i="1009"/>
  <c r="Q312" i="1009"/>
  <c r="AA311" i="1009"/>
  <c r="H311" i="1009" s="1"/>
  <c r="R311" i="1009"/>
  <c r="F311" i="1009" s="1"/>
  <c r="G311" i="1009"/>
  <c r="AD310" i="1009"/>
  <c r="AC310" i="1009"/>
  <c r="AB310" i="1009"/>
  <c r="AA310" i="1009"/>
  <c r="H310" i="1009" s="1"/>
  <c r="Z310" i="1009"/>
  <c r="W310" i="1009"/>
  <c r="W302" i="1009" s="1"/>
  <c r="V310" i="1009"/>
  <c r="U310" i="1009"/>
  <c r="U302" i="1009" s="1"/>
  <c r="T310" i="1009"/>
  <c r="S310" i="1009"/>
  <c r="Q310" i="1009"/>
  <c r="AA309" i="1009"/>
  <c r="AA308" i="1009" s="1"/>
  <c r="R309" i="1009"/>
  <c r="F309" i="1009" s="1"/>
  <c r="H309" i="1009"/>
  <c r="G309" i="1009"/>
  <c r="AD308" i="1009"/>
  <c r="AC308" i="1009"/>
  <c r="AB308" i="1009"/>
  <c r="H308" i="1009" s="1"/>
  <c r="Z308" i="1009"/>
  <c r="W308" i="1009"/>
  <c r="V308" i="1009"/>
  <c r="U308" i="1009"/>
  <c r="T308" i="1009"/>
  <c r="S308" i="1009"/>
  <c r="R308" i="1009"/>
  <c r="F308" i="1009" s="1"/>
  <c r="Q308" i="1009"/>
  <c r="AA307" i="1009"/>
  <c r="AA306" i="1009" s="1"/>
  <c r="G307" i="1009"/>
  <c r="F307" i="1009"/>
  <c r="AD306" i="1009"/>
  <c r="AC306" i="1009"/>
  <c r="AB306" i="1009"/>
  <c r="Z306" i="1009"/>
  <c r="W306" i="1009"/>
  <c r="V306" i="1009"/>
  <c r="G306" i="1009" s="1"/>
  <c r="U306" i="1009"/>
  <c r="T306" i="1009"/>
  <c r="S306" i="1009"/>
  <c r="R306" i="1009"/>
  <c r="Q306" i="1009"/>
  <c r="AA305" i="1009"/>
  <c r="H305" i="1009" s="1"/>
  <c r="S305" i="1009"/>
  <c r="R305" i="1009" s="1"/>
  <c r="F305" i="1009" s="1"/>
  <c r="G305" i="1009"/>
  <c r="AA304" i="1009"/>
  <c r="S304" i="1009"/>
  <c r="G304" i="1009"/>
  <c r="AD303" i="1009"/>
  <c r="AC303" i="1009"/>
  <c r="AB303" i="1009"/>
  <c r="Z303" i="1009"/>
  <c r="Z302" i="1009" s="1"/>
  <c r="W303" i="1009"/>
  <c r="V303" i="1009"/>
  <c r="U303" i="1009"/>
  <c r="T303" i="1009"/>
  <c r="Q303" i="1009"/>
  <c r="AC302" i="1009"/>
  <c r="AA300" i="1009"/>
  <c r="H300" i="1009"/>
  <c r="G300" i="1009"/>
  <c r="F300" i="1009"/>
  <c r="AD299" i="1009"/>
  <c r="AC299" i="1009"/>
  <c r="AC295" i="1009" s="1"/>
  <c r="AB299" i="1009"/>
  <c r="AA299" i="1009"/>
  <c r="Z299" i="1009"/>
  <c r="W299" i="1009"/>
  <c r="W295" i="1009" s="1"/>
  <c r="V299" i="1009"/>
  <c r="U299" i="1009"/>
  <c r="T299" i="1009"/>
  <c r="S299" i="1009"/>
  <c r="S295" i="1009" s="1"/>
  <c r="R299" i="1009"/>
  <c r="Q299" i="1009"/>
  <c r="Q295" i="1009" s="1"/>
  <c r="AA298" i="1009"/>
  <c r="R298" i="1009"/>
  <c r="F298" i="1009" s="1"/>
  <c r="G298" i="1009"/>
  <c r="AA297" i="1009"/>
  <c r="H297" i="1009" s="1"/>
  <c r="R297" i="1009"/>
  <c r="F297" i="1009" s="1"/>
  <c r="G297" i="1009"/>
  <c r="AD296" i="1009"/>
  <c r="AD295" i="1009" s="1"/>
  <c r="AC296" i="1009"/>
  <c r="AB296" i="1009"/>
  <c r="AB295" i="1009" s="1"/>
  <c r="Z296" i="1009"/>
  <c r="Z295" i="1009" s="1"/>
  <c r="W296" i="1009"/>
  <c r="V296" i="1009"/>
  <c r="V295" i="1009" s="1"/>
  <c r="U296" i="1009"/>
  <c r="T296" i="1009"/>
  <c r="S296" i="1009"/>
  <c r="Q296" i="1009"/>
  <c r="U295" i="1009"/>
  <c r="AA294" i="1009"/>
  <c r="H294" i="1009" s="1"/>
  <c r="R294" i="1009"/>
  <c r="F294" i="1009" s="1"/>
  <c r="G294" i="1009"/>
  <c r="AD293" i="1009"/>
  <c r="AC293" i="1009"/>
  <c r="AB293" i="1009"/>
  <c r="AA293" i="1009"/>
  <c r="Z293" i="1009"/>
  <c r="W293" i="1009"/>
  <c r="V293" i="1009"/>
  <c r="U293" i="1009"/>
  <c r="T293" i="1009"/>
  <c r="S293" i="1009"/>
  <c r="R293" i="1009"/>
  <c r="Q293" i="1009"/>
  <c r="AA292" i="1009"/>
  <c r="R292" i="1009"/>
  <c r="F292" i="1009" s="1"/>
  <c r="H292" i="1009"/>
  <c r="G292" i="1009"/>
  <c r="AD291" i="1009"/>
  <c r="AC291" i="1009"/>
  <c r="AB291" i="1009"/>
  <c r="AB290" i="1009" s="1"/>
  <c r="AA291" i="1009"/>
  <c r="Z291" i="1009"/>
  <c r="W291" i="1009"/>
  <c r="V291" i="1009"/>
  <c r="V290" i="1009" s="1"/>
  <c r="U291" i="1009"/>
  <c r="T291" i="1009"/>
  <c r="S291" i="1009"/>
  <c r="R291" i="1009"/>
  <c r="R290" i="1009" s="1"/>
  <c r="Q291" i="1009"/>
  <c r="AD290" i="1009"/>
  <c r="Z290" i="1009"/>
  <c r="Z280" i="1009" s="1"/>
  <c r="AA289" i="1009"/>
  <c r="H289" i="1009" s="1"/>
  <c r="S289" i="1009"/>
  <c r="F289" i="1009" s="1"/>
  <c r="G289" i="1009"/>
  <c r="AD288" i="1009"/>
  <c r="AC288" i="1009"/>
  <c r="AB288" i="1009"/>
  <c r="AA288" i="1009"/>
  <c r="Z288" i="1009"/>
  <c r="W288" i="1009"/>
  <c r="V288" i="1009"/>
  <c r="U288" i="1009"/>
  <c r="T288" i="1009"/>
  <c r="R288" i="1009"/>
  <c r="Q288" i="1009"/>
  <c r="AA287" i="1009"/>
  <c r="H287" i="1009" s="1"/>
  <c r="S287" i="1009"/>
  <c r="G287" i="1009"/>
  <c r="AD286" i="1009"/>
  <c r="AC286" i="1009"/>
  <c r="AB286" i="1009"/>
  <c r="AA286" i="1009"/>
  <c r="Z286" i="1009"/>
  <c r="W286" i="1009"/>
  <c r="V286" i="1009"/>
  <c r="U286" i="1009"/>
  <c r="T286" i="1009"/>
  <c r="R286" i="1009"/>
  <c r="Q286" i="1009"/>
  <c r="AA285" i="1009"/>
  <c r="S285" i="1009"/>
  <c r="G285" i="1009"/>
  <c r="F285" i="1009"/>
  <c r="AD284" i="1009"/>
  <c r="AD281" i="1009" s="1"/>
  <c r="AC284" i="1009"/>
  <c r="AB284" i="1009"/>
  <c r="Z284" i="1009"/>
  <c r="Z281" i="1009" s="1"/>
  <c r="W284" i="1009"/>
  <c r="V284" i="1009"/>
  <c r="U284" i="1009"/>
  <c r="T284" i="1009"/>
  <c r="T281" i="1009" s="1"/>
  <c r="S284" i="1009"/>
  <c r="R284" i="1009"/>
  <c r="Q284" i="1009"/>
  <c r="AA283" i="1009"/>
  <c r="H283" i="1009" s="1"/>
  <c r="S283" i="1009"/>
  <c r="G283" i="1009"/>
  <c r="F283" i="1009"/>
  <c r="AD282" i="1009"/>
  <c r="AC282" i="1009"/>
  <c r="AB282" i="1009"/>
  <c r="AA282" i="1009"/>
  <c r="Z282" i="1009"/>
  <c r="W282" i="1009"/>
  <c r="V282" i="1009"/>
  <c r="U282" i="1009"/>
  <c r="G282" i="1009" s="1"/>
  <c r="T282" i="1009"/>
  <c r="S282" i="1009"/>
  <c r="R282" i="1009"/>
  <c r="Q282" i="1009"/>
  <c r="AB281" i="1009"/>
  <c r="V281" i="1009"/>
  <c r="R281" i="1009"/>
  <c r="AA278" i="1009"/>
  <c r="H278" i="1009" s="1"/>
  <c r="R278" i="1009"/>
  <c r="R277" i="1009" s="1"/>
  <c r="R276" i="1009" s="1"/>
  <c r="G278" i="1009"/>
  <c r="F278" i="1009"/>
  <c r="AD277" i="1009"/>
  <c r="AC277" i="1009"/>
  <c r="AC276" i="1009" s="1"/>
  <c r="AB277" i="1009"/>
  <c r="Z277" i="1009"/>
  <c r="W277" i="1009"/>
  <c r="W276" i="1009" s="1"/>
  <c r="V277" i="1009"/>
  <c r="U277" i="1009"/>
  <c r="U276" i="1009" s="1"/>
  <c r="T277" i="1009"/>
  <c r="S277" i="1009"/>
  <c r="S276" i="1009" s="1"/>
  <c r="Q277" i="1009"/>
  <c r="G277" i="1009"/>
  <c r="AD276" i="1009"/>
  <c r="AB276" i="1009"/>
  <c r="Z276" i="1009"/>
  <c r="V276" i="1009"/>
  <c r="T276" i="1009"/>
  <c r="AA275" i="1009"/>
  <c r="AA274" i="1009" s="1"/>
  <c r="R275" i="1009"/>
  <c r="F275" i="1009" s="1"/>
  <c r="H275" i="1009"/>
  <c r="G275" i="1009"/>
  <c r="AD274" i="1009"/>
  <c r="AC274" i="1009"/>
  <c r="AB274" i="1009"/>
  <c r="Z274" i="1009"/>
  <c r="W274" i="1009"/>
  <c r="V274" i="1009"/>
  <c r="U274" i="1009"/>
  <c r="T274" i="1009"/>
  <c r="S274" i="1009"/>
  <c r="R274" i="1009"/>
  <c r="F274" i="1009" s="1"/>
  <c r="Q274" i="1009"/>
  <c r="AA273" i="1009"/>
  <c r="H273" i="1009" s="1"/>
  <c r="S273" i="1009"/>
  <c r="G273" i="1009"/>
  <c r="AD272" i="1009"/>
  <c r="AC272" i="1009"/>
  <c r="AC271" i="1009" s="1"/>
  <c r="AB272" i="1009"/>
  <c r="AB271" i="1009" s="1"/>
  <c r="AB270" i="1009" s="1"/>
  <c r="AA272" i="1009"/>
  <c r="Z272" i="1009"/>
  <c r="W272" i="1009"/>
  <c r="W271" i="1009" s="1"/>
  <c r="V272" i="1009"/>
  <c r="U272" i="1009"/>
  <c r="U271" i="1009" s="1"/>
  <c r="T272" i="1009"/>
  <c r="Q272" i="1009"/>
  <c r="Q271" i="1009" s="1"/>
  <c r="AD271" i="1009"/>
  <c r="Z271" i="1009"/>
  <c r="Z270" i="1009" s="1"/>
  <c r="AD270" i="1009"/>
  <c r="AA269" i="1009"/>
  <c r="R269" i="1009"/>
  <c r="R268" i="1009" s="1"/>
  <c r="G269" i="1009"/>
  <c r="F269" i="1009"/>
  <c r="AD268" i="1009"/>
  <c r="AC268" i="1009"/>
  <c r="AB268" i="1009"/>
  <c r="Z268" i="1009"/>
  <c r="W268" i="1009"/>
  <c r="V268" i="1009"/>
  <c r="U268" i="1009"/>
  <c r="T268" i="1009"/>
  <c r="G268" i="1009" s="1"/>
  <c r="S268" i="1009"/>
  <c r="Q268" i="1009"/>
  <c r="AA267" i="1009"/>
  <c r="R267" i="1009"/>
  <c r="R266" i="1009" s="1"/>
  <c r="G267" i="1009"/>
  <c r="AD266" i="1009"/>
  <c r="AC266" i="1009"/>
  <c r="AB266" i="1009"/>
  <c r="Z266" i="1009"/>
  <c r="W266" i="1009"/>
  <c r="V266" i="1009"/>
  <c r="U266" i="1009"/>
  <c r="T266" i="1009"/>
  <c r="G266" i="1009" s="1"/>
  <c r="S266" i="1009"/>
  <c r="Q266" i="1009"/>
  <c r="AA265" i="1009"/>
  <c r="H265" i="1009" s="1"/>
  <c r="G265" i="1009"/>
  <c r="F265" i="1009"/>
  <c r="AD264" i="1009"/>
  <c r="AC264" i="1009"/>
  <c r="AB264" i="1009"/>
  <c r="Z264" i="1009"/>
  <c r="W264" i="1009"/>
  <c r="V264" i="1009"/>
  <c r="U264" i="1009"/>
  <c r="T264" i="1009"/>
  <c r="S264" i="1009"/>
  <c r="R264" i="1009"/>
  <c r="Q264" i="1009"/>
  <c r="AA263" i="1009"/>
  <c r="AA262" i="1009" s="1"/>
  <c r="R263" i="1009"/>
  <c r="F263" i="1009" s="1"/>
  <c r="H263" i="1009"/>
  <c r="G263" i="1009"/>
  <c r="AD262" i="1009"/>
  <c r="AC262" i="1009"/>
  <c r="AB262" i="1009"/>
  <c r="Z262" i="1009"/>
  <c r="W262" i="1009"/>
  <c r="V262" i="1009"/>
  <c r="U262" i="1009"/>
  <c r="T262" i="1009"/>
  <c r="S262" i="1009"/>
  <c r="R262" i="1009"/>
  <c r="Q262" i="1009"/>
  <c r="AA261" i="1009"/>
  <c r="AA260" i="1009" s="1"/>
  <c r="R261" i="1009"/>
  <c r="F261" i="1009" s="1"/>
  <c r="H261" i="1009"/>
  <c r="G261" i="1009"/>
  <c r="AD260" i="1009"/>
  <c r="AC260" i="1009"/>
  <c r="AB260" i="1009"/>
  <c r="Z260" i="1009"/>
  <c r="W260" i="1009"/>
  <c r="V260" i="1009"/>
  <c r="U260" i="1009"/>
  <c r="T260" i="1009"/>
  <c r="S260" i="1009"/>
  <c r="R260" i="1009"/>
  <c r="AA259" i="1009"/>
  <c r="H259" i="1009" s="1"/>
  <c r="S259" i="1009"/>
  <c r="R259" i="1009"/>
  <c r="F259" i="1009" s="1"/>
  <c r="G259" i="1009"/>
  <c r="AD258" i="1009"/>
  <c r="AC258" i="1009"/>
  <c r="AC257" i="1009" s="1"/>
  <c r="AC256" i="1009" s="1"/>
  <c r="AB258" i="1009"/>
  <c r="Z258" i="1009"/>
  <c r="W258" i="1009"/>
  <c r="W257" i="1009" s="1"/>
  <c r="W256" i="1009" s="1"/>
  <c r="V258" i="1009"/>
  <c r="U258" i="1009"/>
  <c r="T258" i="1009"/>
  <c r="S258" i="1009"/>
  <c r="S257" i="1009" s="1"/>
  <c r="S256" i="1009" s="1"/>
  <c r="AA255" i="1009"/>
  <c r="H255" i="1009" s="1"/>
  <c r="R255" i="1009"/>
  <c r="F255" i="1009" s="1"/>
  <c r="G255" i="1009"/>
  <c r="AD254" i="1009"/>
  <c r="AC254" i="1009"/>
  <c r="AC253" i="1009" s="1"/>
  <c r="AB254" i="1009"/>
  <c r="AB253" i="1009" s="1"/>
  <c r="Z254" i="1009"/>
  <c r="W254" i="1009"/>
  <c r="W253" i="1009" s="1"/>
  <c r="V254" i="1009"/>
  <c r="V253" i="1009" s="1"/>
  <c r="U254" i="1009"/>
  <c r="T254" i="1009"/>
  <c r="S254" i="1009"/>
  <c r="Q254" i="1009"/>
  <c r="Q253" i="1009" s="1"/>
  <c r="AD253" i="1009"/>
  <c r="Z253" i="1009"/>
  <c r="S253" i="1009"/>
  <c r="AA252" i="1009"/>
  <c r="R252" i="1009"/>
  <c r="R251" i="1009" s="1"/>
  <c r="R250" i="1009" s="1"/>
  <c r="H252" i="1009"/>
  <c r="G252" i="1009"/>
  <c r="F252" i="1009"/>
  <c r="AD251" i="1009"/>
  <c r="AC251" i="1009"/>
  <c r="AC250" i="1009" s="1"/>
  <c r="AB251" i="1009"/>
  <c r="AA251" i="1009"/>
  <c r="Z251" i="1009"/>
  <c r="Z250" i="1009" s="1"/>
  <c r="W251" i="1009"/>
  <c r="V251" i="1009"/>
  <c r="U251" i="1009"/>
  <c r="U250" i="1009" s="1"/>
  <c r="T251" i="1009"/>
  <c r="S251" i="1009"/>
  <c r="S250" i="1009" s="1"/>
  <c r="Q251" i="1009"/>
  <c r="AD250" i="1009"/>
  <c r="AB250" i="1009"/>
  <c r="V250" i="1009"/>
  <c r="Q250" i="1009"/>
  <c r="AA249" i="1009"/>
  <c r="H249" i="1009" s="1"/>
  <c r="W249" i="1009"/>
  <c r="R249" i="1009"/>
  <c r="F249" i="1009" s="1"/>
  <c r="G249" i="1009"/>
  <c r="AA248" i="1009"/>
  <c r="AA246" i="1009" s="1"/>
  <c r="R248" i="1009"/>
  <c r="G248" i="1009"/>
  <c r="F248" i="1009"/>
  <c r="AD247" i="1009"/>
  <c r="AD246" i="1009" s="1"/>
  <c r="AD245" i="1009" s="1"/>
  <c r="AC247" i="1009"/>
  <c r="AC246" i="1009" s="1"/>
  <c r="AC245" i="1009" s="1"/>
  <c r="AA247" i="1009"/>
  <c r="S247" i="1009"/>
  <c r="R247" i="1009" s="1"/>
  <c r="G247" i="1009"/>
  <c r="AB246" i="1009"/>
  <c r="AB245" i="1009" s="1"/>
  <c r="Z246" i="1009"/>
  <c r="Z245" i="1009" s="1"/>
  <c r="W246" i="1009"/>
  <c r="W245" i="1009" s="1"/>
  <c r="V246" i="1009"/>
  <c r="V245" i="1009" s="1"/>
  <c r="U246" i="1009"/>
  <c r="U245" i="1009" s="1"/>
  <c r="T246" i="1009"/>
  <c r="Q246" i="1009"/>
  <c r="Q245" i="1009" s="1"/>
  <c r="AE241" i="1009"/>
  <c r="N241" i="1009"/>
  <c r="AA240" i="1009"/>
  <c r="H240" i="1009" s="1"/>
  <c r="S240" i="1009"/>
  <c r="G240" i="1009"/>
  <c r="F240" i="1009"/>
  <c r="AD239" i="1009"/>
  <c r="AC239" i="1009"/>
  <c r="AC238" i="1009" s="1"/>
  <c r="AC237" i="1009" s="1"/>
  <c r="AC236" i="1009" s="1"/>
  <c r="AB239" i="1009"/>
  <c r="Z239" i="1009"/>
  <c r="W239" i="1009"/>
  <c r="W238" i="1009" s="1"/>
  <c r="W237" i="1009" s="1"/>
  <c r="W236" i="1009" s="1"/>
  <c r="V239" i="1009"/>
  <c r="V238" i="1009" s="1"/>
  <c r="V237" i="1009" s="1"/>
  <c r="V236" i="1009" s="1"/>
  <c r="U239" i="1009"/>
  <c r="T239" i="1009"/>
  <c r="S239" i="1009"/>
  <c r="S238" i="1009" s="1"/>
  <c r="S237" i="1009" s="1"/>
  <c r="S236" i="1009" s="1"/>
  <c r="R239" i="1009"/>
  <c r="Q239" i="1009"/>
  <c r="F239" i="1009" s="1"/>
  <c r="AD238" i="1009"/>
  <c r="AD237" i="1009" s="1"/>
  <c r="AD236" i="1009" s="1"/>
  <c r="AB238" i="1009"/>
  <c r="AB237" i="1009" s="1"/>
  <c r="AB236" i="1009" s="1"/>
  <c r="Z238" i="1009"/>
  <c r="Z237" i="1009" s="1"/>
  <c r="T238" i="1009"/>
  <c r="R238" i="1009"/>
  <c r="R237" i="1009" s="1"/>
  <c r="R236" i="1009" s="1"/>
  <c r="AA235" i="1009"/>
  <c r="S235" i="1009"/>
  <c r="F235" i="1009" s="1"/>
  <c r="G235" i="1009"/>
  <c r="AD234" i="1009"/>
  <c r="AD233" i="1009" s="1"/>
  <c r="AD232" i="1009" s="1"/>
  <c r="AD231" i="1009" s="1"/>
  <c r="AC234" i="1009"/>
  <c r="AC233" i="1009" s="1"/>
  <c r="AC232" i="1009" s="1"/>
  <c r="AC231" i="1009" s="1"/>
  <c r="AB234" i="1009"/>
  <c r="AB233" i="1009" s="1"/>
  <c r="AB232" i="1009" s="1"/>
  <c r="AB231" i="1009" s="1"/>
  <c r="Z234" i="1009"/>
  <c r="Z233" i="1009" s="1"/>
  <c r="W234" i="1009"/>
  <c r="W233" i="1009" s="1"/>
  <c r="W232" i="1009" s="1"/>
  <c r="W231" i="1009" s="1"/>
  <c r="V234" i="1009"/>
  <c r="V233" i="1009" s="1"/>
  <c r="V232" i="1009" s="1"/>
  <c r="V231" i="1009" s="1"/>
  <c r="U234" i="1009"/>
  <c r="T234" i="1009"/>
  <c r="T233" i="1009" s="1"/>
  <c r="R234" i="1009"/>
  <c r="R233" i="1009" s="1"/>
  <c r="R232" i="1009" s="1"/>
  <c r="R231" i="1009" s="1"/>
  <c r="Q234" i="1009"/>
  <c r="U233" i="1009"/>
  <c r="U232" i="1009" s="1"/>
  <c r="U231" i="1009" s="1"/>
  <c r="Q233" i="1009"/>
  <c r="AA230" i="1009"/>
  <c r="R230" i="1009"/>
  <c r="F230" i="1009" s="1"/>
  <c r="G230" i="1009"/>
  <c r="AD229" i="1009"/>
  <c r="AC229" i="1009"/>
  <c r="AC228" i="1009" s="1"/>
  <c r="AB229" i="1009"/>
  <c r="Z229" i="1009"/>
  <c r="W229" i="1009"/>
  <c r="W228" i="1009" s="1"/>
  <c r="V229" i="1009"/>
  <c r="U229" i="1009"/>
  <c r="T229" i="1009"/>
  <c r="S229" i="1009"/>
  <c r="S228" i="1009" s="1"/>
  <c r="R229" i="1009"/>
  <c r="R228" i="1009" s="1"/>
  <c r="Q229" i="1009"/>
  <c r="AD228" i="1009"/>
  <c r="AB228" i="1009"/>
  <c r="Z228" i="1009"/>
  <c r="V228" i="1009"/>
  <c r="T228" i="1009"/>
  <c r="AA227" i="1009"/>
  <c r="G227" i="1009"/>
  <c r="F227" i="1009"/>
  <c r="AD226" i="1009"/>
  <c r="AC226" i="1009"/>
  <c r="AB226" i="1009"/>
  <c r="Z226" i="1009"/>
  <c r="W226" i="1009"/>
  <c r="V226" i="1009"/>
  <c r="U226" i="1009"/>
  <c r="T226" i="1009"/>
  <c r="S226" i="1009"/>
  <c r="R226" i="1009"/>
  <c r="Q226" i="1009"/>
  <c r="G226" i="1009"/>
  <c r="AA225" i="1009"/>
  <c r="AA224" i="1009" s="1"/>
  <c r="W225" i="1009"/>
  <c r="W224" i="1009" s="1"/>
  <c r="W223" i="1009" s="1"/>
  <c r="R225" i="1009"/>
  <c r="R224" i="1009" s="1"/>
  <c r="AD224" i="1009"/>
  <c r="AD223" i="1009" s="1"/>
  <c r="AD222" i="1009" s="1"/>
  <c r="AD221" i="1009" s="1"/>
  <c r="AC224" i="1009"/>
  <c r="AB224" i="1009"/>
  <c r="AB223" i="1009" s="1"/>
  <c r="Z224" i="1009"/>
  <c r="V224" i="1009"/>
  <c r="V223" i="1009" s="1"/>
  <c r="V222" i="1009" s="1"/>
  <c r="V221" i="1009" s="1"/>
  <c r="U224" i="1009"/>
  <c r="T224" i="1009"/>
  <c r="S224" i="1009"/>
  <c r="Q224" i="1009"/>
  <c r="Q223" i="1009" s="1"/>
  <c r="AC223" i="1009"/>
  <c r="U223" i="1009"/>
  <c r="AA220" i="1009"/>
  <c r="H220" i="1009" s="1"/>
  <c r="R220" i="1009"/>
  <c r="F220" i="1009" s="1"/>
  <c r="G220" i="1009"/>
  <c r="AD219" i="1009"/>
  <c r="AD217" i="1009" s="1"/>
  <c r="AC219" i="1009"/>
  <c r="AB219" i="1009"/>
  <c r="AB217" i="1009" s="1"/>
  <c r="AA219" i="1009"/>
  <c r="AA217" i="1009" s="1"/>
  <c r="Z219" i="1009"/>
  <c r="Z217" i="1009" s="1"/>
  <c r="W219" i="1009"/>
  <c r="V219" i="1009"/>
  <c r="V217" i="1009" s="1"/>
  <c r="U219" i="1009"/>
  <c r="T219" i="1009"/>
  <c r="S219" i="1009"/>
  <c r="S217" i="1009" s="1"/>
  <c r="R219" i="1009"/>
  <c r="R217" i="1009" s="1"/>
  <c r="Q219" i="1009"/>
  <c r="H218" i="1009"/>
  <c r="G218" i="1009"/>
  <c r="F218" i="1009"/>
  <c r="AC217" i="1009"/>
  <c r="W217" i="1009"/>
  <c r="AA216" i="1009"/>
  <c r="H216" i="1009" s="1"/>
  <c r="R216" i="1009"/>
  <c r="F216" i="1009" s="1"/>
  <c r="G216" i="1009"/>
  <c r="AD215" i="1009"/>
  <c r="AD214" i="1009" s="1"/>
  <c r="AC215" i="1009"/>
  <c r="AC214" i="1009" s="1"/>
  <c r="AB215" i="1009"/>
  <c r="AA215" i="1009"/>
  <c r="AA214" i="1009" s="1"/>
  <c r="Z215" i="1009"/>
  <c r="Z214" i="1009" s="1"/>
  <c r="W215" i="1009"/>
  <c r="V215" i="1009"/>
  <c r="V214" i="1009" s="1"/>
  <c r="U215" i="1009"/>
  <c r="U214" i="1009" s="1"/>
  <c r="T215" i="1009"/>
  <c r="S215" i="1009"/>
  <c r="S214" i="1009" s="1"/>
  <c r="R215" i="1009"/>
  <c r="R214" i="1009" s="1"/>
  <c r="Q215" i="1009"/>
  <c r="F215" i="1009" s="1"/>
  <c r="W214" i="1009"/>
  <c r="AA213" i="1009"/>
  <c r="H213" i="1009" s="1"/>
  <c r="W213" i="1009"/>
  <c r="G213" i="1009" s="1"/>
  <c r="R213" i="1009"/>
  <c r="F213" i="1009"/>
  <c r="AA212" i="1009"/>
  <c r="H212" i="1009" s="1"/>
  <c r="W212" i="1009"/>
  <c r="G212" i="1009" s="1"/>
  <c r="R212" i="1009"/>
  <c r="R211" i="1009" s="1"/>
  <c r="F212" i="1009"/>
  <c r="AD211" i="1009"/>
  <c r="AC211" i="1009"/>
  <c r="AB211" i="1009"/>
  <c r="AA211" i="1009"/>
  <c r="Z211" i="1009"/>
  <c r="W211" i="1009"/>
  <c r="G211" i="1009" s="1"/>
  <c r="V211" i="1009"/>
  <c r="U211" i="1009"/>
  <c r="T211" i="1009"/>
  <c r="S211" i="1009"/>
  <c r="Q211" i="1009"/>
  <c r="AA210" i="1009"/>
  <c r="AA209" i="1009" s="1"/>
  <c r="W210" i="1009"/>
  <c r="R210" i="1009"/>
  <c r="R209" i="1009" s="1"/>
  <c r="AD209" i="1009"/>
  <c r="AC209" i="1009"/>
  <c r="AB209" i="1009"/>
  <c r="Z209" i="1009"/>
  <c r="V209" i="1009"/>
  <c r="U209" i="1009"/>
  <c r="T209" i="1009"/>
  <c r="S209" i="1009"/>
  <c r="Q209" i="1009"/>
  <c r="AA208" i="1009"/>
  <c r="R208" i="1009"/>
  <c r="R207" i="1009" s="1"/>
  <c r="G208" i="1009"/>
  <c r="AD207" i="1009"/>
  <c r="AC207" i="1009"/>
  <c r="AB207" i="1009"/>
  <c r="Z207" i="1009"/>
  <c r="W207" i="1009"/>
  <c r="V207" i="1009"/>
  <c r="U207" i="1009"/>
  <c r="T207" i="1009"/>
  <c r="S207" i="1009"/>
  <c r="Q207" i="1009"/>
  <c r="AA205" i="1009"/>
  <c r="W205" i="1009"/>
  <c r="G205" i="1009" s="1"/>
  <c r="R205" i="1009"/>
  <c r="R204" i="1009" s="1"/>
  <c r="R203" i="1009" s="1"/>
  <c r="AD204" i="1009"/>
  <c r="AC204" i="1009"/>
  <c r="AC203" i="1009" s="1"/>
  <c r="AB204" i="1009"/>
  <c r="AB203" i="1009" s="1"/>
  <c r="Z204" i="1009"/>
  <c r="Z203" i="1009" s="1"/>
  <c r="W204" i="1009"/>
  <c r="W203" i="1009" s="1"/>
  <c r="V204" i="1009"/>
  <c r="V203" i="1009" s="1"/>
  <c r="U204" i="1009"/>
  <c r="U203" i="1009" s="1"/>
  <c r="T204" i="1009"/>
  <c r="G204" i="1009" s="1"/>
  <c r="S204" i="1009"/>
  <c r="S203" i="1009" s="1"/>
  <c r="Q204" i="1009"/>
  <c r="AD203" i="1009"/>
  <c r="Q203" i="1009"/>
  <c r="AA202" i="1009"/>
  <c r="H202" i="1009" s="1"/>
  <c r="W202" i="1009"/>
  <c r="G202" i="1009" s="1"/>
  <c r="R202" i="1009"/>
  <c r="F202" i="1009" s="1"/>
  <c r="AD201" i="1009"/>
  <c r="AD200" i="1009" s="1"/>
  <c r="AC201" i="1009"/>
  <c r="AB201" i="1009"/>
  <c r="AB200" i="1009" s="1"/>
  <c r="Z201" i="1009"/>
  <c r="Z200" i="1009" s="1"/>
  <c r="V201" i="1009"/>
  <c r="V200" i="1009" s="1"/>
  <c r="U201" i="1009"/>
  <c r="T201" i="1009"/>
  <c r="S201" i="1009"/>
  <c r="S200" i="1009" s="1"/>
  <c r="Q201" i="1009"/>
  <c r="Q200" i="1009" s="1"/>
  <c r="AC200" i="1009"/>
  <c r="U200" i="1009"/>
  <c r="AA199" i="1009"/>
  <c r="W199" i="1009"/>
  <c r="W198" i="1009" s="1"/>
  <c r="R199" i="1009"/>
  <c r="R198" i="1009" s="1"/>
  <c r="AD198" i="1009"/>
  <c r="AC198" i="1009"/>
  <c r="AB198" i="1009"/>
  <c r="Z198" i="1009"/>
  <c r="V198" i="1009"/>
  <c r="U198" i="1009"/>
  <c r="T198" i="1009"/>
  <c r="S198" i="1009"/>
  <c r="Q198" i="1009"/>
  <c r="AA197" i="1009"/>
  <c r="H197" i="1009" s="1"/>
  <c r="R197" i="1009"/>
  <c r="G197" i="1009"/>
  <c r="AD196" i="1009"/>
  <c r="AC196" i="1009"/>
  <c r="AB196" i="1009"/>
  <c r="AA196" i="1009"/>
  <c r="Z196" i="1009"/>
  <c r="W196" i="1009"/>
  <c r="V196" i="1009"/>
  <c r="U196" i="1009"/>
  <c r="T196" i="1009"/>
  <c r="S196" i="1009"/>
  <c r="Q196" i="1009"/>
  <c r="W195" i="1009"/>
  <c r="G195" i="1009" s="1"/>
  <c r="S195" i="1009"/>
  <c r="R195" i="1009" s="1"/>
  <c r="R194" i="1009" s="1"/>
  <c r="Q195" i="1009"/>
  <c r="AD194" i="1009"/>
  <c r="AC194" i="1009"/>
  <c r="AB194" i="1009"/>
  <c r="AB193" i="1009" s="1"/>
  <c r="Z194" i="1009"/>
  <c r="V194" i="1009"/>
  <c r="V193" i="1009" s="1"/>
  <c r="U194" i="1009"/>
  <c r="T194" i="1009"/>
  <c r="AA192" i="1009"/>
  <c r="H192" i="1009" s="1"/>
  <c r="W192" i="1009"/>
  <c r="G192" i="1009" s="1"/>
  <c r="R192" i="1009"/>
  <c r="F192" i="1009" s="1"/>
  <c r="AD191" i="1009"/>
  <c r="AC191" i="1009"/>
  <c r="AC190" i="1009" s="1"/>
  <c r="AB191" i="1009"/>
  <c r="AB190" i="1009" s="1"/>
  <c r="Z191" i="1009"/>
  <c r="W191" i="1009"/>
  <c r="W190" i="1009" s="1"/>
  <c r="V191" i="1009"/>
  <c r="V190" i="1009" s="1"/>
  <c r="U191" i="1009"/>
  <c r="U190" i="1009" s="1"/>
  <c r="T191" i="1009"/>
  <c r="S191" i="1009"/>
  <c r="S190" i="1009" s="1"/>
  <c r="R191" i="1009"/>
  <c r="R190" i="1009" s="1"/>
  <c r="Q191" i="1009"/>
  <c r="AD190" i="1009"/>
  <c r="Z190" i="1009"/>
  <c r="AA188" i="1009"/>
  <c r="H188" i="1009" s="1"/>
  <c r="R188" i="1009"/>
  <c r="R187" i="1009" s="1"/>
  <c r="G188" i="1009"/>
  <c r="AD187" i="1009"/>
  <c r="AD186" i="1009" s="1"/>
  <c r="AD185" i="1009" s="1"/>
  <c r="AC187" i="1009"/>
  <c r="AB187" i="1009"/>
  <c r="AB186" i="1009" s="1"/>
  <c r="AB185" i="1009" s="1"/>
  <c r="AA187" i="1009"/>
  <c r="Z187" i="1009"/>
  <c r="Z186" i="1009" s="1"/>
  <c r="W187" i="1009"/>
  <c r="W186" i="1009" s="1"/>
  <c r="W185" i="1009" s="1"/>
  <c r="V187" i="1009"/>
  <c r="V186" i="1009" s="1"/>
  <c r="V185" i="1009" s="1"/>
  <c r="U187" i="1009"/>
  <c r="T187" i="1009"/>
  <c r="T186" i="1009" s="1"/>
  <c r="S187" i="1009"/>
  <c r="S186" i="1009" s="1"/>
  <c r="S185" i="1009" s="1"/>
  <c r="Q187" i="1009"/>
  <c r="AA186" i="1009"/>
  <c r="AA185" i="1009" s="1"/>
  <c r="U186" i="1009"/>
  <c r="U185" i="1009" s="1"/>
  <c r="Q186" i="1009"/>
  <c r="W184" i="1009"/>
  <c r="G184" i="1009" s="1"/>
  <c r="S184" i="1009"/>
  <c r="R184" i="1009" s="1"/>
  <c r="Q184" i="1009"/>
  <c r="W183" i="1009"/>
  <c r="G183" i="1009" s="1"/>
  <c r="S183" i="1009"/>
  <c r="R183" i="1009"/>
  <c r="F183" i="1009" s="1"/>
  <c r="Q183" i="1009"/>
  <c r="AA183" i="1009" s="1"/>
  <c r="H183" i="1009" s="1"/>
  <c r="W182" i="1009"/>
  <c r="G182" i="1009" s="1"/>
  <c r="S182" i="1009"/>
  <c r="R182" i="1009" s="1"/>
  <c r="F182" i="1009" s="1"/>
  <c r="Q182" i="1009"/>
  <c r="AA182" i="1009" s="1"/>
  <c r="H182" i="1009" s="1"/>
  <c r="W181" i="1009"/>
  <c r="Q181" i="1009"/>
  <c r="R181" i="1009" s="1"/>
  <c r="W180" i="1009"/>
  <c r="G180" i="1009" s="1"/>
  <c r="S180" i="1009"/>
  <c r="R180" i="1009" s="1"/>
  <c r="Q180" i="1009"/>
  <c r="AD179" i="1009"/>
  <c r="AC179" i="1009"/>
  <c r="AB179" i="1009"/>
  <c r="Z179" i="1009"/>
  <c r="V179" i="1009"/>
  <c r="U179" i="1009"/>
  <c r="T179" i="1009"/>
  <c r="W178" i="1009"/>
  <c r="W177" i="1009" s="1"/>
  <c r="Q178" i="1009"/>
  <c r="AA178" i="1009" s="1"/>
  <c r="AD177" i="1009"/>
  <c r="AC177" i="1009"/>
  <c r="AB177" i="1009"/>
  <c r="Z177" i="1009"/>
  <c r="V177" i="1009"/>
  <c r="U177" i="1009"/>
  <c r="T177" i="1009"/>
  <c r="S177" i="1009"/>
  <c r="AA176" i="1009"/>
  <c r="H176" i="1009" s="1"/>
  <c r="W176" i="1009"/>
  <c r="G176" i="1009" s="1"/>
  <c r="R176" i="1009"/>
  <c r="F176" i="1009" s="1"/>
  <c r="AD175" i="1009"/>
  <c r="AC175" i="1009"/>
  <c r="AB175" i="1009"/>
  <c r="AA175" i="1009"/>
  <c r="Z175" i="1009"/>
  <c r="Z171" i="1009" s="1"/>
  <c r="V175" i="1009"/>
  <c r="U175" i="1009"/>
  <c r="T175" i="1009"/>
  <c r="S175" i="1009"/>
  <c r="R175" i="1009"/>
  <c r="Q175" i="1009"/>
  <c r="AA174" i="1009"/>
  <c r="H174" i="1009" s="1"/>
  <c r="R174" i="1009"/>
  <c r="F174" i="1009" s="1"/>
  <c r="G174" i="1009"/>
  <c r="AA173" i="1009"/>
  <c r="W173" i="1009"/>
  <c r="W172" i="1009" s="1"/>
  <c r="R173" i="1009"/>
  <c r="F173" i="1009" s="1"/>
  <c r="H173" i="1009"/>
  <c r="AD172" i="1009"/>
  <c r="AC172" i="1009"/>
  <c r="AC171" i="1009" s="1"/>
  <c r="AB172" i="1009"/>
  <c r="AA172" i="1009"/>
  <c r="Z172" i="1009"/>
  <c r="V172" i="1009"/>
  <c r="U172" i="1009"/>
  <c r="T172" i="1009"/>
  <c r="S172" i="1009"/>
  <c r="R172" i="1009"/>
  <c r="Q172" i="1009"/>
  <c r="W170" i="1009"/>
  <c r="G170" i="1009" s="1"/>
  <c r="S170" i="1009"/>
  <c r="S169" i="1009" s="1"/>
  <c r="S168" i="1009" s="1"/>
  <c r="Q170" i="1009"/>
  <c r="AA170" i="1009" s="1"/>
  <c r="AD169" i="1009"/>
  <c r="AD168" i="1009" s="1"/>
  <c r="AC169" i="1009"/>
  <c r="AB169" i="1009"/>
  <c r="AB168" i="1009" s="1"/>
  <c r="Z169" i="1009"/>
  <c r="Z168" i="1009" s="1"/>
  <c r="V169" i="1009"/>
  <c r="V168" i="1009" s="1"/>
  <c r="U169" i="1009"/>
  <c r="T169" i="1009"/>
  <c r="AC168" i="1009"/>
  <c r="U168" i="1009"/>
  <c r="AA167" i="1009"/>
  <c r="H167" i="1009" s="1"/>
  <c r="R167" i="1009"/>
  <c r="F167" i="1009" s="1"/>
  <c r="G167" i="1009"/>
  <c r="AD166" i="1009"/>
  <c r="AD165" i="1009" s="1"/>
  <c r="AC166" i="1009"/>
  <c r="AA166" i="1009"/>
  <c r="AA165" i="1009" s="1"/>
  <c r="W166" i="1009"/>
  <c r="W165" i="1009" s="1"/>
  <c r="R166" i="1009"/>
  <c r="AC165" i="1009"/>
  <c r="AB165" i="1009"/>
  <c r="Z165" i="1009"/>
  <c r="V165" i="1009"/>
  <c r="U165" i="1009"/>
  <c r="T165" i="1009"/>
  <c r="S165" i="1009"/>
  <c r="Q165" i="1009"/>
  <c r="AA164" i="1009"/>
  <c r="H164" i="1009" s="1"/>
  <c r="W164" i="1009"/>
  <c r="W163" i="1009" s="1"/>
  <c r="R164" i="1009"/>
  <c r="F164" i="1009" s="1"/>
  <c r="AD163" i="1009"/>
  <c r="AC163" i="1009"/>
  <c r="AB163" i="1009"/>
  <c r="Z163" i="1009"/>
  <c r="V163" i="1009"/>
  <c r="U163" i="1009"/>
  <c r="T163" i="1009"/>
  <c r="S163" i="1009"/>
  <c r="Q163" i="1009"/>
  <c r="W162" i="1009"/>
  <c r="W161" i="1009" s="1"/>
  <c r="Q162" i="1009"/>
  <c r="R162" i="1009" s="1"/>
  <c r="R161" i="1009" s="1"/>
  <c r="AD161" i="1009"/>
  <c r="AC161" i="1009"/>
  <c r="AB161" i="1009"/>
  <c r="AB160" i="1009" s="1"/>
  <c r="Z161" i="1009"/>
  <c r="V161" i="1009"/>
  <c r="V160" i="1009" s="1"/>
  <c r="U161" i="1009"/>
  <c r="T161" i="1009"/>
  <c r="S161" i="1009"/>
  <c r="Q161" i="1009"/>
  <c r="AA159" i="1009"/>
  <c r="H159" i="1009" s="1"/>
  <c r="W159" i="1009"/>
  <c r="G159" i="1009" s="1"/>
  <c r="R159" i="1009"/>
  <c r="F159" i="1009" s="1"/>
  <c r="AD158" i="1009"/>
  <c r="AC158" i="1009"/>
  <c r="AB158" i="1009"/>
  <c r="Z158" i="1009"/>
  <c r="Z155" i="1009" s="1"/>
  <c r="W158" i="1009"/>
  <c r="V158" i="1009"/>
  <c r="V155" i="1009" s="1"/>
  <c r="U158" i="1009"/>
  <c r="T158" i="1009"/>
  <c r="S158" i="1009"/>
  <c r="R158" i="1009"/>
  <c r="F158" i="1009" s="1"/>
  <c r="Q158" i="1009"/>
  <c r="AA157" i="1009"/>
  <c r="W157" i="1009"/>
  <c r="G157" i="1009" s="1"/>
  <c r="R157" i="1009"/>
  <c r="F157" i="1009" s="1"/>
  <c r="H157" i="1009"/>
  <c r="AD156" i="1009"/>
  <c r="AC156" i="1009"/>
  <c r="AC155" i="1009" s="1"/>
  <c r="AB156" i="1009"/>
  <c r="AA156" i="1009"/>
  <c r="Z156" i="1009"/>
  <c r="V156" i="1009"/>
  <c r="U156" i="1009"/>
  <c r="U155" i="1009" s="1"/>
  <c r="T156" i="1009"/>
  <c r="S156" i="1009"/>
  <c r="S155" i="1009" s="1"/>
  <c r="R156" i="1009"/>
  <c r="Q156" i="1009"/>
  <c r="Q155" i="1009" s="1"/>
  <c r="AD155" i="1009"/>
  <c r="AB155" i="1009"/>
  <c r="AA154" i="1009"/>
  <c r="H154" i="1009" s="1"/>
  <c r="R154" i="1009"/>
  <c r="F154" i="1009" s="1"/>
  <c r="G154" i="1009"/>
  <c r="AD153" i="1009"/>
  <c r="AC153" i="1009"/>
  <c r="AB153" i="1009"/>
  <c r="Z153" i="1009"/>
  <c r="W153" i="1009"/>
  <c r="V153" i="1009"/>
  <c r="U153" i="1009"/>
  <c r="T153" i="1009"/>
  <c r="S153" i="1009"/>
  <c r="R153" i="1009"/>
  <c r="Q153" i="1009"/>
  <c r="AA152" i="1009"/>
  <c r="H152" i="1009" s="1"/>
  <c r="W152" i="1009"/>
  <c r="G152" i="1009" s="1"/>
  <c r="R152" i="1009"/>
  <c r="F152" i="1009" s="1"/>
  <c r="AD151" i="1009"/>
  <c r="AD148" i="1009" s="1"/>
  <c r="AC151" i="1009"/>
  <c r="AB151" i="1009"/>
  <c r="Z151" i="1009"/>
  <c r="V151" i="1009"/>
  <c r="U151" i="1009"/>
  <c r="T151" i="1009"/>
  <c r="S151" i="1009"/>
  <c r="Q151" i="1009"/>
  <c r="AA150" i="1009"/>
  <c r="W150" i="1009"/>
  <c r="G150" i="1009" s="1"/>
  <c r="R150" i="1009"/>
  <c r="F150" i="1009" s="1"/>
  <c r="H150" i="1009"/>
  <c r="AD149" i="1009"/>
  <c r="AC149" i="1009"/>
  <c r="AC148" i="1009" s="1"/>
  <c r="AB149" i="1009"/>
  <c r="AA149" i="1009"/>
  <c r="Z149" i="1009"/>
  <c r="W149" i="1009"/>
  <c r="V149" i="1009"/>
  <c r="U149" i="1009"/>
  <c r="U148" i="1009" s="1"/>
  <c r="T149" i="1009"/>
  <c r="S149" i="1009"/>
  <c r="S148" i="1009" s="1"/>
  <c r="R149" i="1009"/>
  <c r="Q149" i="1009"/>
  <c r="AB148" i="1009"/>
  <c r="Z148" i="1009"/>
  <c r="Q148" i="1009"/>
  <c r="AA147" i="1009"/>
  <c r="H147" i="1009" s="1"/>
  <c r="W147" i="1009"/>
  <c r="W145" i="1009" s="1"/>
  <c r="R147" i="1009"/>
  <c r="F147" i="1009" s="1"/>
  <c r="AA146" i="1009"/>
  <c r="AA145" i="1009" s="1"/>
  <c r="W146" i="1009"/>
  <c r="R146" i="1009"/>
  <c r="R145" i="1009" s="1"/>
  <c r="G146" i="1009"/>
  <c r="AD145" i="1009"/>
  <c r="AC145" i="1009"/>
  <c r="AB145" i="1009"/>
  <c r="Z145" i="1009"/>
  <c r="V145" i="1009"/>
  <c r="U145" i="1009"/>
  <c r="T145" i="1009"/>
  <c r="S145" i="1009"/>
  <c r="Q145" i="1009"/>
  <c r="W144" i="1009"/>
  <c r="W143" i="1009" s="1"/>
  <c r="S144" i="1009"/>
  <c r="R144" i="1009" s="1"/>
  <c r="R143" i="1009" s="1"/>
  <c r="Q144" i="1009"/>
  <c r="AA144" i="1009" s="1"/>
  <c r="AB143" i="1009"/>
  <c r="Z143" i="1009"/>
  <c r="V143" i="1009"/>
  <c r="U143" i="1009"/>
  <c r="T143" i="1009"/>
  <c r="Q143" i="1009"/>
  <c r="AA142" i="1009"/>
  <c r="H142" i="1009" s="1"/>
  <c r="W142" i="1009"/>
  <c r="W141" i="1009" s="1"/>
  <c r="R142" i="1009"/>
  <c r="F142" i="1009" s="1"/>
  <c r="AD141" i="1009"/>
  <c r="AD140" i="1009" s="1"/>
  <c r="AC141" i="1009"/>
  <c r="AB141" i="1009"/>
  <c r="AB140" i="1009" s="1"/>
  <c r="Z141" i="1009"/>
  <c r="V141" i="1009"/>
  <c r="V140" i="1009" s="1"/>
  <c r="U141" i="1009"/>
  <c r="U140" i="1009" s="1"/>
  <c r="T141" i="1009"/>
  <c r="S141" i="1009"/>
  <c r="Q141" i="1009"/>
  <c r="AC140" i="1009"/>
  <c r="AA139" i="1009"/>
  <c r="H139" i="1009" s="1"/>
  <c r="R139" i="1009"/>
  <c r="R138" i="1009" s="1"/>
  <c r="G139" i="1009"/>
  <c r="AD138" i="1009"/>
  <c r="AD137" i="1009" s="1"/>
  <c r="AC138" i="1009"/>
  <c r="AC137" i="1009" s="1"/>
  <c r="AB138" i="1009"/>
  <c r="AB137" i="1009" s="1"/>
  <c r="Z138" i="1009"/>
  <c r="Z137" i="1009" s="1"/>
  <c r="W138" i="1009"/>
  <c r="V138" i="1009"/>
  <c r="V137" i="1009" s="1"/>
  <c r="U138" i="1009"/>
  <c r="U137" i="1009" s="1"/>
  <c r="T138" i="1009"/>
  <c r="S138" i="1009"/>
  <c r="S137" i="1009" s="1"/>
  <c r="Q138" i="1009"/>
  <c r="Q137" i="1009" s="1"/>
  <c r="W137" i="1009"/>
  <c r="AA136" i="1009"/>
  <c r="H136" i="1009" s="1"/>
  <c r="W136" i="1009"/>
  <c r="G136" i="1009" s="1"/>
  <c r="R136" i="1009"/>
  <c r="F136" i="1009"/>
  <c r="AD135" i="1009"/>
  <c r="AC135" i="1009"/>
  <c r="AB135" i="1009"/>
  <c r="AA135" i="1009"/>
  <c r="Z135" i="1009"/>
  <c r="W135" i="1009"/>
  <c r="V135" i="1009"/>
  <c r="U135" i="1009"/>
  <c r="T135" i="1009"/>
  <c r="S135" i="1009"/>
  <c r="R135" i="1009"/>
  <c r="Q135" i="1009"/>
  <c r="W134" i="1009"/>
  <c r="W133" i="1009" s="1"/>
  <c r="Q134" i="1009"/>
  <c r="R134" i="1009" s="1"/>
  <c r="R133" i="1009" s="1"/>
  <c r="AD133" i="1009"/>
  <c r="AD130" i="1009" s="1"/>
  <c r="AC133" i="1009"/>
  <c r="AB133" i="1009"/>
  <c r="Z133" i="1009"/>
  <c r="Z130" i="1009" s="1"/>
  <c r="V133" i="1009"/>
  <c r="U133" i="1009"/>
  <c r="T133" i="1009"/>
  <c r="S133" i="1009"/>
  <c r="S130" i="1009" s="1"/>
  <c r="AA132" i="1009"/>
  <c r="H132" i="1009" s="1"/>
  <c r="R132" i="1009"/>
  <c r="G132" i="1009"/>
  <c r="F132" i="1009"/>
  <c r="AD131" i="1009"/>
  <c r="AC131" i="1009"/>
  <c r="AB131" i="1009"/>
  <c r="Z131" i="1009"/>
  <c r="W131" i="1009"/>
  <c r="V131" i="1009"/>
  <c r="U131" i="1009"/>
  <c r="T131" i="1009"/>
  <c r="S131" i="1009"/>
  <c r="R131" i="1009"/>
  <c r="Q131" i="1009"/>
  <c r="AB130" i="1009"/>
  <c r="V130" i="1009"/>
  <c r="AA129" i="1009"/>
  <c r="H129" i="1009" s="1"/>
  <c r="R129" i="1009"/>
  <c r="G129" i="1009"/>
  <c r="F129" i="1009"/>
  <c r="AA128" i="1009"/>
  <c r="H128" i="1009" s="1"/>
  <c r="S128" i="1009"/>
  <c r="S127" i="1009" s="1"/>
  <c r="G128" i="1009"/>
  <c r="AD127" i="1009"/>
  <c r="AD120" i="1009" s="1"/>
  <c r="AC127" i="1009"/>
  <c r="AB127" i="1009"/>
  <c r="Z127" i="1009"/>
  <c r="W127" i="1009"/>
  <c r="V127" i="1009"/>
  <c r="U127" i="1009"/>
  <c r="T127" i="1009"/>
  <c r="Q127" i="1009"/>
  <c r="AA126" i="1009"/>
  <c r="H126" i="1009" s="1"/>
  <c r="W126" i="1009"/>
  <c r="W125" i="1009" s="1"/>
  <c r="R126" i="1009"/>
  <c r="F126" i="1009" s="1"/>
  <c r="AD125" i="1009"/>
  <c r="AC125" i="1009"/>
  <c r="AB125" i="1009"/>
  <c r="Z125" i="1009"/>
  <c r="V125" i="1009"/>
  <c r="U125" i="1009"/>
  <c r="T125" i="1009"/>
  <c r="S125" i="1009"/>
  <c r="Q125" i="1009"/>
  <c r="AA124" i="1009"/>
  <c r="H124" i="1009" s="1"/>
  <c r="R124" i="1009"/>
  <c r="F124" i="1009" s="1"/>
  <c r="G124" i="1009"/>
  <c r="AD123" i="1009"/>
  <c r="AC123" i="1009"/>
  <c r="AB123" i="1009"/>
  <c r="Z123" i="1009"/>
  <c r="W123" i="1009"/>
  <c r="V123" i="1009"/>
  <c r="U123" i="1009"/>
  <c r="T123" i="1009"/>
  <c r="S123" i="1009"/>
  <c r="R123" i="1009"/>
  <c r="F123" i="1009" s="1"/>
  <c r="Q123" i="1009"/>
  <c r="W122" i="1009"/>
  <c r="W121" i="1009" s="1"/>
  <c r="Q122" i="1009"/>
  <c r="R122" i="1009" s="1"/>
  <c r="R121" i="1009" s="1"/>
  <c r="AD121" i="1009"/>
  <c r="AC121" i="1009"/>
  <c r="AB121" i="1009"/>
  <c r="Z121" i="1009"/>
  <c r="Z120" i="1009" s="1"/>
  <c r="V121" i="1009"/>
  <c r="U121" i="1009"/>
  <c r="T121" i="1009"/>
  <c r="S121" i="1009"/>
  <c r="T119" i="1009"/>
  <c r="AA118" i="1009"/>
  <c r="AA117" i="1009" s="1"/>
  <c r="W118" i="1009"/>
  <c r="W117" i="1009" s="1"/>
  <c r="W116" i="1009" s="1"/>
  <c r="R118" i="1009"/>
  <c r="R117" i="1009" s="1"/>
  <c r="G118" i="1009"/>
  <c r="AD117" i="1009"/>
  <c r="AD116" i="1009" s="1"/>
  <c r="AC117" i="1009"/>
  <c r="AB117" i="1009"/>
  <c r="AB116" i="1009" s="1"/>
  <c r="Z117" i="1009"/>
  <c r="Z116" i="1009" s="1"/>
  <c r="V117" i="1009"/>
  <c r="V116" i="1009" s="1"/>
  <c r="U117" i="1009"/>
  <c r="T117" i="1009"/>
  <c r="S117" i="1009"/>
  <c r="Q117" i="1009"/>
  <c r="AC116" i="1009"/>
  <c r="U116" i="1009"/>
  <c r="S116" i="1009"/>
  <c r="Q116" i="1009"/>
  <c r="AA115" i="1009"/>
  <c r="H115" i="1009" s="1"/>
  <c r="S115" i="1009"/>
  <c r="R115" i="1009" s="1"/>
  <c r="G115" i="1009"/>
  <c r="AD114" i="1009"/>
  <c r="AC114" i="1009"/>
  <c r="AB114" i="1009"/>
  <c r="AA114" i="1009"/>
  <c r="Z114" i="1009"/>
  <c r="W114" i="1009"/>
  <c r="V114" i="1009"/>
  <c r="U114" i="1009"/>
  <c r="T114" i="1009"/>
  <c r="G114" i="1009" s="1"/>
  <c r="Q114" i="1009"/>
  <c r="AA113" i="1009"/>
  <c r="AA112" i="1009" s="1"/>
  <c r="W113" i="1009"/>
  <c r="W112" i="1009" s="1"/>
  <c r="W111" i="1009" s="1"/>
  <c r="R113" i="1009"/>
  <c r="R112" i="1009" s="1"/>
  <c r="G113" i="1009"/>
  <c r="AD112" i="1009"/>
  <c r="AD111" i="1009" s="1"/>
  <c r="AC112" i="1009"/>
  <c r="AB112" i="1009"/>
  <c r="AB111" i="1009" s="1"/>
  <c r="Z112" i="1009"/>
  <c r="V112" i="1009"/>
  <c r="V111" i="1009" s="1"/>
  <c r="U112" i="1009"/>
  <c r="U111" i="1009" s="1"/>
  <c r="T112" i="1009"/>
  <c r="S112" i="1009"/>
  <c r="Q112" i="1009"/>
  <c r="AC111" i="1009"/>
  <c r="AA110" i="1009"/>
  <c r="H110" i="1009" s="1"/>
  <c r="S110" i="1009"/>
  <c r="R110" i="1009" s="1"/>
  <c r="G110" i="1009"/>
  <c r="AD109" i="1009"/>
  <c r="AC109" i="1009"/>
  <c r="AC108" i="1009" s="1"/>
  <c r="AB109" i="1009"/>
  <c r="AA109" i="1009"/>
  <c r="H109" i="1009" s="1"/>
  <c r="Z109" i="1009"/>
  <c r="W109" i="1009"/>
  <c r="W108" i="1009" s="1"/>
  <c r="V109" i="1009"/>
  <c r="U109" i="1009"/>
  <c r="U108" i="1009" s="1"/>
  <c r="T109" i="1009"/>
  <c r="S109" i="1009"/>
  <c r="S108" i="1009" s="1"/>
  <c r="Q109" i="1009"/>
  <c r="Q108" i="1009" s="1"/>
  <c r="G109" i="1009"/>
  <c r="AD108" i="1009"/>
  <c r="AB108" i="1009"/>
  <c r="Z108" i="1009"/>
  <c r="V108" i="1009"/>
  <c r="W107" i="1009"/>
  <c r="G107" i="1009" s="1"/>
  <c r="S107" i="1009"/>
  <c r="R107" i="1009" s="1"/>
  <c r="R106" i="1009" s="1"/>
  <c r="Q107" i="1009"/>
  <c r="AD106" i="1009"/>
  <c r="AC106" i="1009"/>
  <c r="AB106" i="1009"/>
  <c r="Z106" i="1009"/>
  <c r="V106" i="1009"/>
  <c r="U106" i="1009"/>
  <c r="T106" i="1009"/>
  <c r="AA105" i="1009"/>
  <c r="W105" i="1009"/>
  <c r="W104" i="1009" s="1"/>
  <c r="R105" i="1009"/>
  <c r="R104" i="1009" s="1"/>
  <c r="H105" i="1009"/>
  <c r="AD104" i="1009"/>
  <c r="AC104" i="1009"/>
  <c r="AB104" i="1009"/>
  <c r="AA104" i="1009"/>
  <c r="Z104" i="1009"/>
  <c r="V104" i="1009"/>
  <c r="U104" i="1009"/>
  <c r="T104" i="1009"/>
  <c r="S104" i="1009"/>
  <c r="Q104" i="1009"/>
  <c r="AA103" i="1009"/>
  <c r="H103" i="1009" s="1"/>
  <c r="W103" i="1009"/>
  <c r="G103" i="1009" s="1"/>
  <c r="R103" i="1009"/>
  <c r="F103" i="1009" s="1"/>
  <c r="W102" i="1009"/>
  <c r="G102" i="1009" s="1"/>
  <c r="S102" i="1009"/>
  <c r="S101" i="1009" s="1"/>
  <c r="Q102" i="1009"/>
  <c r="AA102" i="1009" s="1"/>
  <c r="AD101" i="1009"/>
  <c r="AD100" i="1009" s="1"/>
  <c r="AC101" i="1009"/>
  <c r="AB101" i="1009"/>
  <c r="AB100" i="1009" s="1"/>
  <c r="Z101" i="1009"/>
  <c r="V101" i="1009"/>
  <c r="V100" i="1009" s="1"/>
  <c r="U101" i="1009"/>
  <c r="T101" i="1009"/>
  <c r="AC100" i="1009"/>
  <c r="W99" i="1009"/>
  <c r="W98" i="1009" s="1"/>
  <c r="Q99" i="1009"/>
  <c r="AA99" i="1009" s="1"/>
  <c r="AD98" i="1009"/>
  <c r="AC98" i="1009"/>
  <c r="AB98" i="1009"/>
  <c r="Z98" i="1009"/>
  <c r="V98" i="1009"/>
  <c r="U98" i="1009"/>
  <c r="T98" i="1009"/>
  <c r="S98" i="1009"/>
  <c r="W97" i="1009"/>
  <c r="G97" i="1009" s="1"/>
  <c r="S97" i="1009"/>
  <c r="R97" i="1009"/>
  <c r="R96" i="1009" s="1"/>
  <c r="Q97" i="1009"/>
  <c r="AA97" i="1009" s="1"/>
  <c r="AD96" i="1009"/>
  <c r="AC96" i="1009"/>
  <c r="AC95" i="1009" s="1"/>
  <c r="AB96" i="1009"/>
  <c r="Z96" i="1009"/>
  <c r="Z95" i="1009" s="1"/>
  <c r="V96" i="1009"/>
  <c r="U96" i="1009"/>
  <c r="T96" i="1009"/>
  <c r="S96" i="1009"/>
  <c r="Q96" i="1009"/>
  <c r="AD95" i="1009"/>
  <c r="S95" i="1009"/>
  <c r="AA94" i="1009"/>
  <c r="H94" i="1009" s="1"/>
  <c r="R94" i="1009"/>
  <c r="R93" i="1009" s="1"/>
  <c r="G94" i="1009"/>
  <c r="AD93" i="1009"/>
  <c r="AC93" i="1009"/>
  <c r="AB93" i="1009"/>
  <c r="AA93" i="1009"/>
  <c r="Z93" i="1009"/>
  <c r="W93" i="1009"/>
  <c r="V93" i="1009"/>
  <c r="U93" i="1009"/>
  <c r="T93" i="1009"/>
  <c r="S93" i="1009"/>
  <c r="Q93" i="1009"/>
  <c r="W92" i="1009"/>
  <c r="W91" i="1009" s="1"/>
  <c r="S92" i="1009"/>
  <c r="R92" i="1009" s="1"/>
  <c r="R91" i="1009" s="1"/>
  <c r="Q92" i="1009"/>
  <c r="AA92" i="1009" s="1"/>
  <c r="AB91" i="1009"/>
  <c r="Z91" i="1009"/>
  <c r="V91" i="1009"/>
  <c r="U91" i="1009"/>
  <c r="T91" i="1009"/>
  <c r="W90" i="1009"/>
  <c r="W89" i="1009" s="1"/>
  <c r="S90" i="1009"/>
  <c r="R90" i="1009" s="1"/>
  <c r="R89" i="1009" s="1"/>
  <c r="Q90" i="1009"/>
  <c r="AA90" i="1009" s="1"/>
  <c r="AD89" i="1009"/>
  <c r="AC89" i="1009"/>
  <c r="AB89" i="1009"/>
  <c r="AB83" i="1009" s="1"/>
  <c r="Z89" i="1009"/>
  <c r="V89" i="1009"/>
  <c r="U89" i="1009"/>
  <c r="T89" i="1009"/>
  <c r="Q89" i="1009"/>
  <c r="AA88" i="1009"/>
  <c r="AA87" i="1009" s="1"/>
  <c r="S88" i="1009"/>
  <c r="S87" i="1009" s="1"/>
  <c r="G88" i="1009"/>
  <c r="AD87" i="1009"/>
  <c r="AC87" i="1009"/>
  <c r="AB87" i="1009"/>
  <c r="Z87" i="1009"/>
  <c r="W87" i="1009"/>
  <c r="V87" i="1009"/>
  <c r="U87" i="1009"/>
  <c r="T87" i="1009"/>
  <c r="Q87" i="1009"/>
  <c r="AA86" i="1009"/>
  <c r="H86" i="1009" s="1"/>
  <c r="W86" i="1009"/>
  <c r="G86" i="1009" s="1"/>
  <c r="R86" i="1009"/>
  <c r="F86" i="1009"/>
  <c r="AA85" i="1009"/>
  <c r="H85" i="1009" s="1"/>
  <c r="W85" i="1009"/>
  <c r="G85" i="1009" s="1"/>
  <c r="R85" i="1009"/>
  <c r="F85" i="1009"/>
  <c r="AD84" i="1009"/>
  <c r="AC84" i="1009"/>
  <c r="AC83" i="1009" s="1"/>
  <c r="AC82" i="1009" s="1"/>
  <c r="AB84" i="1009"/>
  <c r="AA84" i="1009"/>
  <c r="Z84" i="1009"/>
  <c r="W84" i="1009"/>
  <c r="V84" i="1009"/>
  <c r="U84" i="1009"/>
  <c r="U83" i="1009" s="1"/>
  <c r="T84" i="1009"/>
  <c r="S84" i="1009"/>
  <c r="R84" i="1009"/>
  <c r="Q84" i="1009"/>
  <c r="V83" i="1009"/>
  <c r="AA81" i="1009"/>
  <c r="H81" i="1009" s="1"/>
  <c r="R81" i="1009"/>
  <c r="R80" i="1009" s="1"/>
  <c r="G81" i="1009"/>
  <c r="AD80" i="1009"/>
  <c r="AC80" i="1009"/>
  <c r="AB80" i="1009"/>
  <c r="AA80" i="1009"/>
  <c r="Z80" i="1009"/>
  <c r="H80" i="1009" s="1"/>
  <c r="W80" i="1009"/>
  <c r="V80" i="1009"/>
  <c r="U80" i="1009"/>
  <c r="T80" i="1009"/>
  <c r="S80" i="1009"/>
  <c r="Q80" i="1009"/>
  <c r="AA79" i="1009"/>
  <c r="H79" i="1009" s="1"/>
  <c r="R79" i="1009"/>
  <c r="F79" i="1009" s="1"/>
  <c r="G79" i="1009"/>
  <c r="AA78" i="1009"/>
  <c r="H78" i="1009" s="1"/>
  <c r="W78" i="1009"/>
  <c r="W77" i="1009" s="1"/>
  <c r="W76" i="1009" s="1"/>
  <c r="R78" i="1009"/>
  <c r="F78" i="1009" s="1"/>
  <c r="AD77" i="1009"/>
  <c r="AC77" i="1009"/>
  <c r="AB77" i="1009"/>
  <c r="AB76" i="1009" s="1"/>
  <c r="Z77" i="1009"/>
  <c r="V77" i="1009"/>
  <c r="V76" i="1009" s="1"/>
  <c r="U77" i="1009"/>
  <c r="T77" i="1009"/>
  <c r="S77" i="1009"/>
  <c r="R77" i="1009"/>
  <c r="R76" i="1009" s="1"/>
  <c r="Q77" i="1009"/>
  <c r="F77" i="1009"/>
  <c r="AC76" i="1009"/>
  <c r="U76" i="1009"/>
  <c r="S76" i="1009"/>
  <c r="Q76" i="1009"/>
  <c r="AA75" i="1009"/>
  <c r="H75" i="1009" s="1"/>
  <c r="R75" i="1009"/>
  <c r="R74" i="1009" s="1"/>
  <c r="G75" i="1009"/>
  <c r="AD74" i="1009"/>
  <c r="AC74" i="1009"/>
  <c r="AB74" i="1009"/>
  <c r="AA74" i="1009"/>
  <c r="Z74" i="1009"/>
  <c r="H74" i="1009" s="1"/>
  <c r="W74" i="1009"/>
  <c r="V74" i="1009"/>
  <c r="V71" i="1009" s="1"/>
  <c r="U74" i="1009"/>
  <c r="T74" i="1009"/>
  <c r="G74" i="1009" s="1"/>
  <c r="S74" i="1009"/>
  <c r="Q74" i="1009"/>
  <c r="W73" i="1009"/>
  <c r="G73" i="1009" s="1"/>
  <c r="S73" i="1009"/>
  <c r="R73" i="1009"/>
  <c r="R72" i="1009" s="1"/>
  <c r="Q73" i="1009"/>
  <c r="AA73" i="1009" s="1"/>
  <c r="F73" i="1009"/>
  <c r="AD72" i="1009"/>
  <c r="AC72" i="1009"/>
  <c r="AC71" i="1009" s="1"/>
  <c r="AB72" i="1009"/>
  <c r="Z72" i="1009"/>
  <c r="V72" i="1009"/>
  <c r="U72" i="1009"/>
  <c r="U71" i="1009" s="1"/>
  <c r="T72" i="1009"/>
  <c r="S72" i="1009"/>
  <c r="S71" i="1009" s="1"/>
  <c r="Q72" i="1009"/>
  <c r="AB71" i="1009"/>
  <c r="Q71" i="1009"/>
  <c r="AA70" i="1009"/>
  <c r="H70" i="1009" s="1"/>
  <c r="R70" i="1009"/>
  <c r="F70" i="1009" s="1"/>
  <c r="G70" i="1009"/>
  <c r="AD69" i="1009"/>
  <c r="AC69" i="1009"/>
  <c r="AB69" i="1009"/>
  <c r="AA69" i="1009"/>
  <c r="Z69" i="1009"/>
  <c r="W69" i="1009"/>
  <c r="V69" i="1009"/>
  <c r="U69" i="1009"/>
  <c r="T69" i="1009"/>
  <c r="S69" i="1009"/>
  <c r="R69" i="1009"/>
  <c r="Q69" i="1009"/>
  <c r="AA68" i="1009"/>
  <c r="H68" i="1009" s="1"/>
  <c r="R68" i="1009"/>
  <c r="F68" i="1009" s="1"/>
  <c r="G68" i="1009"/>
  <c r="AD67" i="1009"/>
  <c r="AC67" i="1009"/>
  <c r="AB67" i="1009"/>
  <c r="Z67" i="1009"/>
  <c r="Z62" i="1009" s="1"/>
  <c r="W67" i="1009"/>
  <c r="V67" i="1009"/>
  <c r="U67" i="1009"/>
  <c r="T67" i="1009"/>
  <c r="S67" i="1009"/>
  <c r="R67" i="1009"/>
  <c r="Q67" i="1009"/>
  <c r="AA66" i="1009"/>
  <c r="H66" i="1009" s="1"/>
  <c r="W66" i="1009"/>
  <c r="G66" i="1009" s="1"/>
  <c r="R66" i="1009"/>
  <c r="F66" i="1009" s="1"/>
  <c r="AD65" i="1009"/>
  <c r="AC65" i="1009"/>
  <c r="AB65" i="1009"/>
  <c r="Z65" i="1009"/>
  <c r="V65" i="1009"/>
  <c r="U65" i="1009"/>
  <c r="T65" i="1009"/>
  <c r="S65" i="1009"/>
  <c r="Q65" i="1009"/>
  <c r="AA64" i="1009"/>
  <c r="H64" i="1009" s="1"/>
  <c r="W64" i="1009"/>
  <c r="G64" i="1009" s="1"/>
  <c r="R64" i="1009"/>
  <c r="F64" i="1009"/>
  <c r="AD63" i="1009"/>
  <c r="AC63" i="1009"/>
  <c r="AB63" i="1009"/>
  <c r="AA63" i="1009"/>
  <c r="Z63" i="1009"/>
  <c r="V63" i="1009"/>
  <c r="V62" i="1009" s="1"/>
  <c r="U63" i="1009"/>
  <c r="T63" i="1009"/>
  <c r="S63" i="1009"/>
  <c r="R63" i="1009"/>
  <c r="Q63" i="1009"/>
  <c r="AD62" i="1009"/>
  <c r="AB62" i="1009"/>
  <c r="Q62" i="1009"/>
  <c r="S59" i="1009"/>
  <c r="S58" i="1009" s="1"/>
  <c r="S57" i="1009" s="1"/>
  <c r="Q59" i="1009"/>
  <c r="AA59" i="1009" s="1"/>
  <c r="G59" i="1009"/>
  <c r="AD58" i="1009"/>
  <c r="AD57" i="1009" s="1"/>
  <c r="AC58" i="1009"/>
  <c r="AC57" i="1009" s="1"/>
  <c r="AB58" i="1009"/>
  <c r="AB57" i="1009" s="1"/>
  <c r="Z58" i="1009"/>
  <c r="Z57" i="1009" s="1"/>
  <c r="W58" i="1009"/>
  <c r="V58" i="1009"/>
  <c r="V57" i="1009" s="1"/>
  <c r="U58" i="1009"/>
  <c r="T58" i="1009"/>
  <c r="W57" i="1009"/>
  <c r="U57" i="1009"/>
  <c r="AA56" i="1009"/>
  <c r="H56" i="1009" s="1"/>
  <c r="S56" i="1009"/>
  <c r="R56" i="1009"/>
  <c r="R55" i="1009" s="1"/>
  <c r="Q56" i="1009"/>
  <c r="G56" i="1009"/>
  <c r="AD55" i="1009"/>
  <c r="AC55" i="1009"/>
  <c r="AB55" i="1009"/>
  <c r="Z55" i="1009"/>
  <c r="W55" i="1009"/>
  <c r="V55" i="1009"/>
  <c r="U55" i="1009"/>
  <c r="T55" i="1009"/>
  <c r="G55" i="1009" s="1"/>
  <c r="S55" i="1009"/>
  <c r="Q55" i="1009"/>
  <c r="F55" i="1009" s="1"/>
  <c r="W54" i="1009"/>
  <c r="G54" i="1009" s="1"/>
  <c r="S54" i="1009"/>
  <c r="S53" i="1009" s="1"/>
  <c r="S52" i="1009" s="1"/>
  <c r="Q54" i="1009"/>
  <c r="AA54" i="1009" s="1"/>
  <c r="AD53" i="1009"/>
  <c r="AD52" i="1009" s="1"/>
  <c r="AD51" i="1009" s="1"/>
  <c r="AC53" i="1009"/>
  <c r="AB53" i="1009"/>
  <c r="AB52" i="1009" s="1"/>
  <c r="AB51" i="1009" s="1"/>
  <c r="Z53" i="1009"/>
  <c r="Z52" i="1009" s="1"/>
  <c r="V53" i="1009"/>
  <c r="U53" i="1009"/>
  <c r="U52" i="1009" s="1"/>
  <c r="U51" i="1009" s="1"/>
  <c r="T53" i="1009"/>
  <c r="AA50" i="1009"/>
  <c r="AA49" i="1009" s="1"/>
  <c r="W50" i="1009"/>
  <c r="W49" i="1009" s="1"/>
  <c r="R50" i="1009"/>
  <c r="R49" i="1009" s="1"/>
  <c r="AD49" i="1009"/>
  <c r="AC49" i="1009"/>
  <c r="AB49" i="1009"/>
  <c r="Z49" i="1009"/>
  <c r="V49" i="1009"/>
  <c r="U49" i="1009"/>
  <c r="T49" i="1009"/>
  <c r="S49" i="1009"/>
  <c r="Q49" i="1009"/>
  <c r="AA48" i="1009"/>
  <c r="W48" i="1009"/>
  <c r="W47" i="1009" s="1"/>
  <c r="S48" i="1009"/>
  <c r="S47" i="1009" s="1"/>
  <c r="H48" i="1009"/>
  <c r="AD47" i="1009"/>
  <c r="AC47" i="1009"/>
  <c r="AB47" i="1009"/>
  <c r="AA47" i="1009"/>
  <c r="Z47" i="1009"/>
  <c r="V47" i="1009"/>
  <c r="U47" i="1009"/>
  <c r="T47" i="1009"/>
  <c r="Q47" i="1009"/>
  <c r="AA46" i="1009"/>
  <c r="H46" i="1009" s="1"/>
  <c r="R46" i="1009"/>
  <c r="F46" i="1009" s="1"/>
  <c r="G46" i="1009"/>
  <c r="AD45" i="1009"/>
  <c r="AC45" i="1009"/>
  <c r="AB45" i="1009"/>
  <c r="Z45" i="1009"/>
  <c r="W45" i="1009"/>
  <c r="V45" i="1009"/>
  <c r="U45" i="1009"/>
  <c r="T45" i="1009"/>
  <c r="S45" i="1009"/>
  <c r="Q45" i="1009"/>
  <c r="AA44" i="1009"/>
  <c r="AA43" i="1009" s="1"/>
  <c r="R44" i="1009"/>
  <c r="F44" i="1009" s="1"/>
  <c r="H44" i="1009"/>
  <c r="G44" i="1009"/>
  <c r="AD43" i="1009"/>
  <c r="AC43" i="1009"/>
  <c r="AB43" i="1009"/>
  <c r="Z43" i="1009"/>
  <c r="W43" i="1009"/>
  <c r="V43" i="1009"/>
  <c r="U43" i="1009"/>
  <c r="T43" i="1009"/>
  <c r="S43" i="1009"/>
  <c r="Q43" i="1009"/>
  <c r="AA42" i="1009"/>
  <c r="AA41" i="1009" s="1"/>
  <c r="R42" i="1009"/>
  <c r="F42" i="1009" s="1"/>
  <c r="G42" i="1009"/>
  <c r="AD41" i="1009"/>
  <c r="AC41" i="1009"/>
  <c r="AB41" i="1009"/>
  <c r="Z41" i="1009"/>
  <c r="W41" i="1009"/>
  <c r="V41" i="1009"/>
  <c r="U41" i="1009"/>
  <c r="T41" i="1009"/>
  <c r="S41" i="1009"/>
  <c r="Q41" i="1009"/>
  <c r="AA40" i="1009"/>
  <c r="H40" i="1009" s="1"/>
  <c r="W40" i="1009"/>
  <c r="G40" i="1009" s="1"/>
  <c r="R40" i="1009"/>
  <c r="R39" i="1009" s="1"/>
  <c r="AD39" i="1009"/>
  <c r="AC39" i="1009"/>
  <c r="AB39" i="1009"/>
  <c r="AA39" i="1009"/>
  <c r="Z39" i="1009"/>
  <c r="W39" i="1009"/>
  <c r="V39" i="1009"/>
  <c r="U39" i="1009"/>
  <c r="U38" i="1009" s="1"/>
  <c r="T39" i="1009"/>
  <c r="S39" i="1009"/>
  <c r="Q39" i="1009"/>
  <c r="AB38" i="1009"/>
  <c r="AB37" i="1009" s="1"/>
  <c r="Q38" i="1009"/>
  <c r="Q37" i="1009" s="1"/>
  <c r="T37" i="1009"/>
  <c r="AA36" i="1009"/>
  <c r="H36" i="1009" s="1"/>
  <c r="R36" i="1009"/>
  <c r="F36" i="1009" s="1"/>
  <c r="G36" i="1009"/>
  <c r="AA35" i="1009"/>
  <c r="H35" i="1009" s="1"/>
  <c r="R35" i="1009"/>
  <c r="F35" i="1009" s="1"/>
  <c r="G35" i="1009"/>
  <c r="AA34" i="1009"/>
  <c r="W33" i="1009"/>
  <c r="W32" i="1009" s="1"/>
  <c r="R34" i="1009"/>
  <c r="F34" i="1009" s="1"/>
  <c r="AD33" i="1009"/>
  <c r="AD32" i="1009" s="1"/>
  <c r="AC33" i="1009"/>
  <c r="AB33" i="1009"/>
  <c r="AB32" i="1009" s="1"/>
  <c r="Z33" i="1009"/>
  <c r="Z32" i="1009" s="1"/>
  <c r="V33" i="1009"/>
  <c r="V32" i="1009" s="1"/>
  <c r="U33" i="1009"/>
  <c r="U32" i="1009" s="1"/>
  <c r="T33" i="1009"/>
  <c r="S33" i="1009"/>
  <c r="S32" i="1009" s="1"/>
  <c r="Q33" i="1009"/>
  <c r="Q32" i="1009" s="1"/>
  <c r="AC32" i="1009"/>
  <c r="AA31" i="1009"/>
  <c r="H31" i="1009" s="1"/>
  <c r="W31" i="1009"/>
  <c r="R31" i="1009"/>
  <c r="R30" i="1009" s="1"/>
  <c r="R29" i="1009" s="1"/>
  <c r="F31" i="1009"/>
  <c r="AD30" i="1009"/>
  <c r="AC30" i="1009"/>
  <c r="AC29" i="1009" s="1"/>
  <c r="AB30" i="1009"/>
  <c r="AA30" i="1009"/>
  <c r="Z30" i="1009"/>
  <c r="W30" i="1009"/>
  <c r="W29" i="1009" s="1"/>
  <c r="V30" i="1009"/>
  <c r="U30" i="1009"/>
  <c r="U29" i="1009" s="1"/>
  <c r="T30" i="1009"/>
  <c r="S30" i="1009"/>
  <c r="S29" i="1009" s="1"/>
  <c r="Q30" i="1009"/>
  <c r="AD29" i="1009"/>
  <c r="AB29" i="1009"/>
  <c r="Z29" i="1009"/>
  <c r="V29" i="1009"/>
  <c r="Q29" i="1009"/>
  <c r="AA28" i="1009"/>
  <c r="H28" i="1009" s="1"/>
  <c r="R28" i="1009"/>
  <c r="F28" i="1009" s="1"/>
  <c r="G28" i="1009"/>
  <c r="AA27" i="1009"/>
  <c r="H27" i="1009" s="1"/>
  <c r="R27" i="1009"/>
  <c r="F27" i="1009" s="1"/>
  <c r="G27" i="1009"/>
  <c r="AA26" i="1009"/>
  <c r="H26" i="1009" s="1"/>
  <c r="W26" i="1009"/>
  <c r="G26" i="1009" s="1"/>
  <c r="R26" i="1009"/>
  <c r="F26" i="1009" s="1"/>
  <c r="AD25" i="1009"/>
  <c r="AD24" i="1009" s="1"/>
  <c r="AD23" i="1009" s="1"/>
  <c r="AD22" i="1009" s="1"/>
  <c r="AC25" i="1009"/>
  <c r="AC24" i="1009" s="1"/>
  <c r="AC23" i="1009" s="1"/>
  <c r="W25" i="1009"/>
  <c r="S25" i="1009"/>
  <c r="S24" i="1009" s="1"/>
  <c r="S23" i="1009" s="1"/>
  <c r="Q25" i="1009"/>
  <c r="AA25" i="1009" s="1"/>
  <c r="AB24" i="1009"/>
  <c r="AB23" i="1009" s="1"/>
  <c r="AB22" i="1009" s="1"/>
  <c r="Z24" i="1009"/>
  <c r="Z23" i="1009" s="1"/>
  <c r="V24" i="1009"/>
  <c r="V23" i="1009" s="1"/>
  <c r="V22" i="1009" s="1"/>
  <c r="U24" i="1009"/>
  <c r="U23" i="1009" s="1"/>
  <c r="T24" i="1009"/>
  <c r="T22" i="1009"/>
  <c r="N19" i="1009"/>
  <c r="G134" i="1009" l="1"/>
  <c r="F264" i="1009"/>
  <c r="Q257" i="1009"/>
  <c r="Q256" i="1009" s="1"/>
  <c r="R48" i="1009"/>
  <c r="F63" i="1009"/>
  <c r="U62" i="1009"/>
  <c r="U61" i="1009" s="1"/>
  <c r="AA67" i="1009"/>
  <c r="R88" i="1009"/>
  <c r="R87" i="1009" s="1"/>
  <c r="S89" i="1009"/>
  <c r="F90" i="1009"/>
  <c r="Z100" i="1009"/>
  <c r="F105" i="1009"/>
  <c r="Z111" i="1009"/>
  <c r="H114" i="1009"/>
  <c r="G127" i="1009"/>
  <c r="AA127" i="1009"/>
  <c r="Q133" i="1009"/>
  <c r="AC130" i="1009"/>
  <c r="AA134" i="1009"/>
  <c r="G138" i="1009"/>
  <c r="G143" i="1009"/>
  <c r="F144" i="1009"/>
  <c r="U160" i="1009"/>
  <c r="AC160" i="1009"/>
  <c r="AA162" i="1009"/>
  <c r="AA163" i="1009"/>
  <c r="H163" i="1009" s="1"/>
  <c r="AD171" i="1009"/>
  <c r="AA184" i="1009"/>
  <c r="H184" i="1009" s="1"/>
  <c r="F184" i="1009"/>
  <c r="R193" i="1009"/>
  <c r="H205" i="1009"/>
  <c r="AA204" i="1009"/>
  <c r="H204" i="1009" s="1"/>
  <c r="W209" i="1009"/>
  <c r="G210" i="1009"/>
  <c r="H230" i="1009"/>
  <c r="AA229" i="1009"/>
  <c r="AA228" i="1009" s="1"/>
  <c r="H235" i="1009"/>
  <c r="AA234" i="1009"/>
  <c r="Z257" i="1009"/>
  <c r="Z256" i="1009" s="1"/>
  <c r="G272" i="1009"/>
  <c r="H274" i="1009"/>
  <c r="AA277" i="1009"/>
  <c r="H277" i="1009" s="1"/>
  <c r="S303" i="1009"/>
  <c r="S302" i="1009" s="1"/>
  <c r="R304" i="1009"/>
  <c r="F304" i="1009" s="1"/>
  <c r="S433" i="1009"/>
  <c r="S432" i="1009" s="1"/>
  <c r="H269" i="1009"/>
  <c r="AA268" i="1009"/>
  <c r="F29" i="1009"/>
  <c r="H42" i="1009"/>
  <c r="AA45" i="1009"/>
  <c r="V38" i="1009"/>
  <c r="V37" i="1009" s="1"/>
  <c r="G58" i="1009"/>
  <c r="AC62" i="1009"/>
  <c r="AC61" i="1009" s="1"/>
  <c r="AD76" i="1009"/>
  <c r="F84" i="1009"/>
  <c r="H84" i="1009"/>
  <c r="F93" i="1009"/>
  <c r="G93" i="1009"/>
  <c r="F94" i="1009"/>
  <c r="F97" i="1009"/>
  <c r="G117" i="1009"/>
  <c r="G123" i="1009"/>
  <c r="F135" i="1009"/>
  <c r="AA138" i="1009"/>
  <c r="F153" i="1009"/>
  <c r="G153" i="1009"/>
  <c r="AA153" i="1009"/>
  <c r="H153" i="1009" s="1"/>
  <c r="F156" i="1009"/>
  <c r="G158" i="1009"/>
  <c r="R165" i="1009"/>
  <c r="F175" i="1009"/>
  <c r="AC193" i="1009"/>
  <c r="H208" i="1009"/>
  <c r="AA207" i="1009"/>
  <c r="H207" i="1009" s="1"/>
  <c r="AC206" i="1009"/>
  <c r="H227" i="1009"/>
  <c r="AA226" i="1009"/>
  <c r="H226" i="1009" s="1"/>
  <c r="W250" i="1009"/>
  <c r="W244" i="1009" s="1"/>
  <c r="W243" i="1009" s="1"/>
  <c r="X243" i="1009" s="1"/>
  <c r="G251" i="1009"/>
  <c r="AD257" i="1009"/>
  <c r="AD256" i="1009" s="1"/>
  <c r="H267" i="1009"/>
  <c r="AA266" i="1009"/>
  <c r="H285" i="1009"/>
  <c r="AA284" i="1009"/>
  <c r="H284" i="1009" s="1"/>
  <c r="W156" i="1009"/>
  <c r="W155" i="1009" s="1"/>
  <c r="G155" i="1009" s="1"/>
  <c r="G162" i="1009"/>
  <c r="H187" i="1009"/>
  <c r="AC186" i="1009"/>
  <c r="AC185" i="1009" s="1"/>
  <c r="H199" i="1009"/>
  <c r="AA198" i="1009"/>
  <c r="F30" i="1009"/>
  <c r="G39" i="1009"/>
  <c r="V52" i="1009"/>
  <c r="V51" i="1009" s="1"/>
  <c r="V21" i="1009" s="1"/>
  <c r="S62" i="1009"/>
  <c r="S61" i="1009" s="1"/>
  <c r="F72" i="1009"/>
  <c r="Z76" i="1009"/>
  <c r="U100" i="1009"/>
  <c r="S114" i="1009"/>
  <c r="R125" i="1009"/>
  <c r="F125" i="1009" s="1"/>
  <c r="F134" i="1009"/>
  <c r="S143" i="1009"/>
  <c r="S140" i="1009" s="1"/>
  <c r="V148" i="1009"/>
  <c r="S160" i="1009"/>
  <c r="F162" i="1009"/>
  <c r="R163" i="1009"/>
  <c r="R160" i="1009" s="1"/>
  <c r="F160" i="1009" s="1"/>
  <c r="R196" i="1009"/>
  <c r="F197" i="1009"/>
  <c r="U238" i="1009"/>
  <c r="U237" i="1009" s="1"/>
  <c r="U236" i="1009" s="1"/>
  <c r="G239" i="1009"/>
  <c r="AA239" i="1009"/>
  <c r="H239" i="1009" s="1"/>
  <c r="V271" i="1009"/>
  <c r="V270" i="1009" s="1"/>
  <c r="R273" i="1009"/>
  <c r="S272" i="1009"/>
  <c r="S271" i="1009" s="1"/>
  <c r="S270" i="1009" s="1"/>
  <c r="S286" i="1009"/>
  <c r="F287" i="1009"/>
  <c r="S288" i="1009"/>
  <c r="H306" i="1009"/>
  <c r="AB358" i="1009"/>
  <c r="F373" i="1009"/>
  <c r="Z406" i="1009"/>
  <c r="F413" i="1009"/>
  <c r="F415" i="1009"/>
  <c r="F418" i="1009"/>
  <c r="W433" i="1009"/>
  <c r="W432" i="1009" s="1"/>
  <c r="Y432" i="1009" s="1"/>
  <c r="H457" i="1009"/>
  <c r="AA456" i="1009"/>
  <c r="H470" i="1009"/>
  <c r="AA469" i="1009"/>
  <c r="AA465" i="1009" s="1"/>
  <c r="AA459" i="1009" s="1"/>
  <c r="AA458" i="1009" s="1"/>
  <c r="G498" i="1009"/>
  <c r="H500" i="1009"/>
  <c r="AA499" i="1009"/>
  <c r="AA498" i="1009" s="1"/>
  <c r="AA497" i="1009" s="1"/>
  <c r="F564" i="1009"/>
  <c r="V593" i="1009"/>
  <c r="AA611" i="1009"/>
  <c r="H612" i="1009"/>
  <c r="U661" i="1009"/>
  <c r="U657" i="1009" s="1"/>
  <c r="U656" i="1009" s="1"/>
  <c r="U655" i="1009" s="1"/>
  <c r="G662" i="1009"/>
  <c r="H695" i="1009"/>
  <c r="AA694" i="1009"/>
  <c r="AC697" i="1009"/>
  <c r="AC696" i="1009" s="1"/>
  <c r="H707" i="1009"/>
  <c r="AA706" i="1009"/>
  <c r="H711" i="1009"/>
  <c r="AA710" i="1009"/>
  <c r="AA709" i="1009" s="1"/>
  <c r="H709" i="1009" s="1"/>
  <c r="R802" i="1009"/>
  <c r="R801" i="1009" s="1"/>
  <c r="F803" i="1009"/>
  <c r="R858" i="1009"/>
  <c r="F858" i="1009" s="1"/>
  <c r="F859" i="1009"/>
  <c r="R985" i="1009"/>
  <c r="S984" i="1009"/>
  <c r="S983" i="1009" s="1"/>
  <c r="AC1120" i="1009"/>
  <c r="H1130" i="1009"/>
  <c r="AA1129" i="1009"/>
  <c r="H1129" i="1009" s="1"/>
  <c r="H175" i="1009"/>
  <c r="AC189" i="1009"/>
  <c r="F199" i="1009"/>
  <c r="F205" i="1009"/>
  <c r="Z223" i="1009"/>
  <c r="F226" i="1009"/>
  <c r="F250" i="1009"/>
  <c r="F260" i="1009"/>
  <c r="G260" i="1009"/>
  <c r="W270" i="1009"/>
  <c r="AC270" i="1009"/>
  <c r="F277" i="1009"/>
  <c r="F284" i="1009"/>
  <c r="G284" i="1009"/>
  <c r="G286" i="1009"/>
  <c r="S290" i="1009"/>
  <c r="W290" i="1009"/>
  <c r="AC290" i="1009"/>
  <c r="AC280" i="1009" s="1"/>
  <c r="AA296" i="1009"/>
  <c r="AA295" i="1009" s="1"/>
  <c r="Q302" i="1009"/>
  <c r="H307" i="1009"/>
  <c r="R310" i="1009"/>
  <c r="F310" i="1009" s="1"/>
  <c r="F312" i="1009"/>
  <c r="AA315" i="1009"/>
  <c r="V319" i="1009"/>
  <c r="H334" i="1009"/>
  <c r="G351" i="1009"/>
  <c r="AA351" i="1009"/>
  <c r="AA348" i="1009" s="1"/>
  <c r="R366" i="1009"/>
  <c r="V366" i="1009"/>
  <c r="H369" i="1009"/>
  <c r="F379" i="1009"/>
  <c r="G379" i="1009"/>
  <c r="Z378" i="1009"/>
  <c r="Z338" i="1009" s="1"/>
  <c r="AD378" i="1009"/>
  <c r="AD338" i="1009" s="1"/>
  <c r="G381" i="1009"/>
  <c r="F383" i="1009"/>
  <c r="AA383" i="1009"/>
  <c r="H383" i="1009" s="1"/>
  <c r="F408" i="1009"/>
  <c r="G408" i="1009"/>
  <c r="AA408" i="1009"/>
  <c r="AA407" i="1009" s="1"/>
  <c r="H407" i="1009" s="1"/>
  <c r="S410" i="1009"/>
  <c r="S406" i="1009" s="1"/>
  <c r="W410" i="1009"/>
  <c r="AC410" i="1009"/>
  <c r="G415" i="1009"/>
  <c r="G419" i="1009"/>
  <c r="F428" i="1009"/>
  <c r="G430" i="1009"/>
  <c r="AA430" i="1009"/>
  <c r="AA428" i="1009" s="1"/>
  <c r="H428" i="1009" s="1"/>
  <c r="Q434" i="1009"/>
  <c r="Q433" i="1009" s="1"/>
  <c r="AD434" i="1009"/>
  <c r="AD433" i="1009" s="1"/>
  <c r="AD432" i="1009" s="1"/>
  <c r="G437" i="1009"/>
  <c r="G440" i="1009"/>
  <c r="G490" i="1009"/>
  <c r="Z492" i="1009"/>
  <c r="R503" i="1009"/>
  <c r="R502" i="1009" s="1"/>
  <c r="R501" i="1009" s="1"/>
  <c r="R515" i="1009"/>
  <c r="R514" i="1009" s="1"/>
  <c r="R513" i="1009" s="1"/>
  <c r="R512" i="1009" s="1"/>
  <c r="S530" i="1009"/>
  <c r="F530" i="1009" s="1"/>
  <c r="R531" i="1009"/>
  <c r="R530" i="1009" s="1"/>
  <c r="G539" i="1009"/>
  <c r="R540" i="1009"/>
  <c r="S539" i="1009"/>
  <c r="S538" i="1009" s="1"/>
  <c r="S537" i="1009" s="1"/>
  <c r="S536" i="1009" s="1"/>
  <c r="G553" i="1009"/>
  <c r="V552" i="1009"/>
  <c r="V551" i="1009" s="1"/>
  <c r="V550" i="1009" s="1"/>
  <c r="F562" i="1009"/>
  <c r="G581" i="1009"/>
  <c r="H581" i="1009"/>
  <c r="G590" i="1009"/>
  <c r="U589" i="1009"/>
  <c r="G589" i="1009" s="1"/>
  <c r="H590" i="1009"/>
  <c r="AA589" i="1009"/>
  <c r="H589" i="1009" s="1"/>
  <c r="AC592" i="1009"/>
  <c r="G617" i="1009"/>
  <c r="H619" i="1009"/>
  <c r="H631" i="1009"/>
  <c r="F640" i="1009"/>
  <c r="AC640" i="1009"/>
  <c r="G669" i="1009"/>
  <c r="Z668" i="1009"/>
  <c r="F671" i="1009"/>
  <c r="AD686" i="1009"/>
  <c r="H705" i="1009"/>
  <c r="AB708" i="1009"/>
  <c r="W708" i="1009"/>
  <c r="G712" i="1009"/>
  <c r="AA712" i="1009"/>
  <c r="H712" i="1009" s="1"/>
  <c r="AA720" i="1009"/>
  <c r="G726" i="1009"/>
  <c r="G729" i="1009"/>
  <c r="F731" i="1009"/>
  <c r="R765" i="1009"/>
  <c r="R764" i="1009" s="1"/>
  <c r="H766" i="1009"/>
  <c r="AA765" i="1009"/>
  <c r="AA764" i="1009" s="1"/>
  <c r="F768" i="1009"/>
  <c r="Q767" i="1009"/>
  <c r="F767" i="1009" s="1"/>
  <c r="G781" i="1009"/>
  <c r="F805" i="1009"/>
  <c r="Q823" i="1009"/>
  <c r="U823" i="1009"/>
  <c r="U822" i="1009" s="1"/>
  <c r="AA823" i="1009"/>
  <c r="H830" i="1009"/>
  <c r="AA829" i="1009"/>
  <c r="H829" i="1009" s="1"/>
  <c r="G1035" i="1009"/>
  <c r="T1034" i="1009"/>
  <c r="AD193" i="1009"/>
  <c r="F196" i="1009"/>
  <c r="F198" i="1009"/>
  <c r="U206" i="1009"/>
  <c r="H211" i="1009"/>
  <c r="AB222" i="1009"/>
  <c r="AB221" i="1009" s="1"/>
  <c r="F229" i="1009"/>
  <c r="G229" i="1009"/>
  <c r="G250" i="1009"/>
  <c r="H251" i="1009"/>
  <c r="G274" i="1009"/>
  <c r="S281" i="1009"/>
  <c r="W281" i="1009"/>
  <c r="AC281" i="1009"/>
  <c r="F288" i="1009"/>
  <c r="G288" i="1009"/>
  <c r="H288" i="1009"/>
  <c r="G299" i="1009"/>
  <c r="G303" i="1009"/>
  <c r="G317" i="1009"/>
  <c r="V330" i="1009"/>
  <c r="F332" i="1009"/>
  <c r="F349" i="1009"/>
  <c r="G349" i="1009"/>
  <c r="H349" i="1009"/>
  <c r="F350" i="1009"/>
  <c r="Q348" i="1009"/>
  <c r="F348" i="1009" s="1"/>
  <c r="G363" i="1009"/>
  <c r="AA363" i="1009"/>
  <c r="AA379" i="1009"/>
  <c r="T389" i="1009"/>
  <c r="G389" i="1009" s="1"/>
  <c r="Z389" i="1009"/>
  <c r="AD389" i="1009"/>
  <c r="G396" i="1009"/>
  <c r="Q421" i="1009"/>
  <c r="F421" i="1009" s="1"/>
  <c r="G424" i="1009"/>
  <c r="H424" i="1009"/>
  <c r="AA435" i="1009"/>
  <c r="H435" i="1009" s="1"/>
  <c r="F488" i="1009"/>
  <c r="R487" i="1009"/>
  <c r="G572" i="1009"/>
  <c r="V580" i="1009"/>
  <c r="Z592" i="1009"/>
  <c r="G627" i="1009"/>
  <c r="H628" i="1009"/>
  <c r="AA627" i="1009"/>
  <c r="G630" i="1009"/>
  <c r="AA643" i="1009"/>
  <c r="H660" i="1009"/>
  <c r="AA659" i="1009"/>
  <c r="AA658" i="1009" s="1"/>
  <c r="F673" i="1009"/>
  <c r="S686" i="1009"/>
  <c r="R688" i="1009"/>
  <c r="R687" i="1009" s="1"/>
  <c r="R686" i="1009" s="1"/>
  <c r="F689" i="1009"/>
  <c r="F690" i="1009"/>
  <c r="G690" i="1009"/>
  <c r="G700" i="1009"/>
  <c r="H704" i="1009"/>
  <c r="Z709" i="1009"/>
  <c r="AA740" i="1009"/>
  <c r="AA746" i="1009"/>
  <c r="H754" i="1009"/>
  <c r="AA753" i="1009"/>
  <c r="H753" i="1009" s="1"/>
  <c r="H777" i="1009"/>
  <c r="AA776" i="1009"/>
  <c r="H809" i="1009"/>
  <c r="AA808" i="1009"/>
  <c r="AA807" i="1009" s="1"/>
  <c r="H866" i="1009"/>
  <c r="AA865" i="1009"/>
  <c r="H865" i="1009" s="1"/>
  <c r="AA191" i="1009"/>
  <c r="Z193" i="1009"/>
  <c r="Z189" i="1009" s="1"/>
  <c r="G209" i="1009"/>
  <c r="F211" i="1009"/>
  <c r="F219" i="1009"/>
  <c r="AC222" i="1009"/>
  <c r="AC221" i="1009" s="1"/>
  <c r="AC244" i="1009"/>
  <c r="R258" i="1009"/>
  <c r="F258" i="1009" s="1"/>
  <c r="F262" i="1009"/>
  <c r="G264" i="1009"/>
  <c r="H272" i="1009"/>
  <c r="F306" i="1009"/>
  <c r="G310" i="1009"/>
  <c r="S315" i="1009"/>
  <c r="S314" i="1009" s="1"/>
  <c r="S301" i="1009" s="1"/>
  <c r="AC314" i="1009"/>
  <c r="AC301" i="1009" s="1"/>
  <c r="Z319" i="1009"/>
  <c r="G327" i="1009"/>
  <c r="F333" i="1009"/>
  <c r="W339" i="1009"/>
  <c r="G346" i="1009"/>
  <c r="S348" i="1009"/>
  <c r="W348" i="1009"/>
  <c r="AC348" i="1009"/>
  <c r="R348" i="1009"/>
  <c r="F359" i="1009"/>
  <c r="AA359" i="1009"/>
  <c r="AA358" i="1009" s="1"/>
  <c r="AA361" i="1009"/>
  <c r="G371" i="1009"/>
  <c r="H374" i="1009"/>
  <c r="R378" i="1009"/>
  <c r="F378" i="1009" s="1"/>
  <c r="V378" i="1009"/>
  <c r="H379" i="1009"/>
  <c r="S378" i="1009"/>
  <c r="W378" i="1009"/>
  <c r="AC378" i="1009"/>
  <c r="H394" i="1009"/>
  <c r="F403" i="1009"/>
  <c r="F411" i="1009"/>
  <c r="U410" i="1009"/>
  <c r="AB434" i="1009"/>
  <c r="AB433" i="1009" s="1"/>
  <c r="AB432" i="1009" s="1"/>
  <c r="G447" i="1009"/>
  <c r="G465" i="1009"/>
  <c r="AB482" i="1009"/>
  <c r="AB481" i="1009" s="1"/>
  <c r="F484" i="1009"/>
  <c r="R483" i="1009"/>
  <c r="R490" i="1009"/>
  <c r="R489" i="1009" s="1"/>
  <c r="R481" i="1009" s="1"/>
  <c r="F491" i="1009"/>
  <c r="H497" i="1009"/>
  <c r="S508" i="1009"/>
  <c r="S507" i="1009" s="1"/>
  <c r="S506" i="1009" s="1"/>
  <c r="S505" i="1009" s="1"/>
  <c r="S527" i="1009"/>
  <c r="S518" i="1009" s="1"/>
  <c r="S517" i="1009" s="1"/>
  <c r="S511" i="1009" s="1"/>
  <c r="S510" i="1009" s="1"/>
  <c r="F535" i="1009"/>
  <c r="R534" i="1009"/>
  <c r="R533" i="1009" s="1"/>
  <c r="R532" i="1009" s="1"/>
  <c r="AA568" i="1009"/>
  <c r="AB568" i="1009"/>
  <c r="AB567" i="1009" s="1"/>
  <c r="AB566" i="1009" s="1"/>
  <c r="G573" i="1009"/>
  <c r="G603" i="1009"/>
  <c r="U611" i="1009"/>
  <c r="H636" i="1009"/>
  <c r="AD657" i="1009"/>
  <c r="AD656" i="1009" s="1"/>
  <c r="H670" i="1009"/>
  <c r="AA669" i="1009"/>
  <c r="H669" i="1009" s="1"/>
  <c r="F674" i="1009"/>
  <c r="AA690" i="1009"/>
  <c r="H691" i="1009"/>
  <c r="F706" i="1009"/>
  <c r="R708" i="1009"/>
  <c r="H730" i="1009"/>
  <c r="AA729" i="1009"/>
  <c r="T733" i="1009"/>
  <c r="Z733" i="1009"/>
  <c r="H737" i="1009"/>
  <c r="H751" i="1009"/>
  <c r="AD755" i="1009"/>
  <c r="AD739" i="1009" s="1"/>
  <c r="G759" i="1009"/>
  <c r="U755" i="1009"/>
  <c r="F771" i="1009"/>
  <c r="H773" i="1009"/>
  <c r="F779" i="1009"/>
  <c r="S778" i="1009"/>
  <c r="W778" i="1009"/>
  <c r="W763" i="1009" s="1"/>
  <c r="W717" i="1009" s="1"/>
  <c r="AC778" i="1009"/>
  <c r="G783" i="1009"/>
  <c r="W800" i="1009"/>
  <c r="F812" i="1009"/>
  <c r="Q811" i="1009"/>
  <c r="U811" i="1009"/>
  <c r="U810" i="1009" s="1"/>
  <c r="AB811" i="1009"/>
  <c r="AB810" i="1009" s="1"/>
  <c r="H814" i="1009"/>
  <c r="G828" i="1009"/>
  <c r="AD914" i="1009"/>
  <c r="Z778" i="1009"/>
  <c r="Z763" i="1009" s="1"/>
  <c r="G808" i="1009"/>
  <c r="R811" i="1009"/>
  <c r="R810" i="1009" s="1"/>
  <c r="V811" i="1009"/>
  <c r="V810" i="1009" s="1"/>
  <c r="S811" i="1009"/>
  <c r="S810" i="1009" s="1"/>
  <c r="W811" i="1009"/>
  <c r="W810" i="1009" s="1"/>
  <c r="AC811" i="1009"/>
  <c r="AC810" i="1009" s="1"/>
  <c r="H816" i="1009"/>
  <c r="R822" i="1009"/>
  <c r="H826" i="1009"/>
  <c r="U828" i="1009"/>
  <c r="G829" i="1009"/>
  <c r="R837" i="1009"/>
  <c r="F837" i="1009" s="1"/>
  <c r="S836" i="1009"/>
  <c r="Z852" i="1009"/>
  <c r="H859" i="1009"/>
  <c r="AA858" i="1009"/>
  <c r="H858" i="1009" s="1"/>
  <c r="AB891" i="1009"/>
  <c r="AD904" i="1009"/>
  <c r="G909" i="1009"/>
  <c r="H909" i="1009"/>
  <c r="R916" i="1009"/>
  <c r="S915" i="1009"/>
  <c r="S914" i="1009" s="1"/>
  <c r="H930" i="1009"/>
  <c r="H985" i="1009"/>
  <c r="AA984" i="1009"/>
  <c r="G987" i="1009"/>
  <c r="H995" i="1009"/>
  <c r="AA994" i="1009"/>
  <c r="F1033" i="1009"/>
  <c r="R1031" i="1009"/>
  <c r="U1034" i="1009"/>
  <c r="F1037" i="1009"/>
  <c r="H1091" i="1009"/>
  <c r="AA1090" i="1009"/>
  <c r="H1090" i="1009" s="1"/>
  <c r="G1115" i="1009"/>
  <c r="V1114" i="1009"/>
  <c r="R1179" i="1009"/>
  <c r="F1179" i="1009" s="1"/>
  <c r="F1180" i="1009"/>
  <c r="R1320" i="1009"/>
  <c r="F1321" i="1009"/>
  <c r="H1329" i="1009"/>
  <c r="AA1328" i="1009"/>
  <c r="H1328" i="1009" s="1"/>
  <c r="G456" i="1009"/>
  <c r="V459" i="1009"/>
  <c r="V458" i="1009" s="1"/>
  <c r="F466" i="1009"/>
  <c r="G469" i="1009"/>
  <c r="Z465" i="1009"/>
  <c r="R492" i="1009"/>
  <c r="F565" i="1009"/>
  <c r="AD568" i="1009"/>
  <c r="G587" i="1009"/>
  <c r="AD592" i="1009"/>
  <c r="G597" i="1009"/>
  <c r="H597" i="1009"/>
  <c r="V611" i="1009"/>
  <c r="AB611" i="1009"/>
  <c r="G619" i="1009"/>
  <c r="G625" i="1009"/>
  <c r="G635" i="1009"/>
  <c r="G636" i="1009"/>
  <c r="G642" i="1009"/>
  <c r="G647" i="1009"/>
  <c r="G671" i="1009"/>
  <c r="F694" i="1009"/>
  <c r="G704" i="1009"/>
  <c r="G714" i="1009"/>
  <c r="R719" i="1009"/>
  <c r="V719" i="1009"/>
  <c r="H726" i="1009"/>
  <c r="G731" i="1009"/>
  <c r="AA734" i="1009"/>
  <c r="Q733" i="1009"/>
  <c r="G737" i="1009"/>
  <c r="Q740" i="1009"/>
  <c r="F748" i="1009"/>
  <c r="V750" i="1009"/>
  <c r="AB750" i="1009"/>
  <c r="AB755" i="1009"/>
  <c r="AD770" i="1009"/>
  <c r="Q770" i="1009"/>
  <c r="F770" i="1009" s="1"/>
  <c r="G773" i="1009"/>
  <c r="AB778" i="1009"/>
  <c r="AA785" i="1009"/>
  <c r="H785" i="1009" s="1"/>
  <c r="H793" i="1009"/>
  <c r="AA802" i="1009"/>
  <c r="H802" i="1009" s="1"/>
  <c r="G805" i="1009"/>
  <c r="AD811" i="1009"/>
  <c r="AD810" i="1009" s="1"/>
  <c r="F818" i="1009"/>
  <c r="G818" i="1009"/>
  <c r="G820" i="1009"/>
  <c r="V833" i="1009"/>
  <c r="U862" i="1009"/>
  <c r="U851" i="1009" s="1"/>
  <c r="G851" i="1009" s="1"/>
  <c r="G863" i="1009"/>
  <c r="AA863" i="1009"/>
  <c r="H863" i="1009" s="1"/>
  <c r="G865" i="1009"/>
  <c r="R892" i="1009"/>
  <c r="G905" i="1009"/>
  <c r="Z904" i="1009"/>
  <c r="W915" i="1009"/>
  <c r="W914" i="1009" s="1"/>
  <c r="G914" i="1009" s="1"/>
  <c r="G916" i="1009"/>
  <c r="AA950" i="1009"/>
  <c r="H950" i="1009" s="1"/>
  <c r="AB978" i="1009"/>
  <c r="F991" i="1009"/>
  <c r="G998" i="1009"/>
  <c r="AA1006" i="1009"/>
  <c r="H1022" i="1009"/>
  <c r="AA1021" i="1009"/>
  <c r="H1021" i="1009" s="1"/>
  <c r="H1078" i="1009"/>
  <c r="AA1077" i="1009"/>
  <c r="AA1076" i="1009" s="1"/>
  <c r="H1080" i="1009"/>
  <c r="AB1095" i="1009"/>
  <c r="AB1094" i="1009" s="1"/>
  <c r="F1097" i="1009"/>
  <c r="R1096" i="1009"/>
  <c r="R1095" i="1009" s="1"/>
  <c r="R1094" i="1009" s="1"/>
  <c r="F1098" i="1009"/>
  <c r="S1115" i="1009"/>
  <c r="F1115" i="1009" s="1"/>
  <c r="S459" i="1009"/>
  <c r="S458" i="1009" s="1"/>
  <c r="S482" i="1009"/>
  <c r="W482" i="1009"/>
  <c r="AD482" i="1009"/>
  <c r="H499" i="1009"/>
  <c r="G546" i="1009"/>
  <c r="F553" i="1009"/>
  <c r="U568" i="1009"/>
  <c r="H570" i="1009"/>
  <c r="G585" i="1009"/>
  <c r="H585" i="1009"/>
  <c r="AD584" i="1009"/>
  <c r="AD580" i="1009" s="1"/>
  <c r="AD579" i="1009" s="1"/>
  <c r="G631" i="1009"/>
  <c r="V657" i="1009"/>
  <c r="H659" i="1009"/>
  <c r="G668" i="1009"/>
  <c r="V668" i="1009"/>
  <c r="G679" i="1009"/>
  <c r="G698" i="1009"/>
  <c r="F700" i="1009"/>
  <c r="H700" i="1009"/>
  <c r="G702" i="1009"/>
  <c r="F715" i="1009"/>
  <c r="H715" i="1009"/>
  <c r="V728" i="1009"/>
  <c r="V718" i="1009" s="1"/>
  <c r="H729" i="1009"/>
  <c r="AD733" i="1009"/>
  <c r="W740" i="1009"/>
  <c r="W739" i="1009" s="1"/>
  <c r="AC740" i="1009"/>
  <c r="AC739" i="1009" s="1"/>
  <c r="F744" i="1009"/>
  <c r="R755" i="1009"/>
  <c r="V755" i="1009"/>
  <c r="G755" i="1009" s="1"/>
  <c r="T770" i="1009"/>
  <c r="Z770" i="1009"/>
  <c r="G779" i="1009"/>
  <c r="H781" i="1009"/>
  <c r="V778" i="1009"/>
  <c r="G778" i="1009" s="1"/>
  <c r="G802" i="1009"/>
  <c r="AD800" i="1009"/>
  <c r="AA805" i="1009"/>
  <c r="AA804" i="1009" s="1"/>
  <c r="G807" i="1009"/>
  <c r="G812" i="1009"/>
  <c r="Z811" i="1009"/>
  <c r="F814" i="1009"/>
  <c r="G816" i="1009"/>
  <c r="AD822" i="1009"/>
  <c r="G826" i="1009"/>
  <c r="F834" i="1009"/>
  <c r="Q833" i="1009"/>
  <c r="U833" i="1009"/>
  <c r="AA834" i="1009"/>
  <c r="H834" i="1009" s="1"/>
  <c r="H846" i="1009"/>
  <c r="F857" i="1009"/>
  <c r="S856" i="1009"/>
  <c r="F856" i="1009" s="1"/>
  <c r="AA871" i="1009"/>
  <c r="H872" i="1009"/>
  <c r="U964" i="1009"/>
  <c r="G965" i="1009"/>
  <c r="AA991" i="1009"/>
  <c r="H1056" i="1009"/>
  <c r="AA1055" i="1009"/>
  <c r="H1055" i="1009" s="1"/>
  <c r="F1065" i="1009"/>
  <c r="Q1064" i="1009"/>
  <c r="Q1063" i="1009" s="1"/>
  <c r="G1065" i="1009"/>
  <c r="U1064" i="1009"/>
  <c r="U1063" i="1009" s="1"/>
  <c r="G1063" i="1009" s="1"/>
  <c r="H1065" i="1009"/>
  <c r="AA1064" i="1009"/>
  <c r="AA1063" i="1009" s="1"/>
  <c r="G1073" i="1009"/>
  <c r="AA1092" i="1009"/>
  <c r="H1092" i="1009" s="1"/>
  <c r="H1093" i="1009"/>
  <c r="F846" i="1009"/>
  <c r="Q852" i="1009"/>
  <c r="AB852" i="1009"/>
  <c r="G858" i="1009"/>
  <c r="S862" i="1009"/>
  <c r="W862" i="1009"/>
  <c r="AC862" i="1009"/>
  <c r="G881" i="1009"/>
  <c r="G883" i="1009"/>
  <c r="AB899" i="1009"/>
  <c r="U904" i="1009"/>
  <c r="W983" i="1009"/>
  <c r="AD983" i="1009"/>
  <c r="S990" i="1009"/>
  <c r="S989" i="1009" s="1"/>
  <c r="W990" i="1009"/>
  <c r="W989" i="1009" s="1"/>
  <c r="G994" i="1009"/>
  <c r="Q1005" i="1009"/>
  <c r="Z1005" i="1009"/>
  <c r="Z1014" i="1009"/>
  <c r="G1021" i="1009"/>
  <c r="AC1039" i="1009"/>
  <c r="H1043" i="1009"/>
  <c r="AA1042" i="1009"/>
  <c r="H1042" i="1009" s="1"/>
  <c r="AA1051" i="1009"/>
  <c r="H1051" i="1009" s="1"/>
  <c r="H1052" i="1009"/>
  <c r="F1057" i="1009"/>
  <c r="Q1050" i="1009"/>
  <c r="V1095" i="1009"/>
  <c r="V1094" i="1009" s="1"/>
  <c r="V1071" i="1009" s="1"/>
  <c r="G1096" i="1009"/>
  <c r="AC1095" i="1009"/>
  <c r="AC1094" i="1009" s="1"/>
  <c r="H1097" i="1009"/>
  <c r="AA1096" i="1009"/>
  <c r="AA1095" i="1009" s="1"/>
  <c r="H1308" i="1009"/>
  <c r="AA1307" i="1009"/>
  <c r="H1307" i="1009" s="1"/>
  <c r="S833" i="1009"/>
  <c r="W833" i="1009"/>
  <c r="AC833" i="1009"/>
  <c r="G836" i="1009"/>
  <c r="R842" i="1009"/>
  <c r="V852" i="1009"/>
  <c r="AC852" i="1009"/>
  <c r="AC851" i="1009" s="1"/>
  <c r="F865" i="1009"/>
  <c r="W876" i="1009"/>
  <c r="R889" i="1009"/>
  <c r="R888" i="1009" s="1"/>
  <c r="Z891" i="1009"/>
  <c r="Z875" i="1009" s="1"/>
  <c r="F894" i="1009"/>
  <c r="G894" i="1009"/>
  <c r="R900" i="1009"/>
  <c r="R899" i="1009" s="1"/>
  <c r="V899" i="1009"/>
  <c r="AC899" i="1009"/>
  <c r="G915" i="1009"/>
  <c r="H916" i="1009"/>
  <c r="R917" i="1009"/>
  <c r="F917" i="1009" s="1"/>
  <c r="G938" i="1009"/>
  <c r="S947" i="1009"/>
  <c r="S946" i="1009" s="1"/>
  <c r="W947" i="1009"/>
  <c r="W946" i="1009" s="1"/>
  <c r="AC947" i="1009"/>
  <c r="AC946" i="1009" s="1"/>
  <c r="H946" i="1009" s="1"/>
  <c r="R970" i="1009"/>
  <c r="F970" i="1009" s="1"/>
  <c r="H971" i="1009"/>
  <c r="AA970" i="1009"/>
  <c r="H970" i="1009" s="1"/>
  <c r="H999" i="1009"/>
  <c r="AA998" i="1009"/>
  <c r="Q1000" i="1009"/>
  <c r="U1000" i="1009"/>
  <c r="F1003" i="1009"/>
  <c r="F1010" i="1009"/>
  <c r="R1009" i="1009"/>
  <c r="F1009" i="1009" s="1"/>
  <c r="G1011" i="1009"/>
  <c r="Z1026" i="1009"/>
  <c r="G1029" i="1009"/>
  <c r="AA1029" i="1009"/>
  <c r="F1031" i="1009"/>
  <c r="V1039" i="1009"/>
  <c r="G1039" i="1009" s="1"/>
  <c r="AB1039" i="1009"/>
  <c r="R1039" i="1009"/>
  <c r="F1044" i="1009"/>
  <c r="W1050" i="1009"/>
  <c r="F1075" i="1009"/>
  <c r="R1074" i="1009"/>
  <c r="R1073" i="1009" s="1"/>
  <c r="R1072" i="1009" s="1"/>
  <c r="R1071" i="1009" s="1"/>
  <c r="AC1083" i="1009"/>
  <c r="AC1082" i="1009" s="1"/>
  <c r="Q1083" i="1009"/>
  <c r="F1083" i="1009" s="1"/>
  <c r="U1083" i="1009"/>
  <c r="U1082" i="1009" s="1"/>
  <c r="H1088" i="1009"/>
  <c r="G1090" i="1009"/>
  <c r="F1096" i="1009"/>
  <c r="W1095" i="1009"/>
  <c r="W1094" i="1009" s="1"/>
  <c r="R1134" i="1009"/>
  <c r="F1135" i="1009"/>
  <c r="H1155" i="1009"/>
  <c r="AA1154" i="1009"/>
  <c r="H1154" i="1009" s="1"/>
  <c r="G1201" i="1009"/>
  <c r="V1200" i="1009"/>
  <c r="V1199" i="1009" s="1"/>
  <c r="H1213" i="1009"/>
  <c r="W1219" i="1009"/>
  <c r="H1228" i="1009"/>
  <c r="AA1227" i="1009"/>
  <c r="H1227" i="1009" s="1"/>
  <c r="F948" i="1009"/>
  <c r="U947" i="1009"/>
  <c r="U946" i="1009" s="1"/>
  <c r="G946" i="1009" s="1"/>
  <c r="AA947" i="1009"/>
  <c r="F952" i="1009"/>
  <c r="H952" i="1009"/>
  <c r="U959" i="1009"/>
  <c r="AB958" i="1009"/>
  <c r="AB935" i="1009" s="1"/>
  <c r="S969" i="1009"/>
  <c r="S968" i="1009" s="1"/>
  <c r="R978" i="1009"/>
  <c r="V978" i="1009"/>
  <c r="V1005" i="1009"/>
  <c r="G1005" i="1009" s="1"/>
  <c r="U1014" i="1009"/>
  <c r="H1017" i="1009"/>
  <c r="AB1026" i="1009"/>
  <c r="R1034" i="1009"/>
  <c r="V1034" i="1009"/>
  <c r="AB1034" i="1009"/>
  <c r="G1042" i="1009"/>
  <c r="U1050" i="1009"/>
  <c r="F1084" i="1009"/>
  <c r="W1083" i="1009"/>
  <c r="W1082" i="1009" s="1"/>
  <c r="AD1083" i="1009"/>
  <c r="AD1082" i="1009" s="1"/>
  <c r="G1086" i="1009"/>
  <c r="AD1094" i="1009"/>
  <c r="G1101" i="1009"/>
  <c r="AA1104" i="1009"/>
  <c r="H1106" i="1009"/>
  <c r="G1114" i="1009"/>
  <c r="T1103" i="1009"/>
  <c r="F1191" i="1009"/>
  <c r="H1206" i="1009"/>
  <c r="AA1205" i="1009"/>
  <c r="AA1204" i="1009" s="1"/>
  <c r="H1204" i="1009" s="1"/>
  <c r="H1212" i="1009"/>
  <c r="AA1211" i="1009"/>
  <c r="V1259" i="1009"/>
  <c r="F1307" i="1009"/>
  <c r="S1304" i="1009"/>
  <c r="S1303" i="1009" s="1"/>
  <c r="R1311" i="1009"/>
  <c r="R1310" i="1009" s="1"/>
  <c r="R1309" i="1009" s="1"/>
  <c r="F1312" i="1009"/>
  <c r="H1347" i="1009"/>
  <c r="AA1346" i="1009"/>
  <c r="AA1345" i="1009" s="1"/>
  <c r="F941" i="1009"/>
  <c r="V958" i="1009"/>
  <c r="V935" i="1009" s="1"/>
  <c r="Y935" i="1009" s="1"/>
  <c r="U969" i="1009"/>
  <c r="F972" i="1009"/>
  <c r="G981" i="1009"/>
  <c r="F987" i="1009"/>
  <c r="AB990" i="1009"/>
  <c r="AB989" i="1009" s="1"/>
  <c r="G996" i="1009"/>
  <c r="S1005" i="1009"/>
  <c r="W1005" i="1009"/>
  <c r="AC989" i="1009"/>
  <c r="F1011" i="1009"/>
  <c r="F1019" i="1009"/>
  <c r="F1042" i="1009"/>
  <c r="G1044" i="1009"/>
  <c r="H1044" i="1009"/>
  <c r="R1050" i="1009"/>
  <c r="G1057" i="1009"/>
  <c r="G1077" i="1009"/>
  <c r="H1077" i="1009"/>
  <c r="T1083" i="1009"/>
  <c r="Z1083" i="1009"/>
  <c r="F1086" i="1009"/>
  <c r="AB1104" i="1009"/>
  <c r="F1106" i="1009"/>
  <c r="V1121" i="1009"/>
  <c r="V1120" i="1009" s="1"/>
  <c r="W1121" i="1009"/>
  <c r="G1145" i="1009"/>
  <c r="V1144" i="1009"/>
  <c r="H1174" i="1009"/>
  <c r="AA1173" i="1009"/>
  <c r="AA1172" i="1009" s="1"/>
  <c r="AA1171" i="1009" s="1"/>
  <c r="AA1170" i="1009" s="1"/>
  <c r="AA1169" i="1009" s="1"/>
  <c r="AA1168" i="1009" s="1"/>
  <c r="AA1167" i="1009" s="1"/>
  <c r="H1182" i="1009"/>
  <c r="AC1181" i="1009"/>
  <c r="F1186" i="1009"/>
  <c r="G1187" i="1009"/>
  <c r="T1186" i="1009"/>
  <c r="G1186" i="1009" s="1"/>
  <c r="R1203" i="1009"/>
  <c r="R1202" i="1009" s="1"/>
  <c r="R1201" i="1009" s="1"/>
  <c r="R1200" i="1009" s="1"/>
  <c r="S1202" i="1009"/>
  <c r="S1201" i="1009" s="1"/>
  <c r="F1207" i="1009"/>
  <c r="G1207" i="1009"/>
  <c r="H1214" i="1009"/>
  <c r="AA1213" i="1009"/>
  <c r="H1217" i="1009"/>
  <c r="AA1216" i="1009"/>
  <c r="AA1215" i="1009" s="1"/>
  <c r="V1219" i="1009"/>
  <c r="H1222" i="1009"/>
  <c r="AA1221" i="1009"/>
  <c r="AA1220" i="1009" s="1"/>
  <c r="H1220" i="1009" s="1"/>
  <c r="H1272" i="1009"/>
  <c r="H1284" i="1009"/>
  <c r="AA1283" i="1009"/>
  <c r="AA1282" i="1009" s="1"/>
  <c r="H1306" i="1009"/>
  <c r="AA1305" i="1009"/>
  <c r="F1310" i="1009"/>
  <c r="H1327" i="1009"/>
  <c r="AA1326" i="1009"/>
  <c r="H1326" i="1009" s="1"/>
  <c r="Z1315" i="1009"/>
  <c r="Z1314" i="1009" s="1"/>
  <c r="S1132" i="1009"/>
  <c r="F1132" i="1009" s="1"/>
  <c r="F1133" i="1009"/>
  <c r="R1176" i="1009"/>
  <c r="AB1175" i="1009"/>
  <c r="Z1215" i="1009"/>
  <c r="AD1219" i="1009"/>
  <c r="AB1260" i="1009"/>
  <c r="H1261" i="1009"/>
  <c r="H1276" i="1009"/>
  <c r="AA1275" i="1009"/>
  <c r="AA1274" i="1009" s="1"/>
  <c r="H1274" i="1009" s="1"/>
  <c r="H1287" i="1009"/>
  <c r="AA1286" i="1009"/>
  <c r="R1298" i="1009"/>
  <c r="R1297" i="1009" s="1"/>
  <c r="F1299" i="1009"/>
  <c r="H1323" i="1009"/>
  <c r="AA1322" i="1009"/>
  <c r="H1322" i="1009" s="1"/>
  <c r="H1132" i="1009"/>
  <c r="Q1136" i="1009"/>
  <c r="R1136" i="1009"/>
  <c r="F1145" i="1009"/>
  <c r="F1155" i="1009"/>
  <c r="H1157" i="1009"/>
  <c r="G1163" i="1009"/>
  <c r="S1175" i="1009"/>
  <c r="W1175" i="1009"/>
  <c r="AC1175" i="1009"/>
  <c r="AC1170" i="1009" s="1"/>
  <c r="AC1169" i="1009" s="1"/>
  <c r="H1179" i="1009"/>
  <c r="V1181" i="1009"/>
  <c r="AA1187" i="1009"/>
  <c r="AA1186" i="1009" s="1"/>
  <c r="AA1185" i="1009" s="1"/>
  <c r="Q1190" i="1009"/>
  <c r="Q1189" i="1009" s="1"/>
  <c r="W1199" i="1009"/>
  <c r="U1220" i="1009"/>
  <c r="AB1220" i="1009"/>
  <c r="AB1219" i="1009" s="1"/>
  <c r="G1227" i="1009"/>
  <c r="S1229" i="1009"/>
  <c r="G1233" i="1009"/>
  <c r="V1236" i="1009"/>
  <c r="F1252" i="1009"/>
  <c r="V1251" i="1009"/>
  <c r="AA1272" i="1009"/>
  <c r="G1274" i="1009"/>
  <c r="G1275" i="1009"/>
  <c r="G1298" i="1009"/>
  <c r="G1303" i="1009"/>
  <c r="G1307" i="1009"/>
  <c r="Q1315" i="1009"/>
  <c r="G1322" i="1009"/>
  <c r="F1328" i="1009"/>
  <c r="R1131" i="1009"/>
  <c r="G1134" i="1009"/>
  <c r="AA1134" i="1009"/>
  <c r="G1160" i="1009"/>
  <c r="G1173" i="1009"/>
  <c r="G1179" i="1009"/>
  <c r="H1191" i="1009"/>
  <c r="F1225" i="1009"/>
  <c r="G1229" i="1009"/>
  <c r="G1230" i="1009"/>
  <c r="AD1229" i="1009"/>
  <c r="G1244" i="1009"/>
  <c r="G1261" i="1009"/>
  <c r="S1269" i="1009"/>
  <c r="W1269" i="1009"/>
  <c r="U1277" i="1009"/>
  <c r="G1277" i="1009" s="1"/>
  <c r="R1301" i="1009"/>
  <c r="S1315" i="1009"/>
  <c r="W1315" i="1009"/>
  <c r="G1320" i="1009"/>
  <c r="H1320" i="1009"/>
  <c r="G1346" i="1009"/>
  <c r="W1131" i="1009"/>
  <c r="G1131" i="1009" s="1"/>
  <c r="AC1131" i="1009"/>
  <c r="G1144" i="1009"/>
  <c r="H1144" i="1009"/>
  <c r="H1145" i="1009"/>
  <c r="G1159" i="1009"/>
  <c r="G1162" i="1009"/>
  <c r="G1164" i="1009"/>
  <c r="F1177" i="1009"/>
  <c r="U1175" i="1009"/>
  <c r="G1190" i="1009"/>
  <c r="G1191" i="1009"/>
  <c r="H1207" i="1009"/>
  <c r="S1220" i="1009"/>
  <c r="S1219" i="1009" s="1"/>
  <c r="G1225" i="1009"/>
  <c r="H1230" i="1009"/>
  <c r="F1249" i="1009"/>
  <c r="F1255" i="1009"/>
  <c r="U1251" i="1009"/>
  <c r="H1257" i="1009"/>
  <c r="U1260" i="1009"/>
  <c r="U1259" i="1009" s="1"/>
  <c r="F1263" i="1009"/>
  <c r="F1267" i="1009"/>
  <c r="H1267" i="1009"/>
  <c r="Q1277" i="1009"/>
  <c r="G1280" i="1009"/>
  <c r="F1298" i="1009"/>
  <c r="G1311" i="1009"/>
  <c r="G1318" i="1009"/>
  <c r="H1318" i="1009"/>
  <c r="F1319" i="1009"/>
  <c r="AD1330" i="1009"/>
  <c r="AD1314" i="1009" s="1"/>
  <c r="AD1313" i="1009" s="1"/>
  <c r="AD1294" i="1009" s="1"/>
  <c r="F1339" i="1009"/>
  <c r="R1330" i="1009"/>
  <c r="H1331" i="1009"/>
  <c r="F1334" i="1009"/>
  <c r="G1336" i="1009"/>
  <c r="G1342" i="1009"/>
  <c r="U1330" i="1009"/>
  <c r="G1330" i="1009" s="1"/>
  <c r="F1331" i="1009"/>
  <c r="H1333" i="1009"/>
  <c r="AB1335" i="1009"/>
  <c r="AB1314" i="1009" s="1"/>
  <c r="G1338" i="1009"/>
  <c r="T1313" i="1009"/>
  <c r="T1294" i="1009" s="1"/>
  <c r="T1293" i="1009" s="1"/>
  <c r="T1292" i="1009" s="1"/>
  <c r="F1333" i="1009"/>
  <c r="Q1335" i="1009"/>
  <c r="H1338" i="1009"/>
  <c r="F1342" i="1009"/>
  <c r="H876" i="1009"/>
  <c r="R886" i="1009"/>
  <c r="R885" i="1009" s="1"/>
  <c r="AA889" i="1009"/>
  <c r="AA888" i="1009" s="1"/>
  <c r="H877" i="1009"/>
  <c r="G886" i="1009"/>
  <c r="H843" i="1009"/>
  <c r="Z482" i="1009"/>
  <c r="Z481" i="1009" s="1"/>
  <c r="R482" i="1009"/>
  <c r="V482" i="1009"/>
  <c r="AC482" i="1009"/>
  <c r="F487" i="1009"/>
  <c r="G487" i="1009"/>
  <c r="AA487" i="1009"/>
  <c r="H487" i="1009" s="1"/>
  <c r="AC445" i="1009"/>
  <c r="T444" i="1009"/>
  <c r="T443" i="1009" s="1"/>
  <c r="W445" i="1009"/>
  <c r="W444" i="1009" s="1"/>
  <c r="AA451" i="1009"/>
  <c r="AD244" i="1009"/>
  <c r="AD243" i="1009" s="1"/>
  <c r="R254" i="1009"/>
  <c r="R253" i="1009" s="1"/>
  <c r="F253" i="1009" s="1"/>
  <c r="AB244" i="1009"/>
  <c r="AA33" i="1009"/>
  <c r="S22" i="1009"/>
  <c r="AC22" i="1009"/>
  <c r="G528" i="1009"/>
  <c r="W527" i="1009"/>
  <c r="AA528" i="1009"/>
  <c r="V518" i="1009"/>
  <c r="V517" i="1009" s="1"/>
  <c r="V511" i="1009" s="1"/>
  <c r="V510" i="1009" s="1"/>
  <c r="V527" i="1009"/>
  <c r="G478" i="1009"/>
  <c r="AA515" i="1009"/>
  <c r="U1345" i="1009"/>
  <c r="G1345" i="1009" s="1"/>
  <c r="R1346" i="1009"/>
  <c r="R1345" i="1009" s="1"/>
  <c r="R1344" i="1009" s="1"/>
  <c r="H1346" i="1009"/>
  <c r="AA1342" i="1009"/>
  <c r="AA1341" i="1009" s="1"/>
  <c r="AA1340" i="1009" s="1"/>
  <c r="V1314" i="1009"/>
  <c r="G1335" i="1009"/>
  <c r="AA1336" i="1009"/>
  <c r="H1336" i="1009" s="1"/>
  <c r="F1337" i="1009"/>
  <c r="R1315" i="1009"/>
  <c r="R1324" i="1009"/>
  <c r="R1326" i="1009"/>
  <c r="AB1313" i="1009"/>
  <c r="AC1314" i="1009"/>
  <c r="G1326" i="1009"/>
  <c r="F1316" i="1009"/>
  <c r="F1318" i="1009"/>
  <c r="F1320" i="1009"/>
  <c r="F1322" i="1009"/>
  <c r="F1324" i="1009"/>
  <c r="F1326" i="1009"/>
  <c r="S1295" i="1009"/>
  <c r="V1295" i="1009"/>
  <c r="F1311" i="1009"/>
  <c r="H1309" i="1009"/>
  <c r="G1305" i="1009"/>
  <c r="H1305" i="1009"/>
  <c r="AC1296" i="1009"/>
  <c r="AC1295" i="1009" s="1"/>
  <c r="W1296" i="1009"/>
  <c r="W1295" i="1009" s="1"/>
  <c r="Z1296" i="1009"/>
  <c r="Q1297" i="1009"/>
  <c r="W194" i="1009"/>
  <c r="G1290" i="1009"/>
  <c r="W175" i="1009"/>
  <c r="G1285" i="1009"/>
  <c r="G1278" i="1009"/>
  <c r="G156" i="1009"/>
  <c r="AA1278" i="1009"/>
  <c r="H1278" i="1009" s="1"/>
  <c r="G135" i="1009"/>
  <c r="G1270" i="1009"/>
  <c r="Z1269" i="1009"/>
  <c r="AD1269" i="1009"/>
  <c r="AD1259" i="1009" s="1"/>
  <c r="G1269" i="1009"/>
  <c r="AA1270" i="1009"/>
  <c r="AB1259" i="1009"/>
  <c r="G1263" i="1009"/>
  <c r="F1266" i="1009"/>
  <c r="W1251" i="1009"/>
  <c r="G1251" i="1009" s="1"/>
  <c r="AA1255" i="1009"/>
  <c r="H1255" i="1009" s="1"/>
  <c r="F1256" i="1009"/>
  <c r="AB1251" i="1009"/>
  <c r="W101" i="1009"/>
  <c r="W100" i="1009" s="1"/>
  <c r="F1258" i="1009"/>
  <c r="AD1246" i="1009"/>
  <c r="G1247" i="1009"/>
  <c r="AA1247" i="1009"/>
  <c r="H1247" i="1009" s="1"/>
  <c r="H1249" i="1009"/>
  <c r="AC1246" i="1009"/>
  <c r="U1236" i="1009"/>
  <c r="AA1237" i="1009"/>
  <c r="AA1236" i="1009" s="1"/>
  <c r="Z1235" i="1009"/>
  <c r="AD1235" i="1009"/>
  <c r="W1236" i="1009"/>
  <c r="H1242" i="1009"/>
  <c r="G78" i="1009"/>
  <c r="G1220" i="1009"/>
  <c r="U1219" i="1009"/>
  <c r="G1223" i="1009"/>
  <c r="H1223" i="1009"/>
  <c r="G1221" i="1009"/>
  <c r="Q1220" i="1009"/>
  <c r="G1211" i="1009"/>
  <c r="U1209" i="1009"/>
  <c r="U1199" i="1009" s="1"/>
  <c r="AC1210" i="1009"/>
  <c r="AC1209" i="1009" s="1"/>
  <c r="F1205" i="1009"/>
  <c r="G1202" i="1009"/>
  <c r="F1187" i="1009"/>
  <c r="H1187" i="1009"/>
  <c r="T1185" i="1009"/>
  <c r="T1184" i="1009" s="1"/>
  <c r="U1170" i="1009"/>
  <c r="AD1175" i="1009"/>
  <c r="AD1170" i="1009" s="1"/>
  <c r="AD1169" i="1009" s="1"/>
  <c r="H1177" i="1009"/>
  <c r="F1176" i="1009"/>
  <c r="G1177" i="1009"/>
  <c r="S1170" i="1009"/>
  <c r="S1169" i="1009" s="1"/>
  <c r="S1168" i="1009" s="1"/>
  <c r="S1167" i="1009" s="1"/>
  <c r="W1170" i="1009"/>
  <c r="F1173" i="1009"/>
  <c r="AA1160" i="1009"/>
  <c r="R1157" i="1009"/>
  <c r="R1156" i="1009" s="1"/>
  <c r="Q1156" i="1009"/>
  <c r="G1157" i="1009"/>
  <c r="G1156" i="1009"/>
  <c r="H1156" i="1009"/>
  <c r="G1154" i="1009"/>
  <c r="V1143" i="1009"/>
  <c r="AB1143" i="1009"/>
  <c r="AD1143" i="1009"/>
  <c r="AD1103" i="1009" s="1"/>
  <c r="G1136" i="1009"/>
  <c r="H1137" i="1009"/>
  <c r="F1138" i="1009"/>
  <c r="F1140" i="1009"/>
  <c r="G1137" i="1009"/>
  <c r="G1140" i="1009"/>
  <c r="U1120" i="1009"/>
  <c r="F1134" i="1009"/>
  <c r="G1127" i="1009"/>
  <c r="F1129" i="1009"/>
  <c r="AB1121" i="1009"/>
  <c r="AB1120" i="1009" s="1"/>
  <c r="R1122" i="1009"/>
  <c r="F1130" i="1009"/>
  <c r="H1096" i="1009"/>
  <c r="G1080" i="1009"/>
  <c r="F1081" i="1009"/>
  <c r="AD1072" i="1009"/>
  <c r="AD1071" i="1009" s="1"/>
  <c r="F1077" i="1009"/>
  <c r="F1074" i="1009"/>
  <c r="H1074" i="1009"/>
  <c r="AC1050" i="1009"/>
  <c r="AC1013" i="1009" s="1"/>
  <c r="G1055" i="1009"/>
  <c r="Z1050" i="1009"/>
  <c r="AD1050" i="1009"/>
  <c r="AA1057" i="1009"/>
  <c r="H1057" i="1009" s="1"/>
  <c r="F1062" i="1009"/>
  <c r="F1056" i="1009"/>
  <c r="G1048" i="1009"/>
  <c r="G1047" i="1009"/>
  <c r="H1048" i="1009"/>
  <c r="F1049" i="1009"/>
  <c r="F1041" i="1009"/>
  <c r="R1026" i="1009"/>
  <c r="V1026" i="1009"/>
  <c r="H1029" i="1009"/>
  <c r="H1031" i="1009"/>
  <c r="G1024" i="1009"/>
  <c r="AA1024" i="1009"/>
  <c r="AA1023" i="1009" s="1"/>
  <c r="G1023" i="1009"/>
  <c r="G1015" i="1009"/>
  <c r="AB1014" i="1009"/>
  <c r="AA1015" i="1009"/>
  <c r="H1015" i="1009" s="1"/>
  <c r="R1005" i="1009"/>
  <c r="F1006" i="1009"/>
  <c r="AD1005" i="1009"/>
  <c r="F1005" i="1009"/>
  <c r="G1006" i="1009"/>
  <c r="H1003" i="1009"/>
  <c r="R1000" i="1009"/>
  <c r="F1000" i="1009" s="1"/>
  <c r="V1000" i="1009"/>
  <c r="H993" i="1009"/>
  <c r="H994" i="1009"/>
  <c r="H998" i="1009"/>
  <c r="H996" i="1009"/>
  <c r="G76" i="1009"/>
  <c r="Z983" i="1009"/>
  <c r="G77" i="1009"/>
  <c r="AE61" i="1009"/>
  <c r="W969" i="1009"/>
  <c r="W968" i="1009" s="1"/>
  <c r="AC969" i="1009"/>
  <c r="AC968" i="1009" s="1"/>
  <c r="AC959" i="1009"/>
  <c r="AC958" i="1009" s="1"/>
  <c r="F943" i="1009"/>
  <c r="S936" i="1009"/>
  <c r="S935" i="1009" s="1"/>
  <c r="G941" i="1009"/>
  <c r="G30" i="1009"/>
  <c r="H940" i="1009"/>
  <c r="W936" i="1009"/>
  <c r="W935" i="1009" s="1"/>
  <c r="AD936" i="1009"/>
  <c r="G929" i="1009"/>
  <c r="F930" i="1009"/>
  <c r="G930" i="1009"/>
  <c r="Z914" i="1009"/>
  <c r="AA917" i="1009"/>
  <c r="AA914" i="1009" s="1"/>
  <c r="G917" i="1009"/>
  <c r="G166" i="1009"/>
  <c r="Q904" i="1009"/>
  <c r="F904" i="1009" s="1"/>
  <c r="G904" i="1009"/>
  <c r="AC904" i="1009"/>
  <c r="F900" i="1009"/>
  <c r="G900" i="1009"/>
  <c r="AA900" i="1009"/>
  <c r="H900" i="1009" s="1"/>
  <c r="W891" i="1009"/>
  <c r="W875" i="1009" s="1"/>
  <c r="AC891" i="1009"/>
  <c r="F892" i="1009"/>
  <c r="G892" i="1009"/>
  <c r="F889" i="1009"/>
  <c r="G888" i="1009"/>
  <c r="H888" i="1009"/>
  <c r="G877" i="1009"/>
  <c r="W106" i="1009"/>
  <c r="AB851" i="1009"/>
  <c r="F868" i="1009"/>
  <c r="V867" i="1009"/>
  <c r="AA868" i="1009"/>
  <c r="G868" i="1009"/>
  <c r="Z867" i="1009"/>
  <c r="G871" i="1009"/>
  <c r="R867" i="1009"/>
  <c r="G873" i="1009"/>
  <c r="V851" i="1009"/>
  <c r="G856" i="1009"/>
  <c r="AA856" i="1009"/>
  <c r="H856" i="1009" s="1"/>
  <c r="W851" i="1009"/>
  <c r="F853" i="1009"/>
  <c r="G853" i="1009"/>
  <c r="S852" i="1009"/>
  <c r="G860" i="1009"/>
  <c r="H860" i="1009"/>
  <c r="F861" i="1009"/>
  <c r="F860" i="1009"/>
  <c r="Z842" i="1009"/>
  <c r="Z832" i="1009" s="1"/>
  <c r="AD842" i="1009"/>
  <c r="G845" i="1009"/>
  <c r="G846" i="1009"/>
  <c r="W842" i="1009"/>
  <c r="W832" i="1009" s="1"/>
  <c r="AC842" i="1009"/>
  <c r="AC832" i="1009" s="1"/>
  <c r="W63" i="1009"/>
  <c r="W65" i="1009"/>
  <c r="G65" i="1009" s="1"/>
  <c r="G834" i="1009"/>
  <c r="G838" i="1009"/>
  <c r="AD832" i="1009"/>
  <c r="AA836" i="1009"/>
  <c r="H836" i="1009" s="1"/>
  <c r="H824" i="1009"/>
  <c r="F824" i="1009"/>
  <c r="G824" i="1009"/>
  <c r="S822" i="1009"/>
  <c r="W822" i="1009"/>
  <c r="AC822" i="1009"/>
  <c r="V801" i="1009"/>
  <c r="V800" i="1009" s="1"/>
  <c r="V799" i="1009" s="1"/>
  <c r="F802" i="1009"/>
  <c r="F801" i="1009"/>
  <c r="Q778" i="1009"/>
  <c r="AA783" i="1009"/>
  <c r="H783" i="1009" s="1"/>
  <c r="G776" i="1009"/>
  <c r="H768" i="1009"/>
  <c r="G768" i="1009"/>
  <c r="F764" i="1009"/>
  <c r="G765" i="1009"/>
  <c r="S763" i="1009"/>
  <c r="S755" i="1009"/>
  <c r="S739" i="1009" s="1"/>
  <c r="H759" i="1009"/>
  <c r="G753" i="1009"/>
  <c r="G751" i="1009"/>
  <c r="F753" i="1009"/>
  <c r="G744" i="1009"/>
  <c r="G741" i="1009"/>
  <c r="V740" i="1009"/>
  <c r="H748" i="1009"/>
  <c r="H744" i="1009"/>
  <c r="H746" i="1009"/>
  <c r="G748" i="1009"/>
  <c r="G706" i="1009"/>
  <c r="G34" i="1009"/>
  <c r="G693" i="1009"/>
  <c r="H688" i="1009"/>
  <c r="W201" i="1009"/>
  <c r="W200" i="1009" s="1"/>
  <c r="W189" i="1009" s="1"/>
  <c r="H630" i="1009"/>
  <c r="W169" i="1009"/>
  <c r="W168" i="1009" s="1"/>
  <c r="H627" i="1009"/>
  <c r="G628" i="1009"/>
  <c r="W160" i="1009"/>
  <c r="G160" i="1009" s="1"/>
  <c r="G161" i="1009"/>
  <c r="AA622" i="1009"/>
  <c r="H623" i="1009"/>
  <c r="G163" i="1009"/>
  <c r="W622" i="1009"/>
  <c r="AC622" i="1009"/>
  <c r="G147" i="1009"/>
  <c r="AA616" i="1009"/>
  <c r="H617" i="1009"/>
  <c r="W616" i="1009"/>
  <c r="AC616" i="1009"/>
  <c r="G122" i="1009"/>
  <c r="H609" i="1009"/>
  <c r="AB607" i="1009"/>
  <c r="G608" i="1009"/>
  <c r="H608" i="1009"/>
  <c r="AD607" i="1009"/>
  <c r="H603" i="1009"/>
  <c r="V592" i="1009"/>
  <c r="G106" i="1009"/>
  <c r="W592" i="1009"/>
  <c r="V599" i="1009"/>
  <c r="AB599" i="1009"/>
  <c r="H599" i="1009" s="1"/>
  <c r="G600" i="1009"/>
  <c r="H600" i="1009"/>
  <c r="AE20" i="1009"/>
  <c r="G592" i="1009"/>
  <c r="AB593" i="1009"/>
  <c r="G92" i="1009"/>
  <c r="G594" i="1009"/>
  <c r="H594" i="1009"/>
  <c r="G91" i="1009"/>
  <c r="G593" i="1009"/>
  <c r="Z584" i="1009"/>
  <c r="AA584" i="1009"/>
  <c r="AA580" i="1009" s="1"/>
  <c r="Z580" i="1009"/>
  <c r="W584" i="1009"/>
  <c r="AC584" i="1009"/>
  <c r="G582" i="1009"/>
  <c r="H582" i="1009"/>
  <c r="W580" i="1009"/>
  <c r="AC580" i="1009"/>
  <c r="AC579" i="1009" s="1"/>
  <c r="AE579" i="1009" s="1"/>
  <c r="AD567" i="1009"/>
  <c r="AD566" i="1009" s="1"/>
  <c r="H576" i="1009"/>
  <c r="G577" i="1009"/>
  <c r="H577" i="1009"/>
  <c r="W568" i="1009"/>
  <c r="W567" i="1009" s="1"/>
  <c r="H572" i="1009"/>
  <c r="H573" i="1009"/>
  <c r="G570" i="1009"/>
  <c r="G558" i="1009"/>
  <c r="H558" i="1009"/>
  <c r="S555" i="1009"/>
  <c r="S549" i="1009" s="1"/>
  <c r="S548" i="1009" s="1"/>
  <c r="H546" i="1009"/>
  <c r="G520" i="1009"/>
  <c r="F534" i="1009"/>
  <c r="G534" i="1009"/>
  <c r="AA534" i="1009"/>
  <c r="H534" i="1009" s="1"/>
  <c r="H528" i="1009"/>
  <c r="G530" i="1009"/>
  <c r="W495" i="1009"/>
  <c r="G495" i="1009" s="1"/>
  <c r="G524" i="1009"/>
  <c r="AC519" i="1009"/>
  <c r="F522" i="1009"/>
  <c r="H522" i="1009"/>
  <c r="F520" i="1009"/>
  <c r="U519" i="1009"/>
  <c r="U518" i="1009" s="1"/>
  <c r="AA519" i="1009"/>
  <c r="F508" i="1009"/>
  <c r="AA503" i="1009"/>
  <c r="AD492" i="1009"/>
  <c r="AD481" i="1009" s="1"/>
  <c r="AD480" i="1009" s="1"/>
  <c r="AD474" i="1009" s="1"/>
  <c r="S481" i="1009"/>
  <c r="S480" i="1009" s="1"/>
  <c r="S474" i="1009" s="1"/>
  <c r="S473" i="1009" s="1"/>
  <c r="V481" i="1009"/>
  <c r="V480" i="1009" s="1"/>
  <c r="V474" i="1009" s="1"/>
  <c r="V473" i="1009" s="1"/>
  <c r="G493" i="1009"/>
  <c r="AA493" i="1009"/>
  <c r="F495" i="1009"/>
  <c r="F496" i="1009"/>
  <c r="G489" i="1009"/>
  <c r="H490" i="1009"/>
  <c r="G483" i="1009"/>
  <c r="AA483" i="1009"/>
  <c r="H483" i="1009" s="1"/>
  <c r="F485" i="1009"/>
  <c r="G485" i="1009"/>
  <c r="AA485" i="1009"/>
  <c r="H485" i="1009" s="1"/>
  <c r="H469" i="1009"/>
  <c r="H461" i="1009"/>
  <c r="H456" i="1009"/>
  <c r="F457" i="1009"/>
  <c r="V444" i="1009"/>
  <c r="V443" i="1009" s="1"/>
  <c r="V442" i="1009" s="1"/>
  <c r="R451" i="1009"/>
  <c r="AD445" i="1009"/>
  <c r="AD444" i="1009" s="1"/>
  <c r="AD443" i="1009" s="1"/>
  <c r="AD442" i="1009" s="1"/>
  <c r="R447" i="1009"/>
  <c r="S445" i="1009"/>
  <c r="AA447" i="1009"/>
  <c r="G225" i="1009"/>
  <c r="AE189" i="1009"/>
  <c r="G411" i="1009"/>
  <c r="H411" i="1009"/>
  <c r="G194" i="1009"/>
  <c r="G178" i="1009"/>
  <c r="W179" i="1009"/>
  <c r="U389" i="1009"/>
  <c r="H392" i="1009"/>
  <c r="AA396" i="1009"/>
  <c r="G175" i="1009"/>
  <c r="G181" i="1009"/>
  <c r="S389" i="1009"/>
  <c r="S338" i="1009" s="1"/>
  <c r="W389" i="1009"/>
  <c r="AC389" i="1009"/>
  <c r="G394" i="1009"/>
  <c r="R396" i="1009"/>
  <c r="F396" i="1009" s="1"/>
  <c r="F387" i="1009"/>
  <c r="G387" i="1009"/>
  <c r="F386" i="1009"/>
  <c r="H387" i="1009"/>
  <c r="AB373" i="1009"/>
  <c r="W151" i="1009"/>
  <c r="W148" i="1009"/>
  <c r="G148" i="1009" s="1"/>
  <c r="G151" i="1009"/>
  <c r="F369" i="1009"/>
  <c r="G369" i="1009"/>
  <c r="G142" i="1009"/>
  <c r="G359" i="1009"/>
  <c r="F361" i="1009"/>
  <c r="G361" i="1009"/>
  <c r="H361" i="1009"/>
  <c r="Q358" i="1009"/>
  <c r="W358" i="1009"/>
  <c r="AC358" i="1009"/>
  <c r="F353" i="1009"/>
  <c r="F354" i="1009"/>
  <c r="W130" i="1009"/>
  <c r="G133" i="1009"/>
  <c r="G125" i="1009"/>
  <c r="G126" i="1009"/>
  <c r="F342" i="1009"/>
  <c r="G342" i="1009"/>
  <c r="H342" i="1009"/>
  <c r="R339" i="1009"/>
  <c r="V339" i="1009"/>
  <c r="G331" i="1009"/>
  <c r="G112" i="1009"/>
  <c r="U319" i="1009"/>
  <c r="F324" i="1009"/>
  <c r="G325" i="1009"/>
  <c r="S319" i="1009"/>
  <c r="G323" i="1009"/>
  <c r="R320" i="1009"/>
  <c r="F325" i="1009"/>
  <c r="G99" i="1009"/>
  <c r="Z301" i="1009"/>
  <c r="W96" i="1009"/>
  <c r="W95" i="1009" s="1"/>
  <c r="F316" i="1009"/>
  <c r="AE82" i="1009"/>
  <c r="G291" i="1009"/>
  <c r="W72" i="1009"/>
  <c r="F293" i="1009"/>
  <c r="G293" i="1009"/>
  <c r="H293" i="1009"/>
  <c r="AE51" i="1009"/>
  <c r="W53" i="1009"/>
  <c r="G53" i="1009" s="1"/>
  <c r="G49" i="1009"/>
  <c r="AB257" i="1009"/>
  <c r="AB256" i="1009" s="1"/>
  <c r="H262" i="1009"/>
  <c r="G258" i="1009"/>
  <c r="H260" i="1009"/>
  <c r="G262" i="1009"/>
  <c r="H266" i="1009"/>
  <c r="F267" i="1009"/>
  <c r="AE37" i="1009"/>
  <c r="G50" i="1009"/>
  <c r="U257" i="1009"/>
  <c r="H268" i="1009"/>
  <c r="G254" i="1009"/>
  <c r="AA254" i="1009"/>
  <c r="AA253" i="1009" s="1"/>
  <c r="H253" i="1009"/>
  <c r="V244" i="1009"/>
  <c r="G25" i="1009"/>
  <c r="W24" i="1009"/>
  <c r="W23" i="1009" s="1"/>
  <c r="AE22" i="1009"/>
  <c r="H248" i="1009"/>
  <c r="G246" i="1009"/>
  <c r="H247" i="1009"/>
  <c r="H228" i="1009"/>
  <c r="S223" i="1009"/>
  <c r="S222" i="1009" s="1"/>
  <c r="S221" i="1009" s="1"/>
  <c r="G219" i="1009"/>
  <c r="H215" i="1009"/>
  <c r="Q214" i="1009"/>
  <c r="F214" i="1009" s="1"/>
  <c r="G215" i="1009"/>
  <c r="Z206" i="1009"/>
  <c r="F207" i="1009"/>
  <c r="AB206" i="1009"/>
  <c r="W206" i="1009"/>
  <c r="S206" i="1009"/>
  <c r="G207" i="1009"/>
  <c r="V206" i="1009"/>
  <c r="V189" i="1009" s="1"/>
  <c r="AD206" i="1009"/>
  <c r="G203" i="1009"/>
  <c r="G200" i="1009"/>
  <c r="AD189" i="1009"/>
  <c r="R201" i="1009"/>
  <c r="R200" i="1009" s="1"/>
  <c r="F200" i="1009" s="1"/>
  <c r="W193" i="1009"/>
  <c r="H198" i="1009"/>
  <c r="G196" i="1009"/>
  <c r="H196" i="1009"/>
  <c r="G191" i="1009"/>
  <c r="F191" i="1009"/>
  <c r="H191" i="1009"/>
  <c r="Q190" i="1009"/>
  <c r="AB171" i="1009"/>
  <c r="V171" i="1009"/>
  <c r="R179" i="1009"/>
  <c r="G169" i="1009"/>
  <c r="G168" i="1009"/>
  <c r="Q160" i="1009"/>
  <c r="AD160" i="1009"/>
  <c r="AD119" i="1009" s="1"/>
  <c r="H165" i="1009"/>
  <c r="Z160" i="1009"/>
  <c r="G165" i="1009"/>
  <c r="F165" i="1009"/>
  <c r="R155" i="1009"/>
  <c r="F155" i="1009" s="1"/>
  <c r="H156" i="1009"/>
  <c r="F149" i="1009"/>
  <c r="H149" i="1009"/>
  <c r="G149" i="1009"/>
  <c r="R151" i="1009"/>
  <c r="G141" i="1009"/>
  <c r="Z140" i="1009"/>
  <c r="H145" i="1009"/>
  <c r="R141" i="1009"/>
  <c r="F141" i="1009" s="1"/>
  <c r="G145" i="1009"/>
  <c r="W140" i="1009"/>
  <c r="G140" i="1009" s="1"/>
  <c r="F145" i="1009"/>
  <c r="F131" i="1009"/>
  <c r="G131" i="1009"/>
  <c r="AA131" i="1009"/>
  <c r="H131" i="1009" s="1"/>
  <c r="Q130" i="1009"/>
  <c r="R130" i="1009"/>
  <c r="H135" i="1009"/>
  <c r="AC120" i="1009"/>
  <c r="S120" i="1009"/>
  <c r="AA123" i="1009"/>
  <c r="V120" i="1009"/>
  <c r="V119" i="1009" s="1"/>
  <c r="H123" i="1009"/>
  <c r="H127" i="1009"/>
  <c r="S111" i="1009"/>
  <c r="G101" i="1009"/>
  <c r="F104" i="1009"/>
  <c r="H104" i="1009"/>
  <c r="AB95" i="1009"/>
  <c r="AB82" i="1009" s="1"/>
  <c r="V95" i="1009"/>
  <c r="V82" i="1009" s="1"/>
  <c r="G96" i="1009"/>
  <c r="G87" i="1009"/>
  <c r="Z83" i="1009"/>
  <c r="H93" i="1009"/>
  <c r="G89" i="1009"/>
  <c r="G84" i="1009"/>
  <c r="AD83" i="1009"/>
  <c r="AD82" i="1009" s="1"/>
  <c r="H87" i="1009"/>
  <c r="F80" i="1009"/>
  <c r="F76" i="1009"/>
  <c r="G80" i="1009"/>
  <c r="Z71" i="1009"/>
  <c r="AD71" i="1009"/>
  <c r="AD61" i="1009"/>
  <c r="F74" i="1009"/>
  <c r="G63" i="1009"/>
  <c r="R65" i="1009"/>
  <c r="H63" i="1009"/>
  <c r="F67" i="1009"/>
  <c r="G67" i="1009"/>
  <c r="H67" i="1009"/>
  <c r="F69" i="1009"/>
  <c r="G69" i="1009"/>
  <c r="H69" i="1009"/>
  <c r="AC52" i="1009"/>
  <c r="AC51" i="1009" s="1"/>
  <c r="AB21" i="1009"/>
  <c r="S38" i="1009"/>
  <c r="S37" i="1009" s="1"/>
  <c r="W38" i="1009"/>
  <c r="W37" i="1009" s="1"/>
  <c r="AC38" i="1009"/>
  <c r="AC37" i="1009" s="1"/>
  <c r="R41" i="1009"/>
  <c r="F41" i="1009" s="1"/>
  <c r="H41" i="1009"/>
  <c r="R43" i="1009"/>
  <c r="F43" i="1009" s="1"/>
  <c r="H43" i="1009"/>
  <c r="R45" i="1009"/>
  <c r="F45" i="1009" s="1"/>
  <c r="H45" i="1009"/>
  <c r="H47" i="1009"/>
  <c r="AD38" i="1009"/>
  <c r="AD37" i="1009" s="1"/>
  <c r="H49" i="1009"/>
  <c r="Z38" i="1009"/>
  <c r="H39" i="1009"/>
  <c r="F40" i="1009"/>
  <c r="G41" i="1009"/>
  <c r="G43" i="1009"/>
  <c r="G45" i="1009"/>
  <c r="F49" i="1009"/>
  <c r="U22" i="1009"/>
  <c r="H30" i="1009"/>
  <c r="G24" i="1009"/>
  <c r="U37" i="1009"/>
  <c r="G104" i="1009"/>
  <c r="F115" i="1009"/>
  <c r="R114" i="1009"/>
  <c r="F114" i="1009" s="1"/>
  <c r="G116" i="1009"/>
  <c r="F117" i="1009"/>
  <c r="R116" i="1009"/>
  <c r="F116" i="1009" s="1"/>
  <c r="W22" i="1009"/>
  <c r="G29" i="1009"/>
  <c r="AA32" i="1009"/>
  <c r="H33" i="1009"/>
  <c r="F39" i="1009"/>
  <c r="G47" i="1009"/>
  <c r="Z51" i="1009"/>
  <c r="H59" i="1009"/>
  <c r="AA58" i="1009"/>
  <c r="V61" i="1009"/>
  <c r="Z82" i="1009"/>
  <c r="F89" i="1009"/>
  <c r="H92" i="1009"/>
  <c r="AA91" i="1009"/>
  <c r="H91" i="1009" s="1"/>
  <c r="G98" i="1009"/>
  <c r="H99" i="1009"/>
  <c r="AA98" i="1009"/>
  <c r="H98" i="1009" s="1"/>
  <c r="F107" i="1009"/>
  <c r="G108" i="1009"/>
  <c r="G111" i="1009"/>
  <c r="AA111" i="1009"/>
  <c r="H111" i="1009" s="1"/>
  <c r="H112" i="1009"/>
  <c r="F130" i="1009"/>
  <c r="F138" i="1009"/>
  <c r="R137" i="1009"/>
  <c r="F137" i="1009" s="1"/>
  <c r="H144" i="1009"/>
  <c r="AA143" i="1009"/>
  <c r="H143" i="1009" s="1"/>
  <c r="F161" i="1009"/>
  <c r="G172" i="1009"/>
  <c r="G177" i="1009"/>
  <c r="H178" i="1009"/>
  <c r="AA177" i="1009"/>
  <c r="H177" i="1009" s="1"/>
  <c r="T185" i="1009"/>
  <c r="G185" i="1009" s="1"/>
  <c r="G186" i="1009"/>
  <c r="Z185" i="1009"/>
  <c r="H185" i="1009" s="1"/>
  <c r="H186" i="1009"/>
  <c r="F195" i="1009"/>
  <c r="F203" i="1009"/>
  <c r="H217" i="1009"/>
  <c r="G223" i="1009"/>
  <c r="G224" i="1009"/>
  <c r="F224" i="1009"/>
  <c r="R223" i="1009"/>
  <c r="R222" i="1009" s="1"/>
  <c r="R221" i="1009" s="1"/>
  <c r="G245" i="1009"/>
  <c r="AB243" i="1009"/>
  <c r="F247" i="1009"/>
  <c r="R246" i="1009"/>
  <c r="AA245" i="1009"/>
  <c r="H246" i="1009"/>
  <c r="F268" i="1009"/>
  <c r="G276" i="1009"/>
  <c r="S280" i="1009"/>
  <c r="F87" i="1009"/>
  <c r="R83" i="1009"/>
  <c r="H102" i="1009"/>
  <c r="AA101" i="1009"/>
  <c r="AA116" i="1009"/>
  <c r="H117" i="1009"/>
  <c r="G190" i="1009"/>
  <c r="F209" i="1009"/>
  <c r="R206" i="1009"/>
  <c r="W222" i="1009"/>
  <c r="W221" i="1009" s="1"/>
  <c r="AE222" i="1009"/>
  <c r="Z236" i="1009"/>
  <c r="F273" i="1009"/>
  <c r="R272" i="1009"/>
  <c r="R271" i="1009" s="1"/>
  <c r="R270" i="1009" s="1"/>
  <c r="H32" i="1009"/>
  <c r="H54" i="1009"/>
  <c r="AA53" i="1009"/>
  <c r="AA72" i="1009"/>
  <c r="H73" i="1009"/>
  <c r="Z22" i="1009"/>
  <c r="H25" i="1009"/>
  <c r="AA24" i="1009"/>
  <c r="AD21" i="1009"/>
  <c r="G32" i="1009"/>
  <c r="G33" i="1009"/>
  <c r="Z37" i="1009"/>
  <c r="S51" i="1009"/>
  <c r="AB61" i="1009"/>
  <c r="F71" i="1009"/>
  <c r="R71" i="1009"/>
  <c r="W83" i="1009"/>
  <c r="AA89" i="1009"/>
  <c r="H89" i="1009" s="1"/>
  <c r="H90" i="1009"/>
  <c r="F110" i="1009"/>
  <c r="R109" i="1009"/>
  <c r="R108" i="1009" s="1"/>
  <c r="F108" i="1009" s="1"/>
  <c r="F112" i="1009"/>
  <c r="R111" i="1009"/>
  <c r="H116" i="1009"/>
  <c r="G121" i="1009"/>
  <c r="G137" i="1009"/>
  <c r="R140" i="1009"/>
  <c r="W171" i="1009"/>
  <c r="G179" i="1009"/>
  <c r="F180" i="1009"/>
  <c r="F190" i="1009"/>
  <c r="F204" i="1009"/>
  <c r="F223" i="1009"/>
  <c r="AA223" i="1009"/>
  <c r="AA222" i="1009" s="1"/>
  <c r="AA221" i="1009" s="1"/>
  <c r="H224" i="1009"/>
  <c r="T232" i="1009"/>
  <c r="G233" i="1009"/>
  <c r="Z232" i="1009"/>
  <c r="Q244" i="1009"/>
  <c r="AC243" i="1009"/>
  <c r="H97" i="1009"/>
  <c r="AA96" i="1009"/>
  <c r="AE120" i="1009"/>
  <c r="W120" i="1009"/>
  <c r="H170" i="1009"/>
  <c r="AA169" i="1009"/>
  <c r="F186" i="1009"/>
  <c r="F187" i="1009"/>
  <c r="R186" i="1009"/>
  <c r="R185" i="1009" s="1"/>
  <c r="G198" i="1009"/>
  <c r="AA206" i="1009"/>
  <c r="H206" i="1009" s="1"/>
  <c r="H209" i="1009"/>
  <c r="G214" i="1009"/>
  <c r="H223" i="1009"/>
  <c r="Z222" i="1009"/>
  <c r="G238" i="1009"/>
  <c r="H245" i="1009"/>
  <c r="Z244" i="1009"/>
  <c r="F251" i="1009"/>
  <c r="F266" i="1009"/>
  <c r="U256" i="1009"/>
  <c r="G271" i="1009"/>
  <c r="U270" i="1009"/>
  <c r="G48" i="1009"/>
  <c r="AE19" i="1009"/>
  <c r="R33" i="1009"/>
  <c r="AA55" i="1009"/>
  <c r="H55" i="1009" s="1"/>
  <c r="F56" i="1009"/>
  <c r="G23" i="1009"/>
  <c r="Q24" i="1009"/>
  <c r="R25" i="1009"/>
  <c r="R24" i="1009" s="1"/>
  <c r="R23" i="1009" s="1"/>
  <c r="AA29" i="1009"/>
  <c r="H29" i="1009" s="1"/>
  <c r="G31" i="1009"/>
  <c r="H34" i="1009"/>
  <c r="AA38" i="1009"/>
  <c r="AA37" i="1009" s="1"/>
  <c r="H50" i="1009"/>
  <c r="Q53" i="1009"/>
  <c r="R54" i="1009"/>
  <c r="R53" i="1009" s="1"/>
  <c r="R52" i="1009" s="1"/>
  <c r="T57" i="1009"/>
  <c r="G57" i="1009" s="1"/>
  <c r="Q58" i="1009"/>
  <c r="R59" i="1009"/>
  <c r="R58" i="1009" s="1"/>
  <c r="R57" i="1009" s="1"/>
  <c r="Z61" i="1009"/>
  <c r="AA65" i="1009"/>
  <c r="H65" i="1009" s="1"/>
  <c r="AA77" i="1009"/>
  <c r="AA83" i="1009"/>
  <c r="H88" i="1009"/>
  <c r="G90" i="1009"/>
  <c r="S91" i="1009"/>
  <c r="S83" i="1009" s="1"/>
  <c r="F92" i="1009"/>
  <c r="Q98" i="1009"/>
  <c r="R99" i="1009"/>
  <c r="R98" i="1009" s="1"/>
  <c r="R95" i="1009" s="1"/>
  <c r="Q101" i="1009"/>
  <c r="R102" i="1009"/>
  <c r="R101" i="1009" s="1"/>
  <c r="R100" i="1009" s="1"/>
  <c r="S106" i="1009"/>
  <c r="S100" i="1009" s="1"/>
  <c r="AA108" i="1009"/>
  <c r="H108" i="1009" s="1"/>
  <c r="Q111" i="1009"/>
  <c r="F111" i="1009" s="1"/>
  <c r="H113" i="1009"/>
  <c r="H118" i="1009"/>
  <c r="AA122" i="1009"/>
  <c r="AA125" i="1009"/>
  <c r="H125" i="1009" s="1"/>
  <c r="R128" i="1009"/>
  <c r="AA141" i="1009"/>
  <c r="G144" i="1009"/>
  <c r="H146" i="1009"/>
  <c r="AA151" i="1009"/>
  <c r="H151" i="1009" s="1"/>
  <c r="AA158" i="1009"/>
  <c r="H158" i="1009" s="1"/>
  <c r="H166" i="1009"/>
  <c r="Q169" i="1009"/>
  <c r="R170" i="1009"/>
  <c r="R169" i="1009" s="1"/>
  <c r="R168" i="1009" s="1"/>
  <c r="H172" i="1009"/>
  <c r="Q177" i="1009"/>
  <c r="R178" i="1009"/>
  <c r="R177" i="1009" s="1"/>
  <c r="R171" i="1009" s="1"/>
  <c r="S179" i="1009"/>
  <c r="S171" i="1009" s="1"/>
  <c r="AA181" i="1009"/>
  <c r="H181" i="1009" s="1"/>
  <c r="Q185" i="1009"/>
  <c r="G187" i="1009"/>
  <c r="AA190" i="1009"/>
  <c r="H190" i="1009" s="1"/>
  <c r="S194" i="1009"/>
  <c r="S193" i="1009" s="1"/>
  <c r="S189" i="1009" s="1"/>
  <c r="AA201" i="1009"/>
  <c r="AA203" i="1009"/>
  <c r="H203" i="1009" s="1"/>
  <c r="Q206" i="1009"/>
  <c r="H210" i="1009"/>
  <c r="Q217" i="1009"/>
  <c r="F217" i="1009" s="1"/>
  <c r="H219" i="1009"/>
  <c r="H225" i="1009"/>
  <c r="H229" i="1009"/>
  <c r="Q232" i="1009"/>
  <c r="G234" i="1009"/>
  <c r="S234" i="1009"/>
  <c r="T237" i="1009"/>
  <c r="Q238" i="1009"/>
  <c r="AA238" i="1009"/>
  <c r="S246" i="1009"/>
  <c r="S245" i="1009" s="1"/>
  <c r="S244" i="1009" s="1"/>
  <c r="AA250" i="1009"/>
  <c r="H250" i="1009" s="1"/>
  <c r="H254" i="1009"/>
  <c r="R257" i="1009"/>
  <c r="R256" i="1009" s="1"/>
  <c r="AA258" i="1009"/>
  <c r="AA264" i="1009"/>
  <c r="H264" i="1009" s="1"/>
  <c r="AA271" i="1009"/>
  <c r="AA270" i="1009" s="1"/>
  <c r="H270" i="1009" s="1"/>
  <c r="Q276" i="1009"/>
  <c r="F276" i="1009" s="1"/>
  <c r="AA276" i="1009"/>
  <c r="H276" i="1009" s="1"/>
  <c r="AB280" i="1009"/>
  <c r="R296" i="1009"/>
  <c r="R303" i="1009"/>
  <c r="AD302" i="1009"/>
  <c r="H304" i="1009"/>
  <c r="AA303" i="1009"/>
  <c r="H303" i="1009" s="1"/>
  <c r="R314" i="1009"/>
  <c r="AB319" i="1009"/>
  <c r="F323" i="1009"/>
  <c r="Q319" i="1009"/>
  <c r="F331" i="1009"/>
  <c r="H331" i="1009"/>
  <c r="Q339" i="1009"/>
  <c r="F340" i="1009"/>
  <c r="G340" i="1009"/>
  <c r="U339" i="1009"/>
  <c r="AA340" i="1009"/>
  <c r="F344" i="1009"/>
  <c r="G344" i="1009"/>
  <c r="H396" i="1009"/>
  <c r="AA389" i="1009"/>
  <c r="H389" i="1009" s="1"/>
  <c r="G410" i="1009"/>
  <c r="AD406" i="1009"/>
  <c r="W406" i="1009"/>
  <c r="AC406" i="1009"/>
  <c r="AA415" i="1009"/>
  <c r="H415" i="1009" s="1"/>
  <c r="H416" i="1009"/>
  <c r="V433" i="1009"/>
  <c r="V432" i="1009" s="1"/>
  <c r="AC444" i="1009"/>
  <c r="AC443" i="1009" s="1"/>
  <c r="AC442" i="1009" s="1"/>
  <c r="AB445" i="1009"/>
  <c r="AB444" i="1009" s="1"/>
  <c r="F447" i="1009"/>
  <c r="R446" i="1009"/>
  <c r="F446" i="1009" s="1"/>
  <c r="S444" i="1009"/>
  <c r="S443" i="1009" s="1"/>
  <c r="S442" i="1009" s="1"/>
  <c r="G455" i="1009"/>
  <c r="U454" i="1009"/>
  <c r="G454" i="1009" s="1"/>
  <c r="Q481" i="1009"/>
  <c r="F482" i="1009"/>
  <c r="AC492" i="1009"/>
  <c r="AC481" i="1009" s="1"/>
  <c r="AC480" i="1009" s="1"/>
  <c r="AC474" i="1009" s="1"/>
  <c r="AA107" i="1009"/>
  <c r="AA180" i="1009"/>
  <c r="AA195" i="1009"/>
  <c r="AD280" i="1009"/>
  <c r="AA312" i="1009"/>
  <c r="H312" i="1009" s="1"/>
  <c r="H313" i="1009"/>
  <c r="H315" i="1009"/>
  <c r="AA314" i="1009"/>
  <c r="F336" i="1009"/>
  <c r="Q335" i="1009"/>
  <c r="F335" i="1009" s="1"/>
  <c r="G336" i="1009"/>
  <c r="U335" i="1009"/>
  <c r="G335" i="1009" s="1"/>
  <c r="AA335" i="1009"/>
  <c r="H335" i="1009" s="1"/>
  <c r="H336" i="1009"/>
  <c r="G386" i="1009"/>
  <c r="F394" i="1009"/>
  <c r="R393" i="1009"/>
  <c r="F435" i="1009"/>
  <c r="R434" i="1009"/>
  <c r="R433" i="1009" s="1"/>
  <c r="R432" i="1009" s="1"/>
  <c r="AA434" i="1009"/>
  <c r="H434" i="1009" s="1"/>
  <c r="H437" i="1009"/>
  <c r="Q445" i="1009"/>
  <c r="G450" i="1009"/>
  <c r="U445" i="1009"/>
  <c r="F456" i="1009"/>
  <c r="F460" i="1009"/>
  <c r="Q459" i="1009"/>
  <c r="F469" i="1009"/>
  <c r="R465" i="1009"/>
  <c r="F465" i="1009" s="1"/>
  <c r="Q476" i="1009"/>
  <c r="F477" i="1009"/>
  <c r="F50" i="1009"/>
  <c r="Q61" i="1009"/>
  <c r="F75" i="1009"/>
  <c r="F81" i="1009"/>
  <c r="F88" i="1009"/>
  <c r="Q91" i="1009"/>
  <c r="U95" i="1009"/>
  <c r="G95" i="1009" s="1"/>
  <c r="F96" i="1009"/>
  <c r="G105" i="1009"/>
  <c r="Q106" i="1009"/>
  <c r="F113" i="1009"/>
  <c r="F118" i="1009"/>
  <c r="U120" i="1009"/>
  <c r="Q121" i="1009"/>
  <c r="F122" i="1009"/>
  <c r="U130" i="1009"/>
  <c r="F133" i="1009"/>
  <c r="F139" i="1009"/>
  <c r="Q140" i="1009"/>
  <c r="F146" i="1009"/>
  <c r="G164" i="1009"/>
  <c r="F166" i="1009"/>
  <c r="U171" i="1009"/>
  <c r="G171" i="1009" s="1"/>
  <c r="F172" i="1009"/>
  <c r="G173" i="1009"/>
  <c r="Q179" i="1009"/>
  <c r="F179" i="1009" s="1"/>
  <c r="F181" i="1009"/>
  <c r="F188" i="1009"/>
  <c r="Q194" i="1009"/>
  <c r="G199" i="1009"/>
  <c r="F208" i="1009"/>
  <c r="F210" i="1009"/>
  <c r="AB214" i="1009"/>
  <c r="H214" i="1009" s="1"/>
  <c r="F225" i="1009"/>
  <c r="Q228" i="1009"/>
  <c r="F228" i="1009" s="1"/>
  <c r="U228" i="1009"/>
  <c r="U222" i="1009" s="1"/>
  <c r="U253" i="1009"/>
  <c r="F271" i="1009"/>
  <c r="V280" i="1009"/>
  <c r="H296" i="1009"/>
  <c r="G296" i="1009"/>
  <c r="T295" i="1009"/>
  <c r="G295" i="1009" s="1"/>
  <c r="H295" i="1009"/>
  <c r="AB302" i="1009"/>
  <c r="H314" i="1009"/>
  <c r="AD319" i="1009"/>
  <c r="AA320" i="1009"/>
  <c r="H321" i="1009"/>
  <c r="G328" i="1009"/>
  <c r="G330" i="1009"/>
  <c r="W338" i="1009"/>
  <c r="AC338" i="1009"/>
  <c r="H344" i="1009"/>
  <c r="AB339" i="1009"/>
  <c r="H348" i="1009"/>
  <c r="H373" i="1009"/>
  <c r="Z402" i="1009"/>
  <c r="AA421" i="1009"/>
  <c r="H421" i="1009" s="1"/>
  <c r="H422" i="1009"/>
  <c r="G434" i="1009"/>
  <c r="Z433" i="1009"/>
  <c r="F439" i="1009"/>
  <c r="G446" i="1009"/>
  <c r="AA446" i="1009"/>
  <c r="H447" i="1009"/>
  <c r="F451" i="1009"/>
  <c r="R450" i="1009"/>
  <c r="F450" i="1009" s="1"/>
  <c r="Y458" i="1009"/>
  <c r="Z475" i="1009"/>
  <c r="H476" i="1009"/>
  <c r="AB480" i="1009"/>
  <c r="AB474" i="1009" s="1"/>
  <c r="F492" i="1009"/>
  <c r="AA492" i="1009"/>
  <c r="H508" i="1009"/>
  <c r="AA507" i="1009"/>
  <c r="AA506" i="1009" s="1"/>
  <c r="AA505" i="1009" s="1"/>
  <c r="AE119" i="1009"/>
  <c r="AB120" i="1009"/>
  <c r="AB119" i="1009" s="1"/>
  <c r="U193" i="1009"/>
  <c r="U217" i="1009"/>
  <c r="G217" i="1009" s="1"/>
  <c r="V257" i="1009"/>
  <c r="V256" i="1009" s="1"/>
  <c r="F282" i="1009"/>
  <c r="Q281" i="1009"/>
  <c r="F281" i="1009" s="1"/>
  <c r="U281" i="1009"/>
  <c r="G281" i="1009" s="1"/>
  <c r="H282" i="1009"/>
  <c r="AA281" i="1009"/>
  <c r="H281" i="1009" s="1"/>
  <c r="F286" i="1009"/>
  <c r="H286" i="1009"/>
  <c r="Q290" i="1009"/>
  <c r="H290" i="1009"/>
  <c r="F291" i="1009"/>
  <c r="U290" i="1009"/>
  <c r="AA290" i="1009"/>
  <c r="H291" i="1009"/>
  <c r="H298" i="1009"/>
  <c r="F299" i="1009"/>
  <c r="H299" i="1009"/>
  <c r="V302" i="1009"/>
  <c r="V301" i="1009" s="1"/>
  <c r="G308" i="1009"/>
  <c r="G312" i="1009"/>
  <c r="F314" i="1009"/>
  <c r="W314" i="1009"/>
  <c r="W301" i="1009" s="1"/>
  <c r="W319" i="1009"/>
  <c r="G319" i="1009" s="1"/>
  <c r="G320" i="1009"/>
  <c r="H323" i="1009"/>
  <c r="F328" i="1009"/>
  <c r="Q327" i="1009"/>
  <c r="F327" i="1009" s="1"/>
  <c r="AA327" i="1009"/>
  <c r="H327" i="1009" s="1"/>
  <c r="H328" i="1009"/>
  <c r="W443" i="1009"/>
  <c r="Y444" i="1009"/>
  <c r="H446" i="1009"/>
  <c r="Z445" i="1009"/>
  <c r="U458" i="1009"/>
  <c r="G458" i="1009" s="1"/>
  <c r="G459" i="1009"/>
  <c r="Z459" i="1009"/>
  <c r="H496" i="1009"/>
  <c r="AA495" i="1009"/>
  <c r="H495" i="1009" s="1"/>
  <c r="Y512" i="1009"/>
  <c r="Q330" i="1009"/>
  <c r="F330" i="1009" s="1"/>
  <c r="AA330" i="1009"/>
  <c r="H330" i="1009" s="1"/>
  <c r="AA346" i="1009"/>
  <c r="H346" i="1009" s="1"/>
  <c r="H351" i="1009"/>
  <c r="T355" i="1009"/>
  <c r="G355" i="1009" s="1"/>
  <c r="AA356" i="1009"/>
  <c r="H363" i="1009"/>
  <c r="H367" i="1009"/>
  <c r="AA371" i="1009"/>
  <c r="H371" i="1009" s="1"/>
  <c r="G374" i="1009"/>
  <c r="H375" i="1009"/>
  <c r="H376" i="1009"/>
  <c r="T378" i="1009"/>
  <c r="AA381" i="1009"/>
  <c r="Q389" i="1009"/>
  <c r="G392" i="1009"/>
  <c r="T403" i="1009"/>
  <c r="AA404" i="1009"/>
  <c r="H408" i="1009"/>
  <c r="Q410" i="1009"/>
  <c r="AA410" i="1009"/>
  <c r="G416" i="1009"/>
  <c r="H417" i="1009"/>
  <c r="T418" i="1009"/>
  <c r="G418" i="1009" s="1"/>
  <c r="AA419" i="1009"/>
  <c r="G422" i="1009"/>
  <c r="H423" i="1009"/>
  <c r="H430" i="1009"/>
  <c r="G435" i="1009"/>
  <c r="H438" i="1009"/>
  <c r="T439" i="1009"/>
  <c r="G439" i="1009" s="1"/>
  <c r="AA440" i="1009"/>
  <c r="G451" i="1009"/>
  <c r="AA455" i="1009"/>
  <c r="AA454" i="1009" s="1"/>
  <c r="H454" i="1009" s="1"/>
  <c r="G460" i="1009"/>
  <c r="AE473" i="1009"/>
  <c r="H478" i="1009"/>
  <c r="AA489" i="1009"/>
  <c r="H489" i="1009" s="1"/>
  <c r="H493" i="1009"/>
  <c r="H498" i="1009"/>
  <c r="G499" i="1009"/>
  <c r="F503" i="1009"/>
  <c r="F509" i="1009"/>
  <c r="AD518" i="1009"/>
  <c r="AD517" i="1009" s="1"/>
  <c r="AD511" i="1009" s="1"/>
  <c r="AD510" i="1009" s="1"/>
  <c r="W518" i="1009"/>
  <c r="W517" i="1009" s="1"/>
  <c r="AC518" i="1009"/>
  <c r="AC517" i="1009" s="1"/>
  <c r="AC511" i="1009" s="1"/>
  <c r="AC510" i="1009" s="1"/>
  <c r="T536" i="1009"/>
  <c r="G537" i="1009"/>
  <c r="AB549" i="1009"/>
  <c r="AB548" i="1009" s="1"/>
  <c r="R557" i="1009"/>
  <c r="F558" i="1009"/>
  <c r="H584" i="1009"/>
  <c r="G599" i="1009"/>
  <c r="W607" i="1009"/>
  <c r="W579" i="1009" s="1"/>
  <c r="W566" i="1009" s="1"/>
  <c r="W565" i="1009" s="1"/>
  <c r="W564" i="1009" s="1"/>
  <c r="AC607" i="1009"/>
  <c r="G634" i="1009"/>
  <c r="H634" i="1009"/>
  <c r="AB639" i="1009"/>
  <c r="AB638" i="1009"/>
  <c r="G646" i="1009"/>
  <c r="H646" i="1009"/>
  <c r="R657" i="1009"/>
  <c r="V656" i="1009"/>
  <c r="V655" i="1009" s="1"/>
  <c r="V667" i="1009"/>
  <c r="T667" i="1009"/>
  <c r="G673" i="1009"/>
  <c r="G676" i="1009"/>
  <c r="Z677" i="1009"/>
  <c r="AC686" i="1009"/>
  <c r="V686" i="1009"/>
  <c r="G503" i="1009"/>
  <c r="T502" i="1009"/>
  <c r="G514" i="1009"/>
  <c r="T513" i="1009"/>
  <c r="AA537" i="1009"/>
  <c r="AA536" i="1009" s="1"/>
  <c r="H538" i="1009"/>
  <c r="Y543" i="1009"/>
  <c r="W542" i="1009"/>
  <c r="R545" i="1009"/>
  <c r="R544" i="1009" s="1"/>
  <c r="R543" i="1009" s="1"/>
  <c r="R542" i="1009" s="1"/>
  <c r="R541" i="1009" s="1"/>
  <c r="F546" i="1009"/>
  <c r="T550" i="1009"/>
  <c r="G551" i="1009"/>
  <c r="Z556" i="1009"/>
  <c r="H557" i="1009"/>
  <c r="AA561" i="1009"/>
  <c r="AA560" i="1009" s="1"/>
  <c r="AA555" i="1009" s="1"/>
  <c r="H562" i="1009"/>
  <c r="AC565" i="1009"/>
  <c r="AC564" i="1009"/>
  <c r="H593" i="1009"/>
  <c r="G611" i="1009"/>
  <c r="V607" i="1009"/>
  <c r="AD639" i="1009"/>
  <c r="AD638" i="1009"/>
  <c r="AC639" i="1009"/>
  <c r="AC638" i="1009"/>
  <c r="R668" i="1009"/>
  <c r="F669" i="1009"/>
  <c r="F688" i="1009"/>
  <c r="Q687" i="1009"/>
  <c r="T685" i="1009"/>
  <c r="U348" i="1009"/>
  <c r="F351" i="1009"/>
  <c r="U358" i="1009"/>
  <c r="F363" i="1009"/>
  <c r="R363" i="1009"/>
  <c r="R358" i="1009" s="1"/>
  <c r="Q366" i="1009"/>
  <c r="F366" i="1009" s="1"/>
  <c r="U366" i="1009"/>
  <c r="F376" i="1009"/>
  <c r="AB378" i="1009"/>
  <c r="AB386" i="1009"/>
  <c r="H386" i="1009" s="1"/>
  <c r="F395" i="1009"/>
  <c r="F397" i="1009"/>
  <c r="Q402" i="1009"/>
  <c r="F402" i="1009" s="1"/>
  <c r="Q407" i="1009"/>
  <c r="F407" i="1009" s="1"/>
  <c r="U407" i="1009"/>
  <c r="U406" i="1009" s="1"/>
  <c r="F424" i="1009"/>
  <c r="F430" i="1009"/>
  <c r="F436" i="1009"/>
  <c r="F448" i="1009"/>
  <c r="F453" i="1009"/>
  <c r="Q454" i="1009"/>
  <c r="F454" i="1009" s="1"/>
  <c r="AB460" i="1009"/>
  <c r="AB459" i="1009" s="1"/>
  <c r="AB458" i="1009" s="1"/>
  <c r="F467" i="1009"/>
  <c r="F470" i="1009"/>
  <c r="H477" i="1009"/>
  <c r="U477" i="1009"/>
  <c r="F478" i="1009"/>
  <c r="G479" i="1009"/>
  <c r="U482" i="1009"/>
  <c r="F483" i="1009"/>
  <c r="U492" i="1009"/>
  <c r="F493" i="1009"/>
  <c r="Q497" i="1009"/>
  <c r="U497" i="1009"/>
  <c r="G497" i="1009" s="1"/>
  <c r="R499" i="1009"/>
  <c r="Z501" i="1009"/>
  <c r="F502" i="1009"/>
  <c r="Q501" i="1009"/>
  <c r="F501" i="1009" s="1"/>
  <c r="Z506" i="1009"/>
  <c r="Q507" i="1009"/>
  <c r="W508" i="1009"/>
  <c r="G515" i="1009"/>
  <c r="Z518" i="1009"/>
  <c r="G525" i="1009"/>
  <c r="Z536" i="1009"/>
  <c r="G556" i="1009"/>
  <c r="G557" i="1009"/>
  <c r="F561" i="1009"/>
  <c r="Z657" i="1009"/>
  <c r="AD655" i="1009"/>
  <c r="F665" i="1009"/>
  <c r="Z667" i="1009"/>
  <c r="G677" i="1009"/>
  <c r="V676" i="1009"/>
  <c r="U686" i="1009"/>
  <c r="G686" i="1009" s="1"/>
  <c r="AB366" i="1009"/>
  <c r="U373" i="1009"/>
  <c r="G373" i="1009" s="1"/>
  <c r="U421" i="1009"/>
  <c r="G421" i="1009" s="1"/>
  <c r="U428" i="1009"/>
  <c r="G428" i="1009" s="1"/>
  <c r="F515" i="1009"/>
  <c r="Q514" i="1009"/>
  <c r="H515" i="1009"/>
  <c r="AA514" i="1009"/>
  <c r="R519" i="1009"/>
  <c r="AB519" i="1009"/>
  <c r="AB518" i="1009" s="1"/>
  <c r="AB517" i="1009" s="1"/>
  <c r="AB511" i="1009" s="1"/>
  <c r="AB510" i="1009" s="1"/>
  <c r="G522" i="1009"/>
  <c r="F525" i="1009"/>
  <c r="H524" i="1009"/>
  <c r="R527" i="1009"/>
  <c r="F527" i="1009" s="1"/>
  <c r="F528" i="1009"/>
  <c r="Y536" i="1009"/>
  <c r="R539" i="1009"/>
  <c r="R538" i="1009" s="1"/>
  <c r="R537" i="1009" s="1"/>
  <c r="R536" i="1009" s="1"/>
  <c r="F540" i="1009"/>
  <c r="Z544" i="1009"/>
  <c r="H545" i="1009"/>
  <c r="Z550" i="1009"/>
  <c r="AA551" i="1009"/>
  <c r="AA550" i="1009" s="1"/>
  <c r="H552" i="1009"/>
  <c r="W555" i="1009"/>
  <c r="V555" i="1009"/>
  <c r="V549" i="1009" s="1"/>
  <c r="V548" i="1009" s="1"/>
  <c r="V15" i="1009" s="1"/>
  <c r="T560" i="1009"/>
  <c r="G560" i="1009" s="1"/>
  <c r="G561" i="1009"/>
  <c r="Z560" i="1009"/>
  <c r="H560" i="1009" s="1"/>
  <c r="Z568" i="1009"/>
  <c r="H569" i="1009"/>
  <c r="AD565" i="1009"/>
  <c r="AD564" i="1009"/>
  <c r="F639" i="1009"/>
  <c r="R638" i="1009"/>
  <c r="F638" i="1009" s="1"/>
  <c r="Z639" i="1009"/>
  <c r="F658" i="1009"/>
  <c r="G661" i="1009"/>
  <c r="S657" i="1009"/>
  <c r="S656" i="1009" s="1"/>
  <c r="S655" i="1009" s="1"/>
  <c r="W657" i="1009"/>
  <c r="W656" i="1009" s="1"/>
  <c r="W655" i="1009" s="1"/>
  <c r="AC657" i="1009"/>
  <c r="AC656" i="1009" s="1"/>
  <c r="AC655" i="1009" s="1"/>
  <c r="G519" i="1009"/>
  <c r="H520" i="1009"/>
  <c r="H525" i="1009"/>
  <c r="T527" i="1009"/>
  <c r="G527" i="1009" s="1"/>
  <c r="F529" i="1009"/>
  <c r="AA530" i="1009"/>
  <c r="F531" i="1009"/>
  <c r="T532" i="1009"/>
  <c r="Q533" i="1009"/>
  <c r="U533" i="1009"/>
  <c r="U532" i="1009" s="1"/>
  <c r="U517" i="1009" s="1"/>
  <c r="U511" i="1009" s="1"/>
  <c r="U510" i="1009" s="1"/>
  <c r="AA533" i="1009"/>
  <c r="G538" i="1009"/>
  <c r="H539" i="1009"/>
  <c r="T545" i="1009"/>
  <c r="F547" i="1009"/>
  <c r="G552" i="1009"/>
  <c r="H553" i="1009"/>
  <c r="U555" i="1009"/>
  <c r="F559" i="1009"/>
  <c r="Q560" i="1009"/>
  <c r="G562" i="1009"/>
  <c r="H563" i="1009"/>
  <c r="U575" i="1009"/>
  <c r="G575" i="1009" s="1"/>
  <c r="AA575" i="1009"/>
  <c r="H575" i="1009" s="1"/>
  <c r="AA607" i="1009"/>
  <c r="Z611" i="1009"/>
  <c r="H635" i="1009"/>
  <c r="U641" i="1009"/>
  <c r="H647" i="1009"/>
  <c r="T657" i="1009"/>
  <c r="AB658" i="1009"/>
  <c r="AB657" i="1009" s="1"/>
  <c r="H662" i="1009"/>
  <c r="Q664" i="1009"/>
  <c r="F664" i="1009" s="1"/>
  <c r="U664" i="1009"/>
  <c r="G664" i="1009" s="1"/>
  <c r="AA664" i="1009"/>
  <c r="H664" i="1009" s="1"/>
  <c r="F670" i="1009"/>
  <c r="AA671" i="1009"/>
  <c r="AB673" i="1009"/>
  <c r="AB667" i="1009" s="1"/>
  <c r="G674" i="1009"/>
  <c r="G678" i="1009"/>
  <c r="AA679" i="1009"/>
  <c r="G687" i="1009"/>
  <c r="S697" i="1009"/>
  <c r="S696" i="1009" s="1"/>
  <c r="V697" i="1009"/>
  <c r="V696" i="1009" s="1"/>
  <c r="G696" i="1009" s="1"/>
  <c r="H706" i="1009"/>
  <c r="AB697" i="1009"/>
  <c r="AB696" i="1009" s="1"/>
  <c r="AB685" i="1009" s="1"/>
  <c r="Z708" i="1009"/>
  <c r="F720" i="1009"/>
  <c r="Q719" i="1009"/>
  <c r="F719" i="1009" s="1"/>
  <c r="G720" i="1009"/>
  <c r="U719" i="1009"/>
  <c r="G719" i="1009" s="1"/>
  <c r="H720" i="1009"/>
  <c r="F722" i="1009"/>
  <c r="G722" i="1009"/>
  <c r="F724" i="1009"/>
  <c r="R718" i="1009"/>
  <c r="S728" i="1009"/>
  <c r="S718" i="1009" s="1"/>
  <c r="F729" i="1009"/>
  <c r="Z739" i="1009"/>
  <c r="G767" i="1009"/>
  <c r="T763" i="1009"/>
  <c r="AD763" i="1009"/>
  <c r="F783" i="1009"/>
  <c r="R778" i="1009"/>
  <c r="F778" i="1009" s="1"/>
  <c r="R791" i="1009"/>
  <c r="F791" i="1009" s="1"/>
  <c r="F792" i="1009"/>
  <c r="G801" i="1009"/>
  <c r="U800" i="1009"/>
  <c r="Z800" i="1009"/>
  <c r="H807" i="1009"/>
  <c r="V832" i="1009"/>
  <c r="AD851" i="1009"/>
  <c r="W685" i="1009"/>
  <c r="F693" i="1009"/>
  <c r="AA702" i="1009"/>
  <c r="H702" i="1009" s="1"/>
  <c r="H703" i="1009"/>
  <c r="Z718" i="1009"/>
  <c r="AD718" i="1009"/>
  <c r="G833" i="1009"/>
  <c r="U832" i="1009"/>
  <c r="Z851" i="1009"/>
  <c r="Q519" i="1009"/>
  <c r="Q524" i="1009"/>
  <c r="F524" i="1009" s="1"/>
  <c r="Q538" i="1009"/>
  <c r="Q544" i="1009"/>
  <c r="Q552" i="1009"/>
  <c r="V569" i="1009"/>
  <c r="U584" i="1009"/>
  <c r="U616" i="1009"/>
  <c r="G616" i="1009" s="1"/>
  <c r="U622" i="1009"/>
  <c r="G622" i="1009" s="1"/>
  <c r="Q661" i="1009"/>
  <c r="F661" i="1009" s="1"/>
  <c r="Q676" i="1009"/>
  <c r="R678" i="1009"/>
  <c r="H687" i="1009"/>
  <c r="G688" i="1009"/>
  <c r="G691" i="1009"/>
  <c r="H694" i="1009"/>
  <c r="AA693" i="1009"/>
  <c r="H693" i="1009" s="1"/>
  <c r="F704" i="1009"/>
  <c r="Q697" i="1009"/>
  <c r="Z697" i="1009"/>
  <c r="AD697" i="1009"/>
  <c r="AD696" i="1009" s="1"/>
  <c r="S708" i="1009"/>
  <c r="S685" i="1009" s="1"/>
  <c r="G715" i="1009"/>
  <c r="AA733" i="1009"/>
  <c r="H734" i="1009"/>
  <c r="F733" i="1009"/>
  <c r="G750" i="1009"/>
  <c r="H764" i="1009"/>
  <c r="AC763" i="1009"/>
  <c r="AA770" i="1009"/>
  <c r="H770" i="1009" s="1"/>
  <c r="H771" i="1009"/>
  <c r="V763" i="1009"/>
  <c r="AB763" i="1009"/>
  <c r="Z791" i="1009"/>
  <c r="S800" i="1009"/>
  <c r="W799" i="1009"/>
  <c r="AC799" i="1009"/>
  <c r="Z822" i="1009"/>
  <c r="F862" i="1009"/>
  <c r="G862" i="1009"/>
  <c r="H690" i="1009"/>
  <c r="Q709" i="1009"/>
  <c r="F710" i="1009"/>
  <c r="G710" i="1009"/>
  <c r="U709" i="1009"/>
  <c r="AC717" i="1009"/>
  <c r="Q718" i="1009"/>
  <c r="F751" i="1009"/>
  <c r="R750" i="1009"/>
  <c r="F750" i="1009" s="1"/>
  <c r="F776" i="1009"/>
  <c r="R775" i="1009"/>
  <c r="F808" i="1009"/>
  <c r="R807" i="1009"/>
  <c r="F807" i="1009" s="1"/>
  <c r="Z810" i="1009"/>
  <c r="F823" i="1009"/>
  <c r="Q842" i="1009"/>
  <c r="F843" i="1009"/>
  <c r="S842" i="1009"/>
  <c r="S832" i="1009" s="1"/>
  <c r="F877" i="1009"/>
  <c r="AA698" i="1009"/>
  <c r="H698" i="1009" s="1"/>
  <c r="Q714" i="1009"/>
  <c r="F714" i="1009" s="1"/>
  <c r="AA714" i="1009"/>
  <c r="H714" i="1009" s="1"/>
  <c r="AA722" i="1009"/>
  <c r="H722" i="1009" s="1"/>
  <c r="H727" i="1009"/>
  <c r="T728" i="1009"/>
  <c r="F730" i="1009"/>
  <c r="AA731" i="1009"/>
  <c r="G734" i="1009"/>
  <c r="H735" i="1009"/>
  <c r="H741" i="1009"/>
  <c r="H745" i="1009"/>
  <c r="AA756" i="1009"/>
  <c r="Q763" i="1009"/>
  <c r="H765" i="1009"/>
  <c r="AA767" i="1009"/>
  <c r="H767" i="1009" s="1"/>
  <c r="G771" i="1009"/>
  <c r="H772" i="1009"/>
  <c r="AA779" i="1009"/>
  <c r="F781" i="1009"/>
  <c r="H786" i="1009"/>
  <c r="AD791" i="1009"/>
  <c r="T792" i="1009"/>
  <c r="AA801" i="1009"/>
  <c r="AA800" i="1009" s="1"/>
  <c r="T804" i="1009"/>
  <c r="T811" i="1009"/>
  <c r="AA812" i="1009"/>
  <c r="H817" i="1009"/>
  <c r="AA820" i="1009"/>
  <c r="H820" i="1009" s="1"/>
  <c r="Q828" i="1009"/>
  <c r="F828" i="1009" s="1"/>
  <c r="AA828" i="1009"/>
  <c r="H828" i="1009" s="1"/>
  <c r="AA833" i="1009"/>
  <c r="H833" i="1009" s="1"/>
  <c r="F844" i="1009"/>
  <c r="Q845" i="1009"/>
  <c r="F845" i="1009" s="1"/>
  <c r="AA845" i="1009"/>
  <c r="G852" i="1009"/>
  <c r="AA853" i="1009"/>
  <c r="AA862" i="1009"/>
  <c r="H862" i="1009" s="1"/>
  <c r="G867" i="1009"/>
  <c r="S871" i="1009"/>
  <c r="S867" i="1009" s="1"/>
  <c r="U876" i="1009"/>
  <c r="AD875" i="1009"/>
  <c r="G889" i="1009"/>
  <c r="AA892" i="1009"/>
  <c r="H892" i="1009" s="1"/>
  <c r="AA894" i="1009"/>
  <c r="H894" i="1009" s="1"/>
  <c r="Q891" i="1009"/>
  <c r="F898" i="1009"/>
  <c r="R896" i="1009"/>
  <c r="R920" i="1009"/>
  <c r="R919" i="1009" s="1"/>
  <c r="F921" i="1009"/>
  <c r="AC924" i="1009"/>
  <c r="AC923" i="1009"/>
  <c r="G937" i="1009"/>
  <c r="H939" i="1009"/>
  <c r="AA938" i="1009"/>
  <c r="U958" i="1009"/>
  <c r="G959" i="1009"/>
  <c r="F728" i="1009"/>
  <c r="AB728" i="1009"/>
  <c r="AB718" i="1009" s="1"/>
  <c r="F737" i="1009"/>
  <c r="U740" i="1009"/>
  <c r="R741" i="1009"/>
  <c r="R740" i="1009" s="1"/>
  <c r="F752" i="1009"/>
  <c r="F754" i="1009"/>
  <c r="Q755" i="1009"/>
  <c r="U764" i="1009"/>
  <c r="G764" i="1009" s="1"/>
  <c r="F765" i="1009"/>
  <c r="F773" i="1009"/>
  <c r="F777" i="1009"/>
  <c r="F784" i="1009"/>
  <c r="AB791" i="1009"/>
  <c r="AB792" i="1009"/>
  <c r="H792" i="1009" s="1"/>
  <c r="Q800" i="1009"/>
  <c r="AB804" i="1009"/>
  <c r="F809" i="1009"/>
  <c r="Q810" i="1009"/>
  <c r="T822" i="1009"/>
  <c r="AB823" i="1009"/>
  <c r="AB822" i="1009" s="1"/>
  <c r="AB842" i="1009"/>
  <c r="AB832" i="1009" s="1"/>
  <c r="H871" i="1009"/>
  <c r="F872" i="1009"/>
  <c r="V876" i="1009"/>
  <c r="S877" i="1009"/>
  <c r="S876" i="1009" s="1"/>
  <c r="S875" i="1009" s="1"/>
  <c r="F878" i="1009"/>
  <c r="G879" i="1009"/>
  <c r="F885" i="1009"/>
  <c r="AA886" i="1009"/>
  <c r="F888" i="1009"/>
  <c r="R905" i="1009"/>
  <c r="R904" i="1009" s="1"/>
  <c r="F906" i="1009"/>
  <c r="Z928" i="1009"/>
  <c r="AD924" i="1009"/>
  <c r="AD923" i="1009"/>
  <c r="AC936" i="1009"/>
  <c r="AD935" i="1009"/>
  <c r="U733" i="1009"/>
  <c r="G733" i="1009" s="1"/>
  <c r="AB740" i="1009"/>
  <c r="U770" i="1009"/>
  <c r="G770" i="1009" s="1"/>
  <c r="H870" i="1009"/>
  <c r="F871" i="1009"/>
  <c r="Q867" i="1009"/>
  <c r="G896" i="1009"/>
  <c r="U891" i="1009"/>
  <c r="G891" i="1009" s="1"/>
  <c r="H896" i="1009"/>
  <c r="Z919" i="1009"/>
  <c r="F929" i="1009"/>
  <c r="Q928" i="1009"/>
  <c r="Z936" i="1009"/>
  <c r="AA946" i="1009"/>
  <c r="H889" i="1009"/>
  <c r="Q899" i="1009"/>
  <c r="U899" i="1009"/>
  <c r="AA899" i="1009"/>
  <c r="AB914" i="1009"/>
  <c r="AB875" i="1009" s="1"/>
  <c r="AB831" i="1009" s="1"/>
  <c r="AC915" i="1009"/>
  <c r="AC914" i="1009" s="1"/>
  <c r="AC875" i="1009" s="1"/>
  <c r="T920" i="1009"/>
  <c r="AA921" i="1009"/>
  <c r="F922" i="1009"/>
  <c r="T924" i="1009"/>
  <c r="AB929" i="1009"/>
  <c r="AB928" i="1009" s="1"/>
  <c r="AB927" i="1009" s="1"/>
  <c r="AB925" i="1009" s="1"/>
  <c r="Q938" i="1009"/>
  <c r="R939" i="1009"/>
  <c r="R938" i="1009" s="1"/>
  <c r="R937" i="1009" s="1"/>
  <c r="R936" i="1009" s="1"/>
  <c r="G940" i="1009"/>
  <c r="H941" i="1009"/>
  <c r="U943" i="1009"/>
  <c r="G943" i="1009" s="1"/>
  <c r="AA943" i="1009"/>
  <c r="H943" i="1009" s="1"/>
  <c r="F944" i="1009"/>
  <c r="G947" i="1009"/>
  <c r="H948" i="1009"/>
  <c r="H954" i="1009"/>
  <c r="Q959" i="1009"/>
  <c r="F965" i="1009"/>
  <c r="Q964" i="1009"/>
  <c r="F964" i="1009" s="1"/>
  <c r="AA964" i="1009"/>
  <c r="H964" i="1009" s="1"/>
  <c r="H965" i="1009"/>
  <c r="T969" i="1009"/>
  <c r="G970" i="1009"/>
  <c r="Z969" i="1009"/>
  <c r="AD969" i="1009"/>
  <c r="AD968" i="1009" s="1"/>
  <c r="H977" i="1009"/>
  <c r="AA976" i="1009"/>
  <c r="H976" i="1009" s="1"/>
  <c r="U978" i="1009"/>
  <c r="F979" i="1009"/>
  <c r="T983" i="1009"/>
  <c r="G983" i="1009" s="1"/>
  <c r="V989" i="1009"/>
  <c r="F994" i="1009"/>
  <c r="Q990" i="1009"/>
  <c r="H1001" i="1009"/>
  <c r="AB1000" i="1009"/>
  <c r="H1000" i="1009" s="1"/>
  <c r="AA905" i="1009"/>
  <c r="U928" i="1009"/>
  <c r="R960" i="1009"/>
  <c r="R959" i="1009" s="1"/>
  <c r="R958" i="1009" s="1"/>
  <c r="AA960" i="1009"/>
  <c r="H961" i="1009"/>
  <c r="G972" i="1009"/>
  <c r="F974" i="1009"/>
  <c r="H974" i="1009"/>
  <c r="T978" i="1009"/>
  <c r="G979" i="1009"/>
  <c r="F981" i="1009"/>
  <c r="H981" i="1009"/>
  <c r="G984" i="1009"/>
  <c r="H984" i="1009"/>
  <c r="H988" i="1009"/>
  <c r="AA987" i="1009"/>
  <c r="H987" i="1009" s="1"/>
  <c r="AD990" i="1009"/>
  <c r="T875" i="1009"/>
  <c r="Q919" i="1009"/>
  <c r="Q940" i="1009"/>
  <c r="F940" i="1009" s="1"/>
  <c r="Q947" i="1009"/>
  <c r="G960" i="1009"/>
  <c r="G964" i="1009"/>
  <c r="T958" i="1009"/>
  <c r="G958" i="1009" s="1"/>
  <c r="R969" i="1009"/>
  <c r="V969" i="1009"/>
  <c r="V968" i="1009" s="1"/>
  <c r="AB969" i="1009"/>
  <c r="AB968" i="1009" s="1"/>
  <c r="G976" i="1009"/>
  <c r="Q978" i="1009"/>
  <c r="Q983" i="1009"/>
  <c r="U989" i="1009"/>
  <c r="G989" i="1009" s="1"/>
  <c r="H991" i="1009"/>
  <c r="G991" i="1009"/>
  <c r="Z990" i="1009"/>
  <c r="R996" i="1009"/>
  <c r="F997" i="1009"/>
  <c r="R998" i="1009"/>
  <c r="F998" i="1009" s="1"/>
  <c r="F999" i="1009"/>
  <c r="G1000" i="1009"/>
  <c r="F1001" i="1009"/>
  <c r="G1001" i="1009"/>
  <c r="G1003" i="1009"/>
  <c r="U968" i="1009"/>
  <c r="AA972" i="1009"/>
  <c r="H973" i="1009"/>
  <c r="AA979" i="1009"/>
  <c r="H980" i="1009"/>
  <c r="AA1009" i="1009"/>
  <c r="H1009" i="1009" s="1"/>
  <c r="AA1011" i="1009"/>
  <c r="F1012" i="1009"/>
  <c r="Q1014" i="1009"/>
  <c r="G1019" i="1009"/>
  <c r="R1024" i="1009"/>
  <c r="R1023" i="1009" s="1"/>
  <c r="F1025" i="1009"/>
  <c r="Q1039" i="1009"/>
  <c r="F1039" i="1009" s="1"/>
  <c r="F1040" i="1009"/>
  <c r="F1047" i="1009"/>
  <c r="F1055" i="1009"/>
  <c r="H1064" i="1009"/>
  <c r="AB1072" i="1009"/>
  <c r="W1072" i="1009"/>
  <c r="AC1072" i="1009"/>
  <c r="AC1071" i="1009" s="1"/>
  <c r="T1072" i="1009"/>
  <c r="G1076" i="1009"/>
  <c r="H1076" i="1009"/>
  <c r="T1082" i="1009"/>
  <c r="G1082" i="1009" s="1"/>
  <c r="Z1082" i="1009"/>
  <c r="H1006" i="1009"/>
  <c r="S1014" i="1009"/>
  <c r="R1015" i="1009"/>
  <c r="R1014" i="1009" s="1"/>
  <c r="R1013" i="1009" s="1"/>
  <c r="F1016" i="1009"/>
  <c r="F1017" i="1009"/>
  <c r="AA1019" i="1009"/>
  <c r="H1019" i="1009" s="1"/>
  <c r="H1023" i="1009"/>
  <c r="U1026" i="1009"/>
  <c r="F1027" i="1009"/>
  <c r="G1033" i="1009"/>
  <c r="W1031" i="1009"/>
  <c r="W1026" i="1009" s="1"/>
  <c r="G1034" i="1009"/>
  <c r="F1064" i="1009"/>
  <c r="R1063" i="1009"/>
  <c r="F1063" i="1009" s="1"/>
  <c r="Z1072" i="1009"/>
  <c r="H1073" i="1009"/>
  <c r="T1013" i="1009"/>
  <c r="V1013" i="1009"/>
  <c r="AD1014" i="1009"/>
  <c r="AD1013" i="1009" s="1"/>
  <c r="H1018" i="1009"/>
  <c r="H1024" i="1009"/>
  <c r="Q1026" i="1009"/>
  <c r="F1026" i="1009" s="1"/>
  <c r="G1027" i="1009"/>
  <c r="AA1027" i="1009"/>
  <c r="F1035" i="1009"/>
  <c r="Q1034" i="1009"/>
  <c r="F1034" i="1009" s="1"/>
  <c r="H1035" i="1009"/>
  <c r="AA1034" i="1009"/>
  <c r="G1037" i="1009"/>
  <c r="H1037" i="1009"/>
  <c r="G1040" i="1009"/>
  <c r="G1064" i="1009"/>
  <c r="F1079" i="1009"/>
  <c r="F1101" i="1009"/>
  <c r="R1121" i="1009"/>
  <c r="R1120" i="1009" s="1"/>
  <c r="F1122" i="1009"/>
  <c r="G1014" i="1009"/>
  <c r="AA1014" i="1009"/>
  <c r="H1014" i="1009" s="1"/>
  <c r="F1024" i="1009"/>
  <c r="H1040" i="1009"/>
  <c r="AA1039" i="1009"/>
  <c r="H1039" i="1009" s="1"/>
  <c r="G1050" i="1009"/>
  <c r="H1084" i="1009"/>
  <c r="Z1094" i="1009"/>
  <c r="AA1047" i="1009"/>
  <c r="H1047" i="1009" s="1"/>
  <c r="F1048" i="1009"/>
  <c r="AA1053" i="1009"/>
  <c r="H1053" i="1009" s="1"/>
  <c r="AB1063" i="1009"/>
  <c r="H1063" i="1009" s="1"/>
  <c r="Q1072" i="1009"/>
  <c r="U1072" i="1009"/>
  <c r="S1076" i="1009"/>
  <c r="F1076" i="1009" s="1"/>
  <c r="AA1079" i="1009"/>
  <c r="AA1072" i="1009" s="1"/>
  <c r="F1080" i="1009"/>
  <c r="S1083" i="1009"/>
  <c r="S1082" i="1009" s="1"/>
  <c r="AA1086" i="1009"/>
  <c r="H1086" i="1009" s="1"/>
  <c r="F1088" i="1009"/>
  <c r="U1094" i="1009"/>
  <c r="T1100" i="1009"/>
  <c r="AA1101" i="1009"/>
  <c r="F1102" i="1009"/>
  <c r="V1104" i="1009"/>
  <c r="G1104" i="1009" s="1"/>
  <c r="H1115" i="1009"/>
  <c r="H1114" i="1009"/>
  <c r="Z1121" i="1009"/>
  <c r="AA1127" i="1009"/>
  <c r="H1127" i="1009" s="1"/>
  <c r="AC1143" i="1009"/>
  <c r="R1159" i="1009"/>
  <c r="F1159" i="1009" s="1"/>
  <c r="F1160" i="1009"/>
  <c r="AB1170" i="1009"/>
  <c r="W1169" i="1009"/>
  <c r="G1181" i="1009"/>
  <c r="T1175" i="1009"/>
  <c r="T1170" i="1009" s="1"/>
  <c r="Z1175" i="1009"/>
  <c r="Z1170" i="1009" s="1"/>
  <c r="H1181" i="1009"/>
  <c r="AB1200" i="1009"/>
  <c r="AB1199" i="1009" s="1"/>
  <c r="Q1023" i="1009"/>
  <c r="F1023" i="1009" s="1"/>
  <c r="S1050" i="1009"/>
  <c r="F1050" i="1009" s="1"/>
  <c r="AC1063" i="1009"/>
  <c r="S1073" i="1009"/>
  <c r="S1072" i="1009" s="1"/>
  <c r="S1095" i="1009"/>
  <c r="S1094" i="1009" s="1"/>
  <c r="Q1100" i="1009"/>
  <c r="F1100" i="1009" s="1"/>
  <c r="R1105" i="1009"/>
  <c r="W1104" i="1009"/>
  <c r="AC1104" i="1009"/>
  <c r="H1104" i="1009" s="1"/>
  <c r="Q1121" i="1009"/>
  <c r="G1122" i="1009"/>
  <c r="AA1122" i="1009"/>
  <c r="F1124" i="1009"/>
  <c r="F1127" i="1009"/>
  <c r="F1136" i="1009"/>
  <c r="W1143" i="1009"/>
  <c r="G1153" i="1009"/>
  <c r="U1143" i="1009"/>
  <c r="U1103" i="1009" s="1"/>
  <c r="F1156" i="1009"/>
  <c r="Z1143" i="1009"/>
  <c r="AA1184" i="1009"/>
  <c r="H1186" i="1009"/>
  <c r="AB1185" i="1009"/>
  <c r="AB1184" i="1009" s="1"/>
  <c r="G1189" i="1009"/>
  <c r="H1190" i="1009"/>
  <c r="G1105" i="1009"/>
  <c r="H1105" i="1009"/>
  <c r="G1129" i="1009"/>
  <c r="Q1143" i="1009"/>
  <c r="F1153" i="1009"/>
  <c r="G1185" i="1009"/>
  <c r="U1184" i="1009"/>
  <c r="G1184" i="1009" s="1"/>
  <c r="S1143" i="1009"/>
  <c r="R1143" i="1009"/>
  <c r="G1171" i="1009"/>
  <c r="H1172" i="1009"/>
  <c r="R1181" i="1009"/>
  <c r="F1181" i="1009" s="1"/>
  <c r="F1182" i="1009"/>
  <c r="R1189" i="1009"/>
  <c r="F1189" i="1009" s="1"/>
  <c r="AA1136" i="1009"/>
  <c r="H1136" i="1009" s="1"/>
  <c r="F1137" i="1009"/>
  <c r="F1141" i="1009"/>
  <c r="S1144" i="1009"/>
  <c r="F1144" i="1009" s="1"/>
  <c r="AA1153" i="1009"/>
  <c r="F1154" i="1009"/>
  <c r="F1161" i="1009"/>
  <c r="Q1163" i="1009"/>
  <c r="AA1163" i="1009"/>
  <c r="AA1162" i="1009" s="1"/>
  <c r="H1162" i="1009" s="1"/>
  <c r="F1183" i="1009"/>
  <c r="Q1185" i="1009"/>
  <c r="AC1189" i="1009"/>
  <c r="H1189" i="1009" s="1"/>
  <c r="Z1201" i="1009"/>
  <c r="AA1202" i="1009"/>
  <c r="AA1201" i="1009" s="1"/>
  <c r="AA1200" i="1009" s="1"/>
  <c r="G1204" i="1009"/>
  <c r="T1209" i="1009"/>
  <c r="G1210" i="1009"/>
  <c r="Q1219" i="1009"/>
  <c r="S1131" i="1009"/>
  <c r="S1120" i="1009" s="1"/>
  <c r="G1172" i="1009"/>
  <c r="H1176" i="1009"/>
  <c r="G1200" i="1009"/>
  <c r="S1200" i="1009"/>
  <c r="Q1201" i="1009"/>
  <c r="F1202" i="1009"/>
  <c r="S1210" i="1009"/>
  <c r="S1209" i="1009" s="1"/>
  <c r="R1211" i="1009"/>
  <c r="F1212" i="1009"/>
  <c r="G1216" i="1009"/>
  <c r="G1219" i="1009"/>
  <c r="AC1199" i="1009"/>
  <c r="Z1210" i="1009"/>
  <c r="AD1210" i="1009"/>
  <c r="AD1209" i="1009" s="1"/>
  <c r="AD1199" i="1009" s="1"/>
  <c r="R1213" i="1009"/>
  <c r="F1213" i="1009" s="1"/>
  <c r="F1214" i="1009"/>
  <c r="R1221" i="1009"/>
  <c r="F1222" i="1009"/>
  <c r="R1223" i="1009"/>
  <c r="F1223" i="1009" s="1"/>
  <c r="F1224" i="1009"/>
  <c r="R1229" i="1009"/>
  <c r="F1229" i="1009" s="1"/>
  <c r="F1230" i="1009"/>
  <c r="Q1172" i="1009"/>
  <c r="Q1175" i="1009"/>
  <c r="V1176" i="1009"/>
  <c r="V1175" i="1009" s="1"/>
  <c r="V1170" i="1009" s="1"/>
  <c r="V1169" i="1009" s="1"/>
  <c r="V1168" i="1009" s="1"/>
  <c r="V1167" i="1009" s="1"/>
  <c r="Y1199" i="1009"/>
  <c r="F1203" i="1009"/>
  <c r="F1204" i="1009"/>
  <c r="G1205" i="1009"/>
  <c r="F1216" i="1009"/>
  <c r="Q1215" i="1009"/>
  <c r="Z1219" i="1009"/>
  <c r="G1236" i="1009"/>
  <c r="AA1225" i="1009"/>
  <c r="H1225" i="1009" s="1"/>
  <c r="F1227" i="1009"/>
  <c r="F1231" i="1009"/>
  <c r="AA1233" i="1009"/>
  <c r="AC1236" i="1009"/>
  <c r="AC1235" i="1009" s="1"/>
  <c r="S1236" i="1009"/>
  <c r="S1235" i="1009" s="1"/>
  <c r="F1238" i="1009"/>
  <c r="R1237" i="1009"/>
  <c r="G1242" i="1009"/>
  <c r="F1245" i="1009"/>
  <c r="R1244" i="1009"/>
  <c r="F1244" i="1009" s="1"/>
  <c r="R1246" i="1009"/>
  <c r="F1246" i="1009" s="1"/>
  <c r="V1246" i="1009"/>
  <c r="V1235" i="1009" s="1"/>
  <c r="V1218" i="1009" s="1"/>
  <c r="V1198" i="1009" s="1"/>
  <c r="V1197" i="1009" s="1"/>
  <c r="AB1246" i="1009"/>
  <c r="AB1235" i="1009" s="1"/>
  <c r="G1249" i="1009"/>
  <c r="Q1251" i="1009"/>
  <c r="G1252" i="1009"/>
  <c r="G1257" i="1009"/>
  <c r="W1259" i="1009"/>
  <c r="G1265" i="1009"/>
  <c r="G1267" i="1009"/>
  <c r="F1271" i="1009"/>
  <c r="R1270" i="1009"/>
  <c r="F1270" i="1009" s="1"/>
  <c r="F1275" i="1009"/>
  <c r="Q1274" i="1009"/>
  <c r="F1274" i="1009" s="1"/>
  <c r="H1275" i="1009"/>
  <c r="G1288" i="1009"/>
  <c r="H1290" i="1009"/>
  <c r="G1289" i="1009"/>
  <c r="H1236" i="1009"/>
  <c r="H1240" i="1009"/>
  <c r="U1246" i="1009"/>
  <c r="H1250" i="1009"/>
  <c r="R1251" i="1009"/>
  <c r="G1255" i="1009"/>
  <c r="S1259" i="1009"/>
  <c r="F1262" i="1009"/>
  <c r="R1261" i="1009"/>
  <c r="R1260" i="1009" s="1"/>
  <c r="AA1263" i="1009"/>
  <c r="H1263" i="1009" s="1"/>
  <c r="H1264" i="1009"/>
  <c r="G1282" i="1009"/>
  <c r="G1283" i="1009"/>
  <c r="F1291" i="1009"/>
  <c r="R1290" i="1009"/>
  <c r="R1289" i="1009" s="1"/>
  <c r="F1247" i="1009"/>
  <c r="AA1252" i="1009"/>
  <c r="H1254" i="1009"/>
  <c r="F1257" i="1009"/>
  <c r="Z1260" i="1009"/>
  <c r="F1265" i="1009"/>
  <c r="Q1260" i="1009"/>
  <c r="G1286" i="1009"/>
  <c r="F1237" i="1009"/>
  <c r="F1243" i="1009"/>
  <c r="R1242" i="1009"/>
  <c r="F1242" i="1009" s="1"/>
  <c r="F1273" i="1009"/>
  <c r="R1272" i="1009"/>
  <c r="F1272" i="1009" s="1"/>
  <c r="F1279" i="1009"/>
  <c r="R1278" i="1009"/>
  <c r="R1277" i="1009" s="1"/>
  <c r="AA1280" i="1009"/>
  <c r="H1280" i="1009" s="1"/>
  <c r="H1281" i="1009"/>
  <c r="H1283" i="1009"/>
  <c r="AC1282" i="1009"/>
  <c r="H1282" i="1009" s="1"/>
  <c r="R1282" i="1009"/>
  <c r="F1282" i="1009" s="1"/>
  <c r="F1283" i="1009"/>
  <c r="F1286" i="1009"/>
  <c r="Q1285" i="1009"/>
  <c r="F1285" i="1009" s="1"/>
  <c r="AA1285" i="1009"/>
  <c r="H1285" i="1009" s="1"/>
  <c r="H1286" i="1009"/>
  <c r="Z1288" i="1009"/>
  <c r="H1288" i="1009" s="1"/>
  <c r="H1289" i="1009"/>
  <c r="F1284" i="1009"/>
  <c r="F1290" i="1009"/>
  <c r="G1297" i="1009"/>
  <c r="U1296" i="1009"/>
  <c r="AA1298" i="1009"/>
  <c r="H1299" i="1009"/>
  <c r="AA1300" i="1009"/>
  <c r="H1300" i="1009" s="1"/>
  <c r="H1301" i="1009"/>
  <c r="Z1303" i="1009"/>
  <c r="H1310" i="1009"/>
  <c r="F1338" i="1009"/>
  <c r="F1341" i="1009"/>
  <c r="R1340" i="1009"/>
  <c r="Q1314" i="1009"/>
  <c r="AC1313" i="1009"/>
  <c r="AC1294" i="1009" s="1"/>
  <c r="Z1340" i="1009"/>
  <c r="F1297" i="1009"/>
  <c r="Q1296" i="1009"/>
  <c r="G1300" i="1009"/>
  <c r="F1304" i="1009"/>
  <c r="R1303" i="1009"/>
  <c r="W1314" i="1009"/>
  <c r="W1313" i="1009" s="1"/>
  <c r="R1335" i="1009"/>
  <c r="R1314" i="1009" s="1"/>
  <c r="V1313" i="1009"/>
  <c r="V1294" i="1009" s="1"/>
  <c r="V1293" i="1009" s="1"/>
  <c r="U1340" i="1009"/>
  <c r="G1341" i="1009"/>
  <c r="F1340" i="1009"/>
  <c r="H1345" i="1009"/>
  <c r="H1302" i="1009"/>
  <c r="G1304" i="1009"/>
  <c r="Q1309" i="1009"/>
  <c r="F1309" i="1009" s="1"/>
  <c r="H1311" i="1009"/>
  <c r="U1315" i="1009"/>
  <c r="AA1335" i="1009"/>
  <c r="H1335" i="1009" s="1"/>
  <c r="F1336" i="1009"/>
  <c r="F1343" i="1009"/>
  <c r="Q1344" i="1009"/>
  <c r="AA1344" i="1009"/>
  <c r="H1344" i="1009" s="1"/>
  <c r="S1330" i="1009"/>
  <c r="F1330" i="1009" s="1"/>
  <c r="S1345" i="1009"/>
  <c r="S1344" i="1009" s="1"/>
  <c r="AB1304" i="1009"/>
  <c r="AB1303" i="1009" s="1"/>
  <c r="AB1295" i="1009" s="1"/>
  <c r="U1310" i="1009"/>
  <c r="AB565" i="1009" l="1"/>
  <c r="AB564" i="1009"/>
  <c r="AC1167" i="1009"/>
  <c r="AC1168" i="1009"/>
  <c r="G100" i="1009"/>
  <c r="F140" i="1009"/>
  <c r="W82" i="1009"/>
  <c r="AA137" i="1009"/>
  <c r="H137" i="1009" s="1"/>
  <c r="H138" i="1009"/>
  <c r="AB1294" i="1009"/>
  <c r="U1344" i="1009"/>
  <c r="G1344" i="1009" s="1"/>
  <c r="H1341" i="1009"/>
  <c r="H1330" i="1009"/>
  <c r="G1296" i="1009"/>
  <c r="F1277" i="1009"/>
  <c r="AA1260" i="1009"/>
  <c r="G1259" i="1009"/>
  <c r="AA1246" i="1009"/>
  <c r="H1221" i="1009"/>
  <c r="H1095" i="1009"/>
  <c r="Q1082" i="1009"/>
  <c r="F1082" i="1009" s="1"/>
  <c r="W1071" i="1009"/>
  <c r="F919" i="1009"/>
  <c r="H899" i="1009"/>
  <c r="H947" i="1009"/>
  <c r="F905" i="1009"/>
  <c r="V875" i="1009"/>
  <c r="H804" i="1009"/>
  <c r="H710" i="1009"/>
  <c r="S799" i="1009"/>
  <c r="AD685" i="1009"/>
  <c r="R836" i="1009"/>
  <c r="AA697" i="1009"/>
  <c r="AA696" i="1009" s="1"/>
  <c r="G532" i="1009"/>
  <c r="Q657" i="1009"/>
  <c r="H537" i="1009"/>
  <c r="G366" i="1009"/>
  <c r="G358" i="1009"/>
  <c r="V579" i="1009"/>
  <c r="W541" i="1009"/>
  <c r="Y542" i="1009"/>
  <c r="W442" i="1009"/>
  <c r="Y442" i="1009" s="1"/>
  <c r="Y443" i="1009"/>
  <c r="V243" i="1009"/>
  <c r="F254" i="1009"/>
  <c r="F489" i="1009"/>
  <c r="S243" i="1009"/>
  <c r="F206" i="1009"/>
  <c r="F59" i="1009"/>
  <c r="G206" i="1009"/>
  <c r="F143" i="1009"/>
  <c r="W52" i="1009"/>
  <c r="W51" i="1009" s="1"/>
  <c r="G51" i="1009" s="1"/>
  <c r="G201" i="1009"/>
  <c r="H359" i="1009"/>
  <c r="W492" i="1009"/>
  <c r="W481" i="1009" s="1"/>
  <c r="W480" i="1009" s="1"/>
  <c r="V739" i="1009"/>
  <c r="V717" i="1009" s="1"/>
  <c r="Y717" i="1009" s="1"/>
  <c r="W62" i="1009"/>
  <c r="G62" i="1009" s="1"/>
  <c r="W1235" i="1009"/>
  <c r="W1218" i="1009" s="1"/>
  <c r="W1198" i="1009" s="1"/>
  <c r="H1134" i="1009"/>
  <c r="AA1131" i="1009"/>
  <c r="H1131" i="1009" s="1"/>
  <c r="H1215" i="1009"/>
  <c r="G1095" i="1009"/>
  <c r="AA990" i="1009"/>
  <c r="AD799" i="1009"/>
  <c r="G990" i="1009"/>
  <c r="AA750" i="1009"/>
  <c r="H750" i="1009" s="1"/>
  <c r="W280" i="1009"/>
  <c r="AA161" i="1009"/>
  <c r="H162" i="1009"/>
  <c r="U718" i="1009"/>
  <c r="W1120" i="1009"/>
  <c r="R984" i="1009"/>
  <c r="F985" i="1009"/>
  <c r="H234" i="1009"/>
  <c r="AA233" i="1009"/>
  <c r="AA1315" i="1009"/>
  <c r="S1218" i="1009"/>
  <c r="AB1218" i="1009"/>
  <c r="H1173" i="1009"/>
  <c r="H1205" i="1009"/>
  <c r="H1202" i="1009"/>
  <c r="H1034" i="1009"/>
  <c r="AB1071" i="1009"/>
  <c r="G899" i="1009"/>
  <c r="AC935" i="1009"/>
  <c r="H929" i="1009"/>
  <c r="F755" i="1009"/>
  <c r="U936" i="1009"/>
  <c r="U935" i="1009" s="1"/>
  <c r="R891" i="1009"/>
  <c r="G823" i="1009"/>
  <c r="Q822" i="1009"/>
  <c r="F822" i="1009" s="1"/>
  <c r="H733" i="1009"/>
  <c r="S717" i="1009"/>
  <c r="Y555" i="1009"/>
  <c r="T406" i="1009"/>
  <c r="AC685" i="1009"/>
  <c r="X444" i="1009"/>
  <c r="U301" i="1009"/>
  <c r="F256" i="1009"/>
  <c r="S119" i="1009"/>
  <c r="F99" i="1009"/>
  <c r="V338" i="1009"/>
  <c r="H465" i="1009"/>
  <c r="F490" i="1009"/>
  <c r="AB1013" i="1009"/>
  <c r="Z1013" i="1009"/>
  <c r="G1260" i="1009"/>
  <c r="H1216" i="1009"/>
  <c r="AA1210" i="1009"/>
  <c r="AA1209" i="1009" s="1"/>
  <c r="AA1199" i="1009" s="1"/>
  <c r="H1211" i="1009"/>
  <c r="R852" i="1009"/>
  <c r="F852" i="1009" s="1"/>
  <c r="H808" i="1009"/>
  <c r="F916" i="1009"/>
  <c r="R915" i="1009"/>
  <c r="AA775" i="1009"/>
  <c r="H775" i="1009" s="1"/>
  <c r="H776" i="1009"/>
  <c r="R685" i="1009"/>
  <c r="H805" i="1009"/>
  <c r="F163" i="1009"/>
  <c r="F48" i="1009"/>
  <c r="R47" i="1009"/>
  <c r="F47" i="1009" s="1"/>
  <c r="V1103" i="1009"/>
  <c r="V1070" i="1009" s="1"/>
  <c r="V1069" i="1009" s="1"/>
  <c r="V1068" i="1009" s="1"/>
  <c r="F1190" i="1009"/>
  <c r="AA1050" i="1009"/>
  <c r="H1050" i="1009" s="1"/>
  <c r="W1103" i="1009"/>
  <c r="S1114" i="1009"/>
  <c r="W1013" i="1009"/>
  <c r="W967" i="1009" s="1"/>
  <c r="G1083" i="1009"/>
  <c r="F978" i="1009"/>
  <c r="AD989" i="1009"/>
  <c r="G978" i="1009"/>
  <c r="Q968" i="1009"/>
  <c r="Q851" i="1009"/>
  <c r="AB739" i="1009"/>
  <c r="F810" i="1009"/>
  <c r="S851" i="1009"/>
  <c r="G555" i="1009"/>
  <c r="G348" i="1009"/>
  <c r="AB592" i="1009"/>
  <c r="AB579" i="1009" s="1"/>
  <c r="G378" i="1009"/>
  <c r="W279" i="1009"/>
  <c r="T433" i="1009"/>
  <c r="AC279" i="1009"/>
  <c r="F315" i="1009"/>
  <c r="Z119" i="1009"/>
  <c r="G270" i="1009"/>
  <c r="R189" i="1009"/>
  <c r="AC119" i="1009"/>
  <c r="AC60" i="1009" s="1"/>
  <c r="H358" i="1009"/>
  <c r="H616" i="1009"/>
  <c r="G1121" i="1009"/>
  <c r="G1120" i="1009"/>
  <c r="F1315" i="1009"/>
  <c r="R1300" i="1009"/>
  <c r="F1301" i="1009"/>
  <c r="AA1304" i="1009"/>
  <c r="AA1303" i="1009" s="1"/>
  <c r="F811" i="1009"/>
  <c r="H643" i="1009"/>
  <c r="AA642" i="1009"/>
  <c r="AA133" i="1009"/>
  <c r="H134" i="1009"/>
  <c r="S1314" i="1009"/>
  <c r="S1313" i="1009" s="1"/>
  <c r="S1294" i="1009" s="1"/>
  <c r="S1293" i="1009" s="1"/>
  <c r="S1292" i="1009" s="1"/>
  <c r="AD1168" i="1009"/>
  <c r="AD1167" i="1009"/>
  <c r="H1175" i="1009"/>
  <c r="F886" i="1009"/>
  <c r="G130" i="1009"/>
  <c r="V831" i="1009"/>
  <c r="Y480" i="1009"/>
  <c r="AA450" i="1009"/>
  <c r="H450" i="1009" s="1"/>
  <c r="H451" i="1009"/>
  <c r="G492" i="1009"/>
  <c r="Y517" i="1009"/>
  <c r="F1346" i="1009"/>
  <c r="H1342" i="1009"/>
  <c r="AA1314" i="1009"/>
  <c r="H1314" i="1009" s="1"/>
  <c r="AD1292" i="1009"/>
  <c r="AD1293" i="1009"/>
  <c r="H1303" i="1009"/>
  <c r="G193" i="1009"/>
  <c r="AC1259" i="1009"/>
  <c r="AA1269" i="1009"/>
  <c r="H1269" i="1009" s="1"/>
  <c r="H1270" i="1009"/>
  <c r="AD1218" i="1009"/>
  <c r="AD1198" i="1009" s="1"/>
  <c r="AC1218" i="1009"/>
  <c r="H1237" i="1009"/>
  <c r="S1199" i="1009"/>
  <c r="U1169" i="1009"/>
  <c r="U1168" i="1009" s="1"/>
  <c r="U1167" i="1009" s="1"/>
  <c r="H1184" i="1009"/>
  <c r="G1176" i="1009"/>
  <c r="G1175" i="1009"/>
  <c r="AB1103" i="1009"/>
  <c r="AB1070" i="1009" s="1"/>
  <c r="AA1159" i="1009"/>
  <c r="H1159" i="1009" s="1"/>
  <c r="H1160" i="1009"/>
  <c r="F1157" i="1009"/>
  <c r="AD1070" i="1009"/>
  <c r="F1131" i="1009"/>
  <c r="Y1103" i="1009"/>
  <c r="G1103" i="1009" s="1"/>
  <c r="F1095" i="1009"/>
  <c r="S1071" i="1009"/>
  <c r="AC967" i="1009"/>
  <c r="AC934" i="1009" s="1"/>
  <c r="AA1005" i="1009"/>
  <c r="AA989" i="1009" s="1"/>
  <c r="V967" i="1009"/>
  <c r="V934" i="1009" s="1"/>
  <c r="V933" i="1009" s="1"/>
  <c r="V932" i="1009" s="1"/>
  <c r="F920" i="1009"/>
  <c r="H914" i="1009"/>
  <c r="H917" i="1009"/>
  <c r="AA891" i="1009"/>
  <c r="H891" i="1009" s="1"/>
  <c r="F891" i="1009"/>
  <c r="W831" i="1009"/>
  <c r="AA867" i="1009"/>
  <c r="H867" i="1009" s="1"/>
  <c r="H868" i="1009"/>
  <c r="F867" i="1009"/>
  <c r="G842" i="1009"/>
  <c r="AC831" i="1009"/>
  <c r="G832" i="1009"/>
  <c r="S684" i="1009"/>
  <c r="S683" i="1009" s="1"/>
  <c r="S682" i="1009" s="1"/>
  <c r="H622" i="1009"/>
  <c r="W119" i="1009"/>
  <c r="U567" i="1009"/>
  <c r="F545" i="1009"/>
  <c r="H536" i="1009"/>
  <c r="W511" i="1009"/>
  <c r="H507" i="1009"/>
  <c r="H503" i="1009"/>
  <c r="AA502" i="1009"/>
  <c r="AA482" i="1009"/>
  <c r="H482" i="1009" s="1"/>
  <c r="F320" i="1009"/>
  <c r="R319" i="1009"/>
  <c r="F319" i="1009" s="1"/>
  <c r="AB301" i="1009"/>
  <c r="W71" i="1009"/>
  <c r="G72" i="1009"/>
  <c r="G52" i="1009"/>
  <c r="G38" i="1009"/>
  <c r="G37" i="1009"/>
  <c r="G22" i="1009"/>
  <c r="F201" i="1009"/>
  <c r="Q171" i="1009"/>
  <c r="F171" i="1009" s="1"/>
  <c r="R148" i="1009"/>
  <c r="F148" i="1009" s="1"/>
  <c r="F151" i="1009"/>
  <c r="F106" i="1009"/>
  <c r="AD60" i="1009"/>
  <c r="AD20" i="1009" s="1"/>
  <c r="R62" i="1009"/>
  <c r="F62" i="1009" s="1"/>
  <c r="F65" i="1009"/>
  <c r="F54" i="1009"/>
  <c r="AC21" i="1009"/>
  <c r="AC20" i="1009" s="1"/>
  <c r="AC19" i="1009" s="1"/>
  <c r="R38" i="1009"/>
  <c r="S21" i="1009"/>
  <c r="R739" i="1009"/>
  <c r="F740" i="1009"/>
  <c r="Y1198" i="1009"/>
  <c r="W1197" i="1009"/>
  <c r="H1005" i="1009"/>
  <c r="AC473" i="1009"/>
  <c r="AC472" i="1009"/>
  <c r="S82" i="1009"/>
  <c r="S60" i="1009" s="1"/>
  <c r="V1196" i="1009"/>
  <c r="V10" i="1009"/>
  <c r="Y243" i="1009"/>
  <c r="W934" i="1009"/>
  <c r="X279" i="1009"/>
  <c r="W242" i="1009"/>
  <c r="G222" i="1009"/>
  <c r="U221" i="1009"/>
  <c r="F1344" i="1009"/>
  <c r="AB1293" i="1009"/>
  <c r="AB1292" i="1009"/>
  <c r="U1235" i="1009"/>
  <c r="G1246" i="1009"/>
  <c r="F1261" i="1009"/>
  <c r="G1315" i="1009"/>
  <c r="U1314" i="1009"/>
  <c r="G1314" i="1009" s="1"/>
  <c r="V1292" i="1009"/>
  <c r="V14" i="1009"/>
  <c r="Q1295" i="1009"/>
  <c r="G1340" i="1009"/>
  <c r="H1304" i="1009"/>
  <c r="Z1259" i="1009"/>
  <c r="Z1218" i="1009" s="1"/>
  <c r="H1260" i="1009"/>
  <c r="Z1295" i="1009"/>
  <c r="H1246" i="1009"/>
  <c r="R1236" i="1009"/>
  <c r="H1233" i="1009"/>
  <c r="AA1229" i="1009"/>
  <c r="F1172" i="1009"/>
  <c r="Q1171" i="1009"/>
  <c r="F1221" i="1009"/>
  <c r="R1220" i="1009"/>
  <c r="F1163" i="1009"/>
  <c r="Q1162" i="1009"/>
  <c r="F1162" i="1009" s="1"/>
  <c r="H1171" i="1009"/>
  <c r="H1122" i="1009"/>
  <c r="AA1121" i="1009"/>
  <c r="AA1120" i="1009" s="1"/>
  <c r="Y1170" i="1009"/>
  <c r="H1101" i="1009"/>
  <c r="AA1100" i="1009"/>
  <c r="H1079" i="1009"/>
  <c r="S1013" i="1009"/>
  <c r="S967" i="1009" s="1"/>
  <c r="S934" i="1009" s="1"/>
  <c r="S933" i="1009" s="1"/>
  <c r="S932" i="1009" s="1"/>
  <c r="H972" i="1009"/>
  <c r="AA969" i="1009"/>
  <c r="F960" i="1009"/>
  <c r="H960" i="1009"/>
  <c r="AA959" i="1009"/>
  <c r="H1011" i="1009"/>
  <c r="Q989" i="1009"/>
  <c r="AD967" i="1009"/>
  <c r="AD934" i="1009" s="1"/>
  <c r="F959" i="1009"/>
  <c r="Q958" i="1009"/>
  <c r="F958" i="1009" s="1"/>
  <c r="AB924" i="1009"/>
  <c r="AB923" i="1009"/>
  <c r="G920" i="1009"/>
  <c r="T919" i="1009"/>
  <c r="G919" i="1009" s="1"/>
  <c r="H915" i="1009"/>
  <c r="G822" i="1009"/>
  <c r="Q799" i="1009"/>
  <c r="F741" i="1009"/>
  <c r="AB717" i="1009"/>
  <c r="AB684" i="1009" s="1"/>
  <c r="AB683" i="1009" s="1"/>
  <c r="AB682" i="1009" s="1"/>
  <c r="H812" i="1009"/>
  <c r="AA811" i="1009"/>
  <c r="G792" i="1009"/>
  <c r="T791" i="1009"/>
  <c r="G791" i="1009" s="1"/>
  <c r="H779" i="1009"/>
  <c r="AA778" i="1009"/>
  <c r="H778" i="1009" s="1"/>
  <c r="AA708" i="1009"/>
  <c r="H708" i="1009" s="1"/>
  <c r="F709" i="1009"/>
  <c r="Q708" i="1009"/>
  <c r="F708" i="1009" s="1"/>
  <c r="W798" i="1009"/>
  <c r="W797" i="1009" s="1"/>
  <c r="W796" i="1009" s="1"/>
  <c r="F697" i="1009"/>
  <c r="Q696" i="1009"/>
  <c r="F696" i="1009" s="1"/>
  <c r="F678" i="1009"/>
  <c r="R677" i="1009"/>
  <c r="F544" i="1009"/>
  <c r="Q543" i="1009"/>
  <c r="F876" i="1009"/>
  <c r="AD717" i="1009"/>
  <c r="AD684" i="1009" s="1"/>
  <c r="W684" i="1009"/>
  <c r="Z799" i="1009"/>
  <c r="V798" i="1009"/>
  <c r="V797" i="1009" s="1"/>
  <c r="V796" i="1009" s="1"/>
  <c r="H679" i="1009"/>
  <c r="AA678" i="1009"/>
  <c r="H671" i="1009"/>
  <c r="AA668" i="1009"/>
  <c r="Z607" i="1009"/>
  <c r="H611" i="1009"/>
  <c r="H533" i="1009"/>
  <c r="AA532" i="1009"/>
  <c r="H532" i="1009" s="1"/>
  <c r="Z638" i="1009"/>
  <c r="H561" i="1009"/>
  <c r="AA549" i="1009"/>
  <c r="AA548" i="1009" s="1"/>
  <c r="R518" i="1009"/>
  <c r="R517" i="1009" s="1"/>
  <c r="R511" i="1009" s="1"/>
  <c r="R510" i="1009" s="1"/>
  <c r="AD654" i="1009"/>
  <c r="AD653" i="1009"/>
  <c r="F539" i="1009"/>
  <c r="H519" i="1009"/>
  <c r="F507" i="1009"/>
  <c r="Q506" i="1009"/>
  <c r="G482" i="1009"/>
  <c r="U481" i="1009"/>
  <c r="G477" i="1009"/>
  <c r="U476" i="1009"/>
  <c r="G550" i="1009"/>
  <c r="T549" i="1009"/>
  <c r="G502" i="1009"/>
  <c r="T501" i="1009"/>
  <c r="G501" i="1009" s="1"/>
  <c r="H673" i="1009"/>
  <c r="F557" i="1009"/>
  <c r="R556" i="1009"/>
  <c r="G536" i="1009"/>
  <c r="Q406" i="1009"/>
  <c r="F406" i="1009" s="1"/>
  <c r="F410" i="1009"/>
  <c r="AA280" i="1009"/>
  <c r="Q280" i="1009"/>
  <c r="F290" i="1009"/>
  <c r="H475" i="1009"/>
  <c r="Q458" i="1009"/>
  <c r="H455" i="1009"/>
  <c r="G302" i="1009"/>
  <c r="AA179" i="1009"/>
  <c r="H180" i="1009"/>
  <c r="H492" i="1009"/>
  <c r="F481" i="1009"/>
  <c r="Q480" i="1009"/>
  <c r="AA339" i="1009"/>
  <c r="H340" i="1009"/>
  <c r="F339" i="1009"/>
  <c r="Q338" i="1009"/>
  <c r="AA302" i="1009"/>
  <c r="R295" i="1009"/>
  <c r="F296" i="1009"/>
  <c r="F238" i="1009"/>
  <c r="Q237" i="1009"/>
  <c r="Q231" i="1009"/>
  <c r="AA148" i="1009"/>
  <c r="H148" i="1009" s="1"/>
  <c r="H77" i="1009"/>
  <c r="AA76" i="1009"/>
  <c r="H76" i="1009" s="1"/>
  <c r="R51" i="1009"/>
  <c r="G257" i="1009"/>
  <c r="Q270" i="1009"/>
  <c r="F270" i="1009" s="1"/>
  <c r="AB189" i="1009"/>
  <c r="AB60" i="1009" s="1"/>
  <c r="AB20" i="1009" s="1"/>
  <c r="H38" i="1009"/>
  <c r="AA23" i="1009"/>
  <c r="H24" i="1009"/>
  <c r="X221" i="1009"/>
  <c r="Y221" i="1009"/>
  <c r="U189" i="1009"/>
  <c r="G189" i="1009" s="1"/>
  <c r="H101" i="1009"/>
  <c r="F272" i="1009"/>
  <c r="F246" i="1009"/>
  <c r="R245" i="1009"/>
  <c r="U82" i="1009"/>
  <c r="G82" i="1009" s="1"/>
  <c r="H1315" i="1009"/>
  <c r="F1345" i="1009"/>
  <c r="R1313" i="1009"/>
  <c r="H1298" i="1009"/>
  <c r="AA1297" i="1009"/>
  <c r="H1252" i="1009"/>
  <c r="AA1251" i="1009"/>
  <c r="H1251" i="1009" s="1"/>
  <c r="F1185" i="1009"/>
  <c r="Q1184" i="1009"/>
  <c r="F1184" i="1009" s="1"/>
  <c r="H1163" i="1009"/>
  <c r="Z1120" i="1009"/>
  <c r="H1121" i="1009"/>
  <c r="G1100" i="1009"/>
  <c r="T1094" i="1009"/>
  <c r="G1094" i="1009" s="1"/>
  <c r="H1072" i="1009"/>
  <c r="Z1071" i="1009"/>
  <c r="Y1071" i="1009"/>
  <c r="W1070" i="1009"/>
  <c r="G1031" i="1009"/>
  <c r="F996" i="1009"/>
  <c r="R990" i="1009"/>
  <c r="R989" i="1009" s="1"/>
  <c r="T831" i="1009"/>
  <c r="H969" i="1009"/>
  <c r="Z968" i="1009"/>
  <c r="R935" i="1009"/>
  <c r="T923" i="1009"/>
  <c r="F899" i="1009"/>
  <c r="Q875" i="1009"/>
  <c r="Z935" i="1009"/>
  <c r="G740" i="1009"/>
  <c r="U739" i="1009"/>
  <c r="G739" i="1009" s="1"/>
  <c r="G876" i="1009"/>
  <c r="U875" i="1009"/>
  <c r="U831" i="1009" s="1"/>
  <c r="H853" i="1009"/>
  <c r="AA852" i="1009"/>
  <c r="G811" i="1009"/>
  <c r="T810" i="1009"/>
  <c r="G810" i="1009" s="1"/>
  <c r="G728" i="1009"/>
  <c r="T718" i="1009"/>
  <c r="F842" i="1009"/>
  <c r="F718" i="1009"/>
  <c r="U708" i="1009"/>
  <c r="G708" i="1009" s="1"/>
  <c r="G709" i="1009"/>
  <c r="U580" i="1009"/>
  <c r="G584" i="1009"/>
  <c r="F538" i="1009"/>
  <c r="Q537" i="1009"/>
  <c r="S831" i="1009"/>
  <c r="S798" i="1009" s="1"/>
  <c r="S797" i="1009" s="1"/>
  <c r="S796" i="1009" s="1"/>
  <c r="U654" i="1009"/>
  <c r="U653" i="1009"/>
  <c r="AD831" i="1009"/>
  <c r="AD798" i="1009" s="1"/>
  <c r="AA822" i="1009"/>
  <c r="H822" i="1009" s="1"/>
  <c r="G545" i="1009"/>
  <c r="T544" i="1009"/>
  <c r="H530" i="1009"/>
  <c r="AA527" i="1009"/>
  <c r="AC654" i="1009"/>
  <c r="AC653" i="1009"/>
  <c r="F657" i="1009"/>
  <c r="Q656" i="1009"/>
  <c r="U549" i="1009"/>
  <c r="U548" i="1009" s="1"/>
  <c r="U15" i="1009" s="1"/>
  <c r="Z543" i="1009"/>
  <c r="H544" i="1009"/>
  <c r="G533" i="1009"/>
  <c r="H514" i="1009"/>
  <c r="AA513" i="1009"/>
  <c r="Z656" i="1009"/>
  <c r="Z517" i="1009"/>
  <c r="H506" i="1009"/>
  <c r="Z505" i="1009"/>
  <c r="H505" i="1009" s="1"/>
  <c r="G406" i="1009"/>
  <c r="H592" i="1009"/>
  <c r="H556" i="1009"/>
  <c r="Z555" i="1009"/>
  <c r="H555" i="1009" s="1"/>
  <c r="V654" i="1009"/>
  <c r="V653" i="1009"/>
  <c r="AA579" i="1009"/>
  <c r="H580" i="1009"/>
  <c r="T518" i="1009"/>
  <c r="AB473" i="1009"/>
  <c r="AB472" i="1009"/>
  <c r="Q301" i="1009"/>
  <c r="G290" i="1009"/>
  <c r="U280" i="1009"/>
  <c r="V472" i="1009"/>
  <c r="T432" i="1009"/>
  <c r="G433" i="1009"/>
  <c r="G407" i="1009"/>
  <c r="AB338" i="1009"/>
  <c r="AB279" i="1009" s="1"/>
  <c r="AB242" i="1009" s="1"/>
  <c r="AB241" i="1009" s="1"/>
  <c r="G301" i="1009"/>
  <c r="Z480" i="1009"/>
  <c r="R459" i="1009"/>
  <c r="R458" i="1009" s="1"/>
  <c r="G445" i="1009"/>
  <c r="U444" i="1009"/>
  <c r="AA106" i="1009"/>
  <c r="H106" i="1009" s="1"/>
  <c r="H107" i="1009"/>
  <c r="R445" i="1009"/>
  <c r="R444" i="1009" s="1"/>
  <c r="U338" i="1009"/>
  <c r="G338" i="1009" s="1"/>
  <c r="G339" i="1009"/>
  <c r="G237" i="1009"/>
  <c r="T236" i="1009"/>
  <c r="G236" i="1009" s="1"/>
  <c r="H201" i="1009"/>
  <c r="AA200" i="1009"/>
  <c r="H200" i="1009" s="1"/>
  <c r="R127" i="1009"/>
  <c r="F128" i="1009"/>
  <c r="Z221" i="1009"/>
  <c r="H221" i="1009" s="1"/>
  <c r="H222" i="1009"/>
  <c r="AC242" i="1009"/>
  <c r="AC241" i="1009" s="1"/>
  <c r="Z231" i="1009"/>
  <c r="H271" i="1009"/>
  <c r="G83" i="1009"/>
  <c r="V60" i="1009"/>
  <c r="G1310" i="1009"/>
  <c r="U1309" i="1009"/>
  <c r="G1309" i="1009" s="1"/>
  <c r="F1314" i="1009"/>
  <c r="Q1313" i="1009"/>
  <c r="F1303" i="1009"/>
  <c r="AC1293" i="1009"/>
  <c r="AC1292" i="1009"/>
  <c r="Y1313" i="1009"/>
  <c r="W1294" i="1009"/>
  <c r="Y1295" i="1009"/>
  <c r="F1335" i="1009"/>
  <c r="F1278" i="1009"/>
  <c r="F1260" i="1009"/>
  <c r="Q1259" i="1009"/>
  <c r="R1288" i="1009"/>
  <c r="F1288" i="1009" s="1"/>
  <c r="F1289" i="1009"/>
  <c r="R1269" i="1009"/>
  <c r="F1269" i="1009" s="1"/>
  <c r="H1210" i="1009"/>
  <c r="Z1209" i="1009"/>
  <c r="H1209" i="1009" s="1"/>
  <c r="Q1200" i="1009"/>
  <c r="F1201" i="1009"/>
  <c r="R1175" i="1009"/>
  <c r="R1170" i="1009" s="1"/>
  <c r="R1169" i="1009" s="1"/>
  <c r="R1168" i="1009" s="1"/>
  <c r="R1167" i="1009" s="1"/>
  <c r="G1143" i="1009"/>
  <c r="F1143" i="1009"/>
  <c r="H1185" i="1009"/>
  <c r="F1121" i="1009"/>
  <c r="Q1120" i="1009"/>
  <c r="R1104" i="1009"/>
  <c r="F1105" i="1009"/>
  <c r="AB1198" i="1009"/>
  <c r="AB1169" i="1009"/>
  <c r="U1071" i="1009"/>
  <c r="U1070" i="1009" s="1"/>
  <c r="U1069" i="1009" s="1"/>
  <c r="U1068" i="1009" s="1"/>
  <c r="U1013" i="1009"/>
  <c r="U967" i="1009" s="1"/>
  <c r="U934" i="1009" s="1"/>
  <c r="U933" i="1009" s="1"/>
  <c r="U932" i="1009" s="1"/>
  <c r="G1026" i="1009"/>
  <c r="F1015" i="1009"/>
  <c r="AA978" i="1009"/>
  <c r="H978" i="1009" s="1"/>
  <c r="H979" i="1009"/>
  <c r="Z989" i="1009"/>
  <c r="H990" i="1009"/>
  <c r="AB967" i="1009"/>
  <c r="AB934" i="1009" s="1"/>
  <c r="F947" i="1009"/>
  <c r="Q946" i="1009"/>
  <c r="F946" i="1009" s="1"/>
  <c r="AA983" i="1009"/>
  <c r="H983" i="1009" s="1"/>
  <c r="F969" i="1009"/>
  <c r="G928" i="1009"/>
  <c r="U927" i="1009"/>
  <c r="F939" i="1009"/>
  <c r="G936" i="1009"/>
  <c r="F928" i="1009"/>
  <c r="Q927" i="1009"/>
  <c r="Z927" i="1009"/>
  <c r="H928" i="1009"/>
  <c r="H886" i="1009"/>
  <c r="AA885" i="1009"/>
  <c r="Q832" i="1009"/>
  <c r="H740" i="1009"/>
  <c r="F896" i="1009"/>
  <c r="G804" i="1009"/>
  <c r="T800" i="1009"/>
  <c r="H756" i="1009"/>
  <c r="AA755" i="1009"/>
  <c r="R800" i="1009"/>
  <c r="R799" i="1009" s="1"/>
  <c r="AB800" i="1009"/>
  <c r="AB799" i="1009" s="1"/>
  <c r="AB798" i="1009" s="1"/>
  <c r="Q739" i="1009"/>
  <c r="F739" i="1009" s="1"/>
  <c r="G697" i="1009"/>
  <c r="G569" i="1009"/>
  <c r="V568" i="1009"/>
  <c r="H801" i="1009"/>
  <c r="Z717" i="1009"/>
  <c r="U799" i="1009"/>
  <c r="AA719" i="1009"/>
  <c r="H719" i="1009" s="1"/>
  <c r="AB656" i="1009"/>
  <c r="AB655" i="1009" s="1"/>
  <c r="G641" i="1009"/>
  <c r="U640" i="1009"/>
  <c r="U607" i="1009"/>
  <c r="G607" i="1009" s="1"/>
  <c r="F533" i="1009"/>
  <c r="Q532" i="1009"/>
  <c r="F532" i="1009" s="1"/>
  <c r="W654" i="1009"/>
  <c r="W653" i="1009"/>
  <c r="Z567" i="1009"/>
  <c r="H568" i="1009"/>
  <c r="H551" i="1009"/>
  <c r="H658" i="1009"/>
  <c r="F499" i="1009"/>
  <c r="R498" i="1009"/>
  <c r="F687" i="1009"/>
  <c r="Q686" i="1009"/>
  <c r="F668" i="1009"/>
  <c r="R667" i="1009"/>
  <c r="F667" i="1009" s="1"/>
  <c r="W549" i="1009"/>
  <c r="T512" i="1009"/>
  <c r="G513" i="1009"/>
  <c r="V685" i="1009"/>
  <c r="Z676" i="1009"/>
  <c r="G667" i="1009"/>
  <c r="AA567" i="1009"/>
  <c r="AA566" i="1009" s="1"/>
  <c r="AA565" i="1009" s="1"/>
  <c r="AA564" i="1009" s="1"/>
  <c r="H404" i="1009"/>
  <c r="AA403" i="1009"/>
  <c r="H381" i="1009"/>
  <c r="AA378" i="1009"/>
  <c r="H378" i="1009" s="1"/>
  <c r="H356" i="1009"/>
  <c r="AA355" i="1009"/>
  <c r="H355" i="1009" s="1"/>
  <c r="H460" i="1009"/>
  <c r="F434" i="1009"/>
  <c r="F358" i="1009"/>
  <c r="V279" i="1009"/>
  <c r="Y279" i="1009" s="1"/>
  <c r="G253" i="1009"/>
  <c r="U244" i="1009"/>
  <c r="F194" i="1009"/>
  <c r="Q193" i="1009"/>
  <c r="F121" i="1009"/>
  <c r="Q120" i="1009"/>
  <c r="R392" i="1009"/>
  <c r="F393" i="1009"/>
  <c r="AD473" i="1009"/>
  <c r="AD472" i="1009"/>
  <c r="AD301" i="1009"/>
  <c r="AD279" i="1009" s="1"/>
  <c r="AD242" i="1009" s="1"/>
  <c r="AD241" i="1009" s="1"/>
  <c r="AA257" i="1009"/>
  <c r="F234" i="1009"/>
  <c r="S233" i="1009"/>
  <c r="F185" i="1009"/>
  <c r="F178" i="1009"/>
  <c r="F170" i="1009"/>
  <c r="AA155" i="1009"/>
  <c r="H155" i="1009" s="1"/>
  <c r="F102" i="1009"/>
  <c r="F98" i="1009"/>
  <c r="AA62" i="1009"/>
  <c r="F58" i="1009"/>
  <c r="Q57" i="1009"/>
  <c r="F57" i="1009" s="1"/>
  <c r="Q52" i="1009"/>
  <c r="F53" i="1009"/>
  <c r="F25" i="1009"/>
  <c r="G314" i="1009"/>
  <c r="H258" i="1009"/>
  <c r="Z243" i="1009"/>
  <c r="H72" i="1009"/>
  <c r="AA71" i="1009"/>
  <c r="H71" i="1009" s="1"/>
  <c r="H53" i="1009"/>
  <c r="AA52" i="1009"/>
  <c r="F257" i="1009"/>
  <c r="G228" i="1009"/>
  <c r="F109" i="1009"/>
  <c r="R82" i="1009"/>
  <c r="S279" i="1009"/>
  <c r="S242" i="1009" s="1"/>
  <c r="S241" i="1009" s="1"/>
  <c r="Q95" i="1009"/>
  <c r="F95" i="1009" s="1"/>
  <c r="H58" i="1009"/>
  <c r="AA57" i="1009"/>
  <c r="H57" i="1009" s="1"/>
  <c r="AE21" i="1009"/>
  <c r="W21" i="1009"/>
  <c r="H1340" i="1009"/>
  <c r="Z1313" i="1009"/>
  <c r="AA1277" i="1009"/>
  <c r="H1277" i="1009" s="1"/>
  <c r="F1251" i="1009"/>
  <c r="Q1235" i="1009"/>
  <c r="F1215" i="1009"/>
  <c r="Q1209" i="1009"/>
  <c r="AC1198" i="1009"/>
  <c r="F1211" i="1009"/>
  <c r="R1210" i="1009"/>
  <c r="S1198" i="1009"/>
  <c r="S1197" i="1009" s="1"/>
  <c r="S1196" i="1009" s="1"/>
  <c r="Y1218" i="1009"/>
  <c r="G1209" i="1009"/>
  <c r="T1199" i="1009"/>
  <c r="Z1200" i="1009"/>
  <c r="H1201" i="1009"/>
  <c r="T1169" i="1009"/>
  <c r="G1170" i="1009"/>
  <c r="H1153" i="1009"/>
  <c r="H1170" i="1009"/>
  <c r="Z1169" i="1009"/>
  <c r="Y1169" i="1009"/>
  <c r="W1168" i="1009"/>
  <c r="AC1103" i="1009"/>
  <c r="AC1070" i="1009" s="1"/>
  <c r="Q1094" i="1009"/>
  <c r="F1094" i="1009" s="1"/>
  <c r="F1072" i="1009"/>
  <c r="AA1083" i="1009"/>
  <c r="H1027" i="1009"/>
  <c r="AA1026" i="1009"/>
  <c r="H1026" i="1009" s="1"/>
  <c r="G1013" i="1009"/>
  <c r="T1071" i="1009"/>
  <c r="G1072" i="1009"/>
  <c r="F1073" i="1009"/>
  <c r="F1014" i="1009"/>
  <c r="Q1013" i="1009"/>
  <c r="F1013" i="1009" s="1"/>
  <c r="AA904" i="1009"/>
  <c r="H904" i="1009" s="1"/>
  <c r="H905" i="1009"/>
  <c r="T968" i="1009"/>
  <c r="G969" i="1009"/>
  <c r="Q937" i="1009"/>
  <c r="F938" i="1009"/>
  <c r="H921" i="1009"/>
  <c r="AA920" i="1009"/>
  <c r="T935" i="1009"/>
  <c r="H938" i="1009"/>
  <c r="AA937" i="1009"/>
  <c r="H845" i="1009"/>
  <c r="AA842" i="1009"/>
  <c r="H842" i="1009" s="1"/>
  <c r="AA763" i="1009"/>
  <c r="H763" i="1009" s="1"/>
  <c r="H731" i="1009"/>
  <c r="AA728" i="1009"/>
  <c r="F775" i="1009"/>
  <c r="R763" i="1009"/>
  <c r="R717" i="1009" s="1"/>
  <c r="R684" i="1009" s="1"/>
  <c r="R683" i="1009" s="1"/>
  <c r="R682" i="1009" s="1"/>
  <c r="H823" i="1009"/>
  <c r="AC798" i="1009"/>
  <c r="H791" i="1009"/>
  <c r="Z696" i="1009"/>
  <c r="H697" i="1009"/>
  <c r="F552" i="1009"/>
  <c r="Q551" i="1009"/>
  <c r="Q518" i="1009"/>
  <c r="F519" i="1009"/>
  <c r="Z831" i="1009"/>
  <c r="U763" i="1009"/>
  <c r="G763" i="1009" s="1"/>
  <c r="G657" i="1009"/>
  <c r="T656" i="1009"/>
  <c r="F560" i="1009"/>
  <c r="Q555" i="1009"/>
  <c r="S654" i="1009"/>
  <c r="S653" i="1009"/>
  <c r="H550" i="1009"/>
  <c r="Z549" i="1009"/>
  <c r="F514" i="1009"/>
  <c r="Q513" i="1009"/>
  <c r="AA686" i="1009"/>
  <c r="W507" i="1009"/>
  <c r="G508" i="1009"/>
  <c r="AC684" i="1009"/>
  <c r="AA657" i="1009"/>
  <c r="H657" i="1009" s="1"/>
  <c r="H440" i="1009"/>
  <c r="AA439" i="1009"/>
  <c r="H439" i="1009" s="1"/>
  <c r="F433" i="1009"/>
  <c r="Q432" i="1009"/>
  <c r="F432" i="1009" s="1"/>
  <c r="H419" i="1009"/>
  <c r="AA418" i="1009"/>
  <c r="H418" i="1009" s="1"/>
  <c r="H410" i="1009"/>
  <c r="G403" i="1009"/>
  <c r="T402" i="1009"/>
  <c r="G402" i="1009" s="1"/>
  <c r="Z458" i="1009"/>
  <c r="H458" i="1009" s="1"/>
  <c r="H459" i="1009"/>
  <c r="Z444" i="1009"/>
  <c r="AA366" i="1009"/>
  <c r="H366" i="1009" s="1"/>
  <c r="Z432" i="1009"/>
  <c r="Z279" i="1009"/>
  <c r="H320" i="1009"/>
  <c r="AA319" i="1009"/>
  <c r="H319" i="1009" s="1"/>
  <c r="U119" i="1009"/>
  <c r="G120" i="1009"/>
  <c r="F91" i="1009"/>
  <c r="Q83" i="1009"/>
  <c r="Q475" i="1009"/>
  <c r="F476" i="1009"/>
  <c r="Q444" i="1009"/>
  <c r="AA194" i="1009"/>
  <c r="H195" i="1009"/>
  <c r="S472" i="1009"/>
  <c r="T442" i="1009"/>
  <c r="AB443" i="1009"/>
  <c r="AB442" i="1009" s="1"/>
  <c r="F303" i="1009"/>
  <c r="R302" i="1009"/>
  <c r="H238" i="1009"/>
  <c r="AA237" i="1009"/>
  <c r="F177" i="1009"/>
  <c r="Q168" i="1009"/>
  <c r="F168" i="1009" s="1"/>
  <c r="F169" i="1009"/>
  <c r="H141" i="1009"/>
  <c r="AA140" i="1009"/>
  <c r="H140" i="1009" s="1"/>
  <c r="AA121" i="1009"/>
  <c r="H122" i="1009"/>
  <c r="Q100" i="1009"/>
  <c r="F100" i="1009" s="1"/>
  <c r="F101" i="1009"/>
  <c r="Z60" i="1009"/>
  <c r="Q23" i="1009"/>
  <c r="F24" i="1009"/>
  <c r="R32" i="1009"/>
  <c r="F32" i="1009" s="1"/>
  <c r="F33" i="1009"/>
  <c r="G256" i="1009"/>
  <c r="H169" i="1009"/>
  <c r="AA168" i="1009"/>
  <c r="H168" i="1009" s="1"/>
  <c r="AA95" i="1009"/>
  <c r="H95" i="1009" s="1"/>
  <c r="H96" i="1009"/>
  <c r="Q243" i="1009"/>
  <c r="G232" i="1009"/>
  <c r="T231" i="1009"/>
  <c r="Q222" i="1009"/>
  <c r="H37" i="1009"/>
  <c r="Z21" i="1009"/>
  <c r="AA244" i="1009"/>
  <c r="H83" i="1009"/>
  <c r="U21" i="1009"/>
  <c r="R656" i="1009" l="1"/>
  <c r="AA130" i="1009"/>
  <c r="H130" i="1009" s="1"/>
  <c r="H133" i="1009"/>
  <c r="R914" i="1009"/>
  <c r="F915" i="1009"/>
  <c r="AA406" i="1009"/>
  <c r="H406" i="1009" s="1"/>
  <c r="H642" i="1009"/>
  <c r="AA641" i="1009"/>
  <c r="R851" i="1009"/>
  <c r="AA433" i="1009"/>
  <c r="AA432" i="1009" s="1"/>
  <c r="H432" i="1009" s="1"/>
  <c r="W548" i="1009"/>
  <c r="Y548" i="1009" s="1"/>
  <c r="Y549" i="1009"/>
  <c r="F1300" i="1009"/>
  <c r="R1296" i="1009"/>
  <c r="R983" i="1009"/>
  <c r="F984" i="1009"/>
  <c r="AA160" i="1009"/>
  <c r="H160" i="1009" s="1"/>
  <c r="H161" i="1009"/>
  <c r="V684" i="1009"/>
  <c r="V683" i="1009" s="1"/>
  <c r="V682" i="1009" s="1"/>
  <c r="F1114" i="1009"/>
  <c r="S1104" i="1009"/>
  <c r="S1103" i="1009" s="1"/>
  <c r="S1070" i="1009" s="1"/>
  <c r="S1069" i="1009" s="1"/>
  <c r="S1068" i="1009" s="1"/>
  <c r="AA232" i="1009"/>
  <c r="H233" i="1009"/>
  <c r="AE541" i="1009"/>
  <c r="Y541" i="1009"/>
  <c r="F836" i="1009"/>
  <c r="R833" i="1009"/>
  <c r="AB1069" i="1009"/>
  <c r="AB1068" i="1009"/>
  <c r="U798" i="1009"/>
  <c r="U797" i="1009" s="1"/>
  <c r="U796" i="1009" s="1"/>
  <c r="W510" i="1009"/>
  <c r="Y510" i="1009" s="1"/>
  <c r="Y511" i="1009"/>
  <c r="F445" i="1009"/>
  <c r="AA445" i="1009"/>
  <c r="G119" i="1009"/>
  <c r="AA1313" i="1009"/>
  <c r="H1313" i="1009" s="1"/>
  <c r="AD1197" i="1009"/>
  <c r="AD1196" i="1009"/>
  <c r="R1259" i="1009"/>
  <c r="F1259" i="1009" s="1"/>
  <c r="AA1143" i="1009"/>
  <c r="H1143" i="1009" s="1"/>
  <c r="AD1069" i="1009"/>
  <c r="AD1068" i="1009"/>
  <c r="AC932" i="1009"/>
  <c r="AC933" i="1009"/>
  <c r="Y967" i="1009"/>
  <c r="H989" i="1009"/>
  <c r="F989" i="1009"/>
  <c r="Q831" i="1009"/>
  <c r="G831" i="1009"/>
  <c r="AA501" i="1009"/>
  <c r="H501" i="1009" s="1"/>
  <c r="H502" i="1009"/>
  <c r="AA481" i="1009"/>
  <c r="R443" i="1009"/>
  <c r="R442" i="1009" s="1"/>
  <c r="F459" i="1009"/>
  <c r="W61" i="1009"/>
  <c r="G71" i="1009"/>
  <c r="V20" i="1009"/>
  <c r="V19" i="1009" s="1"/>
  <c r="V11" i="1009" s="1"/>
  <c r="R61" i="1009"/>
  <c r="F61" i="1009" s="1"/>
  <c r="R37" i="1009"/>
  <c r="F37" i="1009" s="1"/>
  <c r="F38" i="1009"/>
  <c r="AD682" i="1009"/>
  <c r="AD683" i="1009"/>
  <c r="AC1069" i="1009"/>
  <c r="AC1068" i="1009"/>
  <c r="AB19" i="1009"/>
  <c r="AB18" i="1009"/>
  <c r="AD19" i="1009"/>
  <c r="AD18" i="1009"/>
  <c r="AC683" i="1009"/>
  <c r="AC682" i="1009"/>
  <c r="G935" i="1009"/>
  <c r="F937" i="1009"/>
  <c r="Q936" i="1009"/>
  <c r="T1198" i="1009"/>
  <c r="G1199" i="1009"/>
  <c r="Z242" i="1009"/>
  <c r="AA61" i="1009"/>
  <c r="H62" i="1009"/>
  <c r="AA236" i="1009"/>
  <c r="H236" i="1009" s="1"/>
  <c r="H237" i="1009"/>
  <c r="F83" i="1009"/>
  <c r="Q82" i="1009"/>
  <c r="F518" i="1009"/>
  <c r="Q517" i="1009"/>
  <c r="F517" i="1009" s="1"/>
  <c r="H696" i="1009"/>
  <c r="Z685" i="1009"/>
  <c r="AA718" i="1009"/>
  <c r="H728" i="1009"/>
  <c r="AA919" i="1009"/>
  <c r="H919" i="1009" s="1"/>
  <c r="H920" i="1009"/>
  <c r="T1070" i="1009"/>
  <c r="G1071" i="1009"/>
  <c r="AA1082" i="1009"/>
  <c r="H1082" i="1009" s="1"/>
  <c r="H1083" i="1009"/>
  <c r="H1169" i="1009"/>
  <c r="Z1168" i="1009"/>
  <c r="T1168" i="1009"/>
  <c r="G1169" i="1009"/>
  <c r="F52" i="1009"/>
  <c r="Q51" i="1009"/>
  <c r="F51" i="1009" s="1"/>
  <c r="Q119" i="1009"/>
  <c r="U243" i="1009"/>
  <c r="G244" i="1009"/>
  <c r="AA402" i="1009"/>
  <c r="H402" i="1009" s="1"/>
  <c r="H403" i="1009"/>
  <c r="R497" i="1009"/>
  <c r="F498" i="1009"/>
  <c r="U639" i="1009"/>
  <c r="G640" i="1009"/>
  <c r="AA739" i="1009"/>
  <c r="H739" i="1009" s="1"/>
  <c r="H755" i="1009"/>
  <c r="AA832" i="1009"/>
  <c r="H832" i="1009" s="1"/>
  <c r="AA875" i="1009"/>
  <c r="H875" i="1009" s="1"/>
  <c r="H885" i="1009"/>
  <c r="AD933" i="1009"/>
  <c r="AD932" i="1009"/>
  <c r="AB1196" i="1009"/>
  <c r="AB1197" i="1009"/>
  <c r="U1295" i="1009"/>
  <c r="F1313" i="1009"/>
  <c r="R22" i="1009"/>
  <c r="R21" i="1009" s="1"/>
  <c r="U279" i="1009"/>
  <c r="G279" i="1009" s="1"/>
  <c r="G280" i="1009"/>
  <c r="AD797" i="1009"/>
  <c r="AD796" i="1009"/>
  <c r="Q536" i="1009"/>
  <c r="F536" i="1009" s="1"/>
  <c r="F537" i="1009"/>
  <c r="AA851" i="1009"/>
  <c r="H852" i="1009"/>
  <c r="Y1070" i="1009"/>
  <c r="W1069" i="1009"/>
  <c r="H1120" i="1009"/>
  <c r="Z1103" i="1009"/>
  <c r="AA1259" i="1009"/>
  <c r="H1259" i="1009" s="1"/>
  <c r="U60" i="1009"/>
  <c r="H179" i="1009"/>
  <c r="AA171" i="1009"/>
  <c r="H171" i="1009" s="1"/>
  <c r="F458" i="1009"/>
  <c r="G549" i="1009"/>
  <c r="T548" i="1009"/>
  <c r="G548" i="1009" s="1"/>
  <c r="U685" i="1009"/>
  <c r="AA677" i="1009"/>
  <c r="H678" i="1009"/>
  <c r="Y684" i="1009"/>
  <c r="W683" i="1009"/>
  <c r="F543" i="1009"/>
  <c r="Q542" i="1009"/>
  <c r="AA810" i="1009"/>
  <c r="H811" i="1009"/>
  <c r="F990" i="1009"/>
  <c r="AA1013" i="1009"/>
  <c r="H1013" i="1009" s="1"/>
  <c r="Z1294" i="1009"/>
  <c r="AC18" i="1009"/>
  <c r="Y934" i="1009"/>
  <c r="W933" i="1009"/>
  <c r="Y1197" i="1009"/>
  <c r="W1196" i="1009"/>
  <c r="W10" i="1009"/>
  <c r="F475" i="1009"/>
  <c r="Z443" i="1009"/>
  <c r="H549" i="1009"/>
  <c r="Z548" i="1009"/>
  <c r="H548" i="1009" s="1"/>
  <c r="T655" i="1009"/>
  <c r="G656" i="1009"/>
  <c r="Y1168" i="1009"/>
  <c r="W1167" i="1009"/>
  <c r="AC1197" i="1009"/>
  <c r="AC1196" i="1009"/>
  <c r="AA256" i="1009"/>
  <c r="H256" i="1009" s="1"/>
  <c r="H257" i="1009"/>
  <c r="G512" i="1009"/>
  <c r="F927" i="1009"/>
  <c r="Q925" i="1009"/>
  <c r="U925" i="1009"/>
  <c r="G927" i="1009"/>
  <c r="Z511" i="1009"/>
  <c r="F656" i="1009"/>
  <c r="Q655" i="1009"/>
  <c r="AA518" i="1009"/>
  <c r="H527" i="1009"/>
  <c r="Q717" i="1009"/>
  <c r="F717" i="1009" s="1"/>
  <c r="F763" i="1009"/>
  <c r="Q967" i="1009"/>
  <c r="AA1296" i="1009"/>
  <c r="H1297" i="1009"/>
  <c r="Q279" i="1009"/>
  <c r="Q242" i="1009" s="1"/>
  <c r="G476" i="1009"/>
  <c r="U475" i="1009"/>
  <c r="H607" i="1009"/>
  <c r="Z579" i="1009"/>
  <c r="H579" i="1009" s="1"/>
  <c r="H800" i="1009"/>
  <c r="F799" i="1009"/>
  <c r="R1219" i="1009"/>
  <c r="F1220" i="1009"/>
  <c r="F1236" i="1009"/>
  <c r="R1235" i="1009"/>
  <c r="F1235" i="1009" s="1"/>
  <c r="U1313" i="1009"/>
  <c r="G1313" i="1009" s="1"/>
  <c r="W241" i="1009"/>
  <c r="F222" i="1009"/>
  <c r="Q221" i="1009"/>
  <c r="F221" i="1009" s="1"/>
  <c r="AA120" i="1009"/>
  <c r="H121" i="1009"/>
  <c r="AA193" i="1009"/>
  <c r="H194" i="1009"/>
  <c r="W506" i="1009"/>
  <c r="G507" i="1009"/>
  <c r="F551" i="1009"/>
  <c r="Q550" i="1009"/>
  <c r="G968" i="1009"/>
  <c r="T967" i="1009"/>
  <c r="G967" i="1009" s="1"/>
  <c r="Q1071" i="1009"/>
  <c r="Z20" i="1009"/>
  <c r="G231" i="1009"/>
  <c r="T20" i="1009"/>
  <c r="F23" i="1009"/>
  <c r="Q22" i="1009"/>
  <c r="R301" i="1009"/>
  <c r="F301" i="1009" s="1"/>
  <c r="F302" i="1009"/>
  <c r="F444" i="1009"/>
  <c r="Q443" i="1009"/>
  <c r="H433" i="1009"/>
  <c r="AA685" i="1009"/>
  <c r="H686" i="1009"/>
  <c r="AC797" i="1009"/>
  <c r="AC796" i="1009"/>
  <c r="AA936" i="1009"/>
  <c r="H937" i="1009"/>
  <c r="H1200" i="1009"/>
  <c r="Z1199" i="1009"/>
  <c r="Y21" i="1009"/>
  <c r="X21" i="1009"/>
  <c r="AA51" i="1009"/>
  <c r="H51" i="1009" s="1"/>
  <c r="H52" i="1009"/>
  <c r="H244" i="1009"/>
  <c r="S232" i="1009"/>
  <c r="F233" i="1009"/>
  <c r="F392" i="1009"/>
  <c r="R389" i="1009"/>
  <c r="F193" i="1009"/>
  <c r="Q189" i="1009"/>
  <c r="F189" i="1009" s="1"/>
  <c r="W13" i="1009"/>
  <c r="AE548" i="1009"/>
  <c r="W15" i="1009"/>
  <c r="Y15" i="1009" s="1"/>
  <c r="Q685" i="1009"/>
  <c r="F686" i="1009"/>
  <c r="H567" i="1009"/>
  <c r="AB654" i="1009"/>
  <c r="AB653" i="1009"/>
  <c r="V567" i="1009"/>
  <c r="G568" i="1009"/>
  <c r="AB797" i="1009"/>
  <c r="AB796" i="1009"/>
  <c r="T799" i="1009"/>
  <c r="G800" i="1009"/>
  <c r="F127" i="1009"/>
  <c r="R120" i="1009"/>
  <c r="R119" i="1009" s="1"/>
  <c r="R60" i="1009" s="1"/>
  <c r="U443" i="1009"/>
  <c r="G444" i="1009"/>
  <c r="G432" i="1009"/>
  <c r="T242" i="1009"/>
  <c r="T517" i="1009"/>
  <c r="G517" i="1009" s="1"/>
  <c r="G518" i="1009"/>
  <c r="Z655" i="1009"/>
  <c r="Z967" i="1009"/>
  <c r="G875" i="1009"/>
  <c r="AA100" i="1009"/>
  <c r="H100" i="1009" s="1"/>
  <c r="AA22" i="1009"/>
  <c r="H23" i="1009"/>
  <c r="R280" i="1009"/>
  <c r="F295" i="1009"/>
  <c r="H280" i="1009"/>
  <c r="F506" i="1009"/>
  <c r="Q505" i="1009"/>
  <c r="F505" i="1009" s="1"/>
  <c r="AA667" i="1009"/>
  <c r="H667" i="1009" s="1"/>
  <c r="H668" i="1009"/>
  <c r="Z798" i="1009"/>
  <c r="R676" i="1009"/>
  <c r="F676" i="1009" s="1"/>
  <c r="F677" i="1009"/>
  <c r="F800" i="1009"/>
  <c r="AA1094" i="1009"/>
  <c r="H1100" i="1009"/>
  <c r="Q1218" i="1009"/>
  <c r="AA1235" i="1009"/>
  <c r="H1235" i="1009" s="1"/>
  <c r="Q1294" i="1009"/>
  <c r="G1235" i="1009"/>
  <c r="U1218" i="1009"/>
  <c r="V242" i="1009"/>
  <c r="V241" i="1009" s="1"/>
  <c r="V12" i="1009" s="1"/>
  <c r="U717" i="1009"/>
  <c r="F513" i="1009"/>
  <c r="Q512" i="1009"/>
  <c r="R1209" i="1009"/>
  <c r="R1199" i="1009" s="1"/>
  <c r="F1210" i="1009"/>
  <c r="R655" i="1009"/>
  <c r="Z925" i="1009"/>
  <c r="H927" i="1009"/>
  <c r="AB932" i="1009"/>
  <c r="AB933" i="1009"/>
  <c r="AB1168" i="1009"/>
  <c r="AB1167" i="1009"/>
  <c r="F1120" i="1009"/>
  <c r="Q1103" i="1009"/>
  <c r="Q1199" i="1009"/>
  <c r="F1200" i="1009"/>
  <c r="W1293" i="1009"/>
  <c r="Y1294" i="1009"/>
  <c r="AA512" i="1009"/>
  <c r="H513" i="1009"/>
  <c r="Z542" i="1009"/>
  <c r="H543" i="1009"/>
  <c r="T543" i="1009"/>
  <c r="G544" i="1009"/>
  <c r="G580" i="1009"/>
  <c r="U579" i="1009"/>
  <c r="T717" i="1009"/>
  <c r="G718" i="1009"/>
  <c r="R244" i="1009"/>
  <c r="F245" i="1009"/>
  <c r="F237" i="1009"/>
  <c r="Q236" i="1009"/>
  <c r="F236" i="1009" s="1"/>
  <c r="AA301" i="1009"/>
  <c r="H301" i="1009" s="1"/>
  <c r="H302" i="1009"/>
  <c r="AA338" i="1009"/>
  <c r="H338" i="1009" s="1"/>
  <c r="H339" i="1009"/>
  <c r="Z474" i="1009"/>
  <c r="R555" i="1009"/>
  <c r="R549" i="1009" s="1"/>
  <c r="R548" i="1009" s="1"/>
  <c r="F556" i="1009"/>
  <c r="G481" i="1009"/>
  <c r="U480" i="1009"/>
  <c r="G480" i="1009" s="1"/>
  <c r="Y685" i="1009"/>
  <c r="H959" i="1009"/>
  <c r="AA958" i="1009"/>
  <c r="H958" i="1009" s="1"/>
  <c r="AA968" i="1009"/>
  <c r="AA967" i="1009" s="1"/>
  <c r="R1103" i="1009"/>
  <c r="R1070" i="1009" s="1"/>
  <c r="R1069" i="1009" s="1"/>
  <c r="R1068" i="1009" s="1"/>
  <c r="F1171" i="1009"/>
  <c r="Q1170" i="1009"/>
  <c r="AA1219" i="1009"/>
  <c r="H1229" i="1009"/>
  <c r="F1175" i="1009"/>
  <c r="G221" i="1009"/>
  <c r="AA231" i="1009" l="1"/>
  <c r="H231" i="1009" s="1"/>
  <c r="H232" i="1009"/>
  <c r="H641" i="1009"/>
  <c r="AA640" i="1009"/>
  <c r="R968" i="1009"/>
  <c r="F983" i="1009"/>
  <c r="R1295" i="1009"/>
  <c r="F1296" i="1009"/>
  <c r="F1104" i="1009"/>
  <c r="R832" i="1009"/>
  <c r="F832" i="1009" s="1"/>
  <c r="F833" i="1009"/>
  <c r="F851" i="1009"/>
  <c r="R831" i="1009"/>
  <c r="R798" i="1009" s="1"/>
  <c r="R797" i="1009" s="1"/>
  <c r="R796" i="1009" s="1"/>
  <c r="F914" i="1009"/>
  <c r="R875" i="1009"/>
  <c r="F875" i="1009" s="1"/>
  <c r="AA444" i="1009"/>
  <c r="H445" i="1009"/>
  <c r="AA1103" i="1009"/>
  <c r="H1103" i="1009" s="1"/>
  <c r="Z1070" i="1009"/>
  <c r="Z1069" i="1009" s="1"/>
  <c r="F1103" i="1009"/>
  <c r="Q798" i="1009"/>
  <c r="Q797" i="1009" s="1"/>
  <c r="Z566" i="1009"/>
  <c r="Z565" i="1009" s="1"/>
  <c r="T511" i="1009"/>
  <c r="G511" i="1009" s="1"/>
  <c r="AA480" i="1009"/>
  <c r="H481" i="1009"/>
  <c r="W60" i="1009"/>
  <c r="G61" i="1009"/>
  <c r="U20" i="1009"/>
  <c r="U19" i="1009" s="1"/>
  <c r="G21" i="1009"/>
  <c r="Q241" i="1009"/>
  <c r="G579" i="1009"/>
  <c r="U566" i="1009"/>
  <c r="R654" i="1009"/>
  <c r="R653" i="1009"/>
  <c r="U1198" i="1009"/>
  <c r="U1197" i="1009" s="1"/>
  <c r="G1218" i="1009"/>
  <c r="AA1071" i="1009"/>
  <c r="H1094" i="1009"/>
  <c r="H968" i="1009"/>
  <c r="Q684" i="1009"/>
  <c r="F685" i="1009"/>
  <c r="R338" i="1009"/>
  <c r="F338" i="1009" s="1"/>
  <c r="F389" i="1009"/>
  <c r="F1170" i="1009"/>
  <c r="Q1169" i="1009"/>
  <c r="H542" i="1009"/>
  <c r="Z541" i="1009"/>
  <c r="H541" i="1009" s="1"/>
  <c r="Y1293" i="1009"/>
  <c r="W1292" i="1009"/>
  <c r="W14" i="1009"/>
  <c r="Y14" i="1009" s="1"/>
  <c r="Z797" i="1009"/>
  <c r="H967" i="1009"/>
  <c r="T19" i="1009"/>
  <c r="U474" i="1009"/>
  <c r="G475" i="1009"/>
  <c r="V18" i="1009"/>
  <c r="Y933" i="1009"/>
  <c r="W932" i="1009"/>
  <c r="Z1293" i="1009"/>
  <c r="Z1292" i="1009"/>
  <c r="H810" i="1009"/>
  <c r="AA799" i="1009"/>
  <c r="AA831" i="1009"/>
  <c r="H831" i="1009" s="1"/>
  <c r="H851" i="1009"/>
  <c r="F120" i="1009"/>
  <c r="G1070" i="1009"/>
  <c r="T1069" i="1009"/>
  <c r="AA717" i="1009"/>
  <c r="H717" i="1009" s="1"/>
  <c r="H718" i="1009"/>
  <c r="AA243" i="1009"/>
  <c r="Z241" i="1009"/>
  <c r="AB17" i="1009"/>
  <c r="U442" i="1009"/>
  <c r="G443" i="1009"/>
  <c r="V566" i="1009"/>
  <c r="V565" i="1009" s="1"/>
  <c r="G567" i="1009"/>
  <c r="H566" i="1009"/>
  <c r="F443" i="1009"/>
  <c r="Q442" i="1009"/>
  <c r="F442" i="1009" s="1"/>
  <c r="F550" i="1009"/>
  <c r="Q549" i="1009"/>
  <c r="W505" i="1009"/>
  <c r="G506" i="1009"/>
  <c r="AA119" i="1009"/>
  <c r="H119" i="1009" s="1"/>
  <c r="H120" i="1009"/>
  <c r="R1218" i="1009"/>
  <c r="R1198" i="1009" s="1"/>
  <c r="R1197" i="1009" s="1"/>
  <c r="R1196" i="1009" s="1"/>
  <c r="F1219" i="1009"/>
  <c r="Z510" i="1009"/>
  <c r="T510" i="1009"/>
  <c r="Z442" i="1009"/>
  <c r="Y10" i="1009"/>
  <c r="Q541" i="1009"/>
  <c r="F541" i="1009" s="1"/>
  <c r="F542" i="1009"/>
  <c r="U1294" i="1009"/>
  <c r="G1295" i="1009"/>
  <c r="U638" i="1009"/>
  <c r="G638" i="1009" s="1"/>
  <c r="G639" i="1009"/>
  <c r="F119" i="1009"/>
  <c r="H685" i="1009"/>
  <c r="Z684" i="1009"/>
  <c r="F82" i="1009"/>
  <c r="Q60" i="1009"/>
  <c r="F60" i="1009" s="1"/>
  <c r="T798" i="1009"/>
  <c r="G799" i="1009"/>
  <c r="F1209" i="1009"/>
  <c r="AA935" i="1009"/>
  <c r="H936" i="1009"/>
  <c r="G717" i="1009"/>
  <c r="T684" i="1009"/>
  <c r="T542" i="1009"/>
  <c r="G543" i="1009"/>
  <c r="H512" i="1009"/>
  <c r="Q1198" i="1009"/>
  <c r="F1199" i="1009"/>
  <c r="H925" i="1009"/>
  <c r="Z924" i="1009"/>
  <c r="F512" i="1009"/>
  <c r="Q511" i="1009"/>
  <c r="Q1293" i="1009"/>
  <c r="AA279" i="1009"/>
  <c r="H279" i="1009" s="1"/>
  <c r="AA21" i="1009"/>
  <c r="H22" i="1009"/>
  <c r="Z654" i="1009"/>
  <c r="Z653" i="1009"/>
  <c r="T241" i="1009"/>
  <c r="S231" i="1009"/>
  <c r="F232" i="1009"/>
  <c r="H1199" i="1009"/>
  <c r="Z1198" i="1009"/>
  <c r="AA656" i="1009"/>
  <c r="F22" i="1009"/>
  <c r="Q21" i="1009"/>
  <c r="Z19" i="1009"/>
  <c r="F1071" i="1009"/>
  <c r="Q1070" i="1009"/>
  <c r="AA82" i="1009"/>
  <c r="H82" i="1009" s="1"/>
  <c r="Y242" i="1009"/>
  <c r="F798" i="1009"/>
  <c r="F280" i="1009"/>
  <c r="AA1295" i="1009"/>
  <c r="H1296" i="1009"/>
  <c r="AA517" i="1009"/>
  <c r="H517" i="1009" s="1"/>
  <c r="H518" i="1009"/>
  <c r="U924" i="1009"/>
  <c r="G925" i="1009"/>
  <c r="T654" i="1009"/>
  <c r="G654" i="1009" s="1"/>
  <c r="T653" i="1009"/>
  <c r="G653" i="1009" s="1"/>
  <c r="G655" i="1009"/>
  <c r="AC17" i="1009"/>
  <c r="AA676" i="1009"/>
  <c r="H676" i="1009" s="1"/>
  <c r="H677" i="1009"/>
  <c r="Z934" i="1009"/>
  <c r="T1167" i="1009"/>
  <c r="G1167" i="1009" s="1"/>
  <c r="G1168" i="1009"/>
  <c r="H61" i="1009"/>
  <c r="T1197" i="1009"/>
  <c r="T934" i="1009"/>
  <c r="AD17" i="1009"/>
  <c r="AA1218" i="1009"/>
  <c r="H1219" i="1009"/>
  <c r="Z473" i="1009"/>
  <c r="R243" i="1009"/>
  <c r="F244" i="1009"/>
  <c r="H193" i="1009"/>
  <c r="AA189" i="1009"/>
  <c r="H189" i="1009" s="1"/>
  <c r="Y241" i="1009"/>
  <c r="AF241" i="1009"/>
  <c r="AG246" i="1009" s="1"/>
  <c r="W12" i="1009"/>
  <c r="Y12" i="1009" s="1"/>
  <c r="F655" i="1009"/>
  <c r="Q654" i="1009"/>
  <c r="F654" i="1009" s="1"/>
  <c r="Q653" i="1009"/>
  <c r="F653" i="1009" s="1"/>
  <c r="F925" i="1009"/>
  <c r="Q924" i="1009"/>
  <c r="Q474" i="1009"/>
  <c r="Y683" i="1009"/>
  <c r="W682" i="1009"/>
  <c r="U684" i="1009"/>
  <c r="U683" i="1009" s="1"/>
  <c r="U682" i="1009" s="1"/>
  <c r="G685" i="1009"/>
  <c r="Y1069" i="1009"/>
  <c r="W1068" i="1009"/>
  <c r="R20" i="1009"/>
  <c r="R19" i="1009" s="1"/>
  <c r="R480" i="1009"/>
  <c r="F497" i="1009"/>
  <c r="U242" i="1009"/>
  <c r="U241" i="1009" s="1"/>
  <c r="U12" i="1009" s="1"/>
  <c r="G243" i="1009"/>
  <c r="Z1167" i="1009"/>
  <c r="H1167" i="1009" s="1"/>
  <c r="H1168" i="1009"/>
  <c r="Q935" i="1009"/>
  <c r="F936" i="1009"/>
  <c r="F555" i="1009"/>
  <c r="F968" i="1009" l="1"/>
  <c r="R967" i="1009"/>
  <c r="R1294" i="1009"/>
  <c r="F1295" i="1009"/>
  <c r="AA639" i="1009"/>
  <c r="H640" i="1009"/>
  <c r="F831" i="1009"/>
  <c r="AA443" i="1009"/>
  <c r="H444" i="1009"/>
  <c r="G1198" i="1009"/>
  <c r="AA474" i="1009"/>
  <c r="H480" i="1009"/>
  <c r="R279" i="1009"/>
  <c r="F279" i="1009" s="1"/>
  <c r="X60" i="1009"/>
  <c r="Y60" i="1009"/>
  <c r="W20" i="1009"/>
  <c r="G242" i="1009"/>
  <c r="AA60" i="1009"/>
  <c r="H60" i="1009" s="1"/>
  <c r="F924" i="1009"/>
  <c r="Q923" i="1009"/>
  <c r="F923" i="1009" s="1"/>
  <c r="R242" i="1009"/>
  <c r="F243" i="1009"/>
  <c r="H21" i="1009"/>
  <c r="G798" i="1009"/>
  <c r="T797" i="1009"/>
  <c r="AA242" i="1009"/>
  <c r="H243" i="1009"/>
  <c r="Q934" i="1009"/>
  <c r="F935" i="1009"/>
  <c r="Z472" i="1009"/>
  <c r="Z933" i="1009"/>
  <c r="U923" i="1009"/>
  <c r="G923" i="1009" s="1"/>
  <c r="G924" i="1009"/>
  <c r="AA1294" i="1009"/>
  <c r="H1295" i="1009"/>
  <c r="AA655" i="1009"/>
  <c r="H656" i="1009"/>
  <c r="S20" i="1009"/>
  <c r="S19" i="1009" s="1"/>
  <c r="S18" i="1009" s="1"/>
  <c r="S17" i="1009" s="1"/>
  <c r="F231" i="1009"/>
  <c r="Q1197" i="1009"/>
  <c r="F1198" i="1009"/>
  <c r="T541" i="1009"/>
  <c r="G541" i="1009" s="1"/>
  <c r="G542" i="1009"/>
  <c r="AA934" i="1009"/>
  <c r="AA933" i="1009" s="1"/>
  <c r="AA932" i="1009" s="1"/>
  <c r="H935" i="1009"/>
  <c r="F1218" i="1009"/>
  <c r="U18" i="1009"/>
  <c r="AA684" i="1009"/>
  <c r="AA683" i="1009" s="1"/>
  <c r="AA682" i="1009" s="1"/>
  <c r="V564" i="1009"/>
  <c r="V17" i="1009" s="1"/>
  <c r="V13" i="1009"/>
  <c r="Z796" i="1009"/>
  <c r="Q683" i="1009"/>
  <c r="F684" i="1009"/>
  <c r="G566" i="1009"/>
  <c r="U565" i="1009"/>
  <c r="U13" i="1009" s="1"/>
  <c r="T933" i="1009"/>
  <c r="G934" i="1009"/>
  <c r="Z1197" i="1009"/>
  <c r="H924" i="1009"/>
  <c r="Z923" i="1009"/>
  <c r="H923" i="1009" s="1"/>
  <c r="G684" i="1009"/>
  <c r="T683" i="1009"/>
  <c r="G510" i="1009"/>
  <c r="Y505" i="1009"/>
  <c r="G505" i="1009" s="1"/>
  <c r="W474" i="1009"/>
  <c r="H565" i="1009"/>
  <c r="Z564" i="1009"/>
  <c r="Z1068" i="1009"/>
  <c r="U1196" i="1009"/>
  <c r="U10" i="1009"/>
  <c r="Z18" i="1009"/>
  <c r="Q1292" i="1009"/>
  <c r="U1293" i="1009"/>
  <c r="G1294" i="1009"/>
  <c r="R474" i="1009"/>
  <c r="R473" i="1009" s="1"/>
  <c r="R472" i="1009" s="1"/>
  <c r="F480" i="1009"/>
  <c r="Q473" i="1009"/>
  <c r="T1196" i="1009"/>
  <c r="G1197" i="1009"/>
  <c r="F797" i="1009"/>
  <c r="Q796" i="1009"/>
  <c r="F796" i="1009" s="1"/>
  <c r="Q1069" i="1009"/>
  <c r="F1070" i="1009"/>
  <c r="F21" i="1009"/>
  <c r="Q20" i="1009"/>
  <c r="G241" i="1009"/>
  <c r="AA511" i="1009"/>
  <c r="AE442" i="1009"/>
  <c r="F549" i="1009"/>
  <c r="Q548" i="1009"/>
  <c r="F548" i="1009" s="1"/>
  <c r="G442" i="1009"/>
  <c r="T1068" i="1009"/>
  <c r="G1068" i="1009" s="1"/>
  <c r="G1069" i="1009"/>
  <c r="U473" i="1009"/>
  <c r="AA1198" i="1009"/>
  <c r="AA1197" i="1009" s="1"/>
  <c r="AA1196" i="1009" s="1"/>
  <c r="H1218" i="1009"/>
  <c r="F511" i="1009"/>
  <c r="Q510" i="1009"/>
  <c r="F510" i="1009" s="1"/>
  <c r="Z683" i="1009"/>
  <c r="AA798" i="1009"/>
  <c r="H799" i="1009"/>
  <c r="T18" i="1009"/>
  <c r="F1169" i="1009"/>
  <c r="Q1168" i="1009"/>
  <c r="AA1070" i="1009"/>
  <c r="H1071" i="1009"/>
  <c r="R920" i="1000"/>
  <c r="R919" i="1000" s="1"/>
  <c r="R1293" i="1009" l="1"/>
  <c r="F1294" i="1009"/>
  <c r="R934" i="1009"/>
  <c r="R933" i="1009" s="1"/>
  <c r="R932" i="1009" s="1"/>
  <c r="F967" i="1009"/>
  <c r="AA638" i="1009"/>
  <c r="H638" i="1009" s="1"/>
  <c r="H639" i="1009"/>
  <c r="AA442" i="1009"/>
  <c r="H442" i="1009" s="1"/>
  <c r="H443" i="1009"/>
  <c r="H1198" i="1009"/>
  <c r="G1196" i="1009"/>
  <c r="H684" i="1009"/>
  <c r="T472" i="1009"/>
  <c r="AA473" i="1009"/>
  <c r="H473" i="1009" s="1"/>
  <c r="H474" i="1009"/>
  <c r="G60" i="1009"/>
  <c r="W19" i="1009"/>
  <c r="Y20" i="1009"/>
  <c r="G20" i="1009" s="1"/>
  <c r="AA20" i="1009"/>
  <c r="AA19" i="1009" s="1"/>
  <c r="AA797" i="1009"/>
  <c r="H798" i="1009"/>
  <c r="F1069" i="1009"/>
  <c r="Q1068" i="1009"/>
  <c r="F1068" i="1009" s="1"/>
  <c r="T682" i="1009"/>
  <c r="G682" i="1009" s="1"/>
  <c r="G683" i="1009"/>
  <c r="AA1293" i="1009"/>
  <c r="H1293" i="1009" s="1"/>
  <c r="AA1292" i="1009"/>
  <c r="H1292" i="1009" s="1"/>
  <c r="H1294" i="1009"/>
  <c r="H933" i="1009"/>
  <c r="Z932" i="1009"/>
  <c r="H932" i="1009" s="1"/>
  <c r="Q933" i="1009"/>
  <c r="F934" i="1009"/>
  <c r="G797" i="1009"/>
  <c r="T796" i="1009"/>
  <c r="G796" i="1009" s="1"/>
  <c r="Q19" i="1009"/>
  <c r="F20" i="1009"/>
  <c r="F474" i="1009"/>
  <c r="H564" i="1009"/>
  <c r="Z1196" i="1009"/>
  <c r="H1196" i="1009" s="1"/>
  <c r="H1197" i="1009"/>
  <c r="U564" i="1009"/>
  <c r="G565" i="1009"/>
  <c r="F1197" i="1009"/>
  <c r="Q1196" i="1009"/>
  <c r="F1196" i="1009" s="1"/>
  <c r="R241" i="1009"/>
  <c r="F242" i="1009"/>
  <c r="F473" i="1009"/>
  <c r="Q472" i="1009"/>
  <c r="F472" i="1009" s="1"/>
  <c r="AA1069" i="1009"/>
  <c r="H1070" i="1009"/>
  <c r="U472" i="1009"/>
  <c r="U11" i="1009"/>
  <c r="AA654" i="1009"/>
  <c r="H654" i="1009" s="1"/>
  <c r="AA653" i="1009"/>
  <c r="H653" i="1009" s="1"/>
  <c r="H655" i="1009"/>
  <c r="F1168" i="1009"/>
  <c r="Q1167" i="1009"/>
  <c r="F1167" i="1009" s="1"/>
  <c r="Z682" i="1009"/>
  <c r="H682" i="1009" s="1"/>
  <c r="H683" i="1009"/>
  <c r="AA510" i="1009"/>
  <c r="H511" i="1009"/>
  <c r="U1292" i="1009"/>
  <c r="G1292" i="1009" s="1"/>
  <c r="U14" i="1009"/>
  <c r="G1293" i="1009"/>
  <c r="Y474" i="1009"/>
  <c r="G474" i="1009" s="1"/>
  <c r="W473" i="1009"/>
  <c r="V9" i="1009"/>
  <c r="Y13" i="1009"/>
  <c r="H934" i="1009"/>
  <c r="AA241" i="1009"/>
  <c r="H241" i="1009" s="1"/>
  <c r="H242" i="1009"/>
  <c r="T932" i="1009"/>
  <c r="G932" i="1009" s="1"/>
  <c r="G933" i="1009"/>
  <c r="F683" i="1009"/>
  <c r="Q682" i="1009"/>
  <c r="F682" i="1009" s="1"/>
  <c r="R1292" i="1009" l="1"/>
  <c r="F1292" i="1009" s="1"/>
  <c r="F1293" i="1009"/>
  <c r="Z17" i="1009"/>
  <c r="AE17" i="1009" s="1"/>
  <c r="AG19" i="1009"/>
  <c r="Y19" i="1009"/>
  <c r="G19" i="1009" s="1"/>
  <c r="W18" i="1009"/>
  <c r="G18" i="1009" s="1"/>
  <c r="H20" i="1009"/>
  <c r="U9" i="1009"/>
  <c r="F933" i="1009"/>
  <c r="Q932" i="1009"/>
  <c r="F932" i="1009" s="1"/>
  <c r="AA796" i="1009"/>
  <c r="H796" i="1009" s="1"/>
  <c r="H797" i="1009"/>
  <c r="AA18" i="1009"/>
  <c r="H19" i="1009"/>
  <c r="AA1068" i="1009"/>
  <c r="H1068" i="1009" s="1"/>
  <c r="H1069" i="1009"/>
  <c r="R18" i="1009"/>
  <c r="R17" i="1009" s="1"/>
  <c r="F241" i="1009"/>
  <c r="F19" i="1009"/>
  <c r="Q18" i="1009"/>
  <c r="Y473" i="1009"/>
  <c r="G473" i="1009" s="1"/>
  <c r="W472" i="1009"/>
  <c r="W11" i="1009"/>
  <c r="AA472" i="1009"/>
  <c r="H472" i="1009" s="1"/>
  <c r="H510" i="1009"/>
  <c r="G564" i="1009"/>
  <c r="U17" i="1009"/>
  <c r="T17" i="1009"/>
  <c r="Y11" i="1009" l="1"/>
  <c r="W9" i="1009"/>
  <c r="Y9" i="1009" s="1"/>
  <c r="AA17" i="1009"/>
  <c r="H17" i="1009" s="1"/>
  <c r="H18" i="1009"/>
  <c r="W17" i="1009"/>
  <c r="G17" i="1009" s="1"/>
  <c r="G472" i="1009"/>
  <c r="F18" i="1009"/>
  <c r="Q17" i="1009"/>
  <c r="F17" i="1009" s="1"/>
  <c r="Q655" i="1000" l="1"/>
  <c r="Q654" i="1000" s="1"/>
  <c r="R655" i="1000"/>
  <c r="R654" i="1000" s="1"/>
  <c r="Q650" i="1000"/>
  <c r="Q649" i="1000" s="1"/>
  <c r="Q648" i="1000" s="1"/>
  <c r="Q647" i="1000" s="1"/>
  <c r="R650" i="1000"/>
  <c r="R649" i="1000" s="1"/>
  <c r="R648" i="1000" s="1"/>
  <c r="R647" i="1000" s="1"/>
  <c r="Q1056" i="1000" l="1"/>
  <c r="R1056" i="1000"/>
  <c r="Q1055" i="1000" l="1"/>
  <c r="R367" i="1000" l="1"/>
  <c r="R349" i="1000"/>
  <c r="R331" i="1000"/>
  <c r="R320" i="1000"/>
  <c r="R315" i="1000"/>
  <c r="Q644" i="1000" l="1"/>
  <c r="Q643" i="1000" s="1"/>
  <c r="Q642" i="1000" s="1"/>
  <c r="R644" i="1000"/>
  <c r="R643" i="1000" s="1"/>
  <c r="R642" i="1000" s="1"/>
  <c r="Q639" i="1000"/>
  <c r="Q638" i="1000" s="1"/>
  <c r="R639" i="1000"/>
  <c r="R638" i="1000" s="1"/>
  <c r="Q636" i="1000"/>
  <c r="Q635" i="1000" s="1"/>
  <c r="R636" i="1000"/>
  <c r="R635" i="1000" s="1"/>
  <c r="Q633" i="1000"/>
  <c r="R633" i="1000"/>
  <c r="Q631" i="1000"/>
  <c r="R631" i="1000"/>
  <c r="Q627" i="1000"/>
  <c r="R627" i="1000"/>
  <c r="Q625" i="1000"/>
  <c r="R625" i="1000"/>
  <c r="Q622" i="1000"/>
  <c r="R622" i="1000"/>
  <c r="Q620" i="1000"/>
  <c r="R620" i="1000"/>
  <c r="Q617" i="1000"/>
  <c r="Q616" i="1000" s="1"/>
  <c r="R617" i="1000"/>
  <c r="R616" i="1000" s="1"/>
  <c r="Q611" i="1000"/>
  <c r="R611" i="1000"/>
  <c r="Q608" i="1000"/>
  <c r="R608" i="1000"/>
  <c r="Q605" i="1000"/>
  <c r="R605" i="1000"/>
  <c r="Q602" i="1000"/>
  <c r="R602" i="1000"/>
  <c r="Q598" i="1000"/>
  <c r="Q597" i="1000" s="1"/>
  <c r="R598" i="1000"/>
  <c r="R597" i="1000" s="1"/>
  <c r="Q595" i="1000"/>
  <c r="R595" i="1000"/>
  <c r="Q593" i="1000"/>
  <c r="R593" i="1000"/>
  <c r="Q590" i="1000"/>
  <c r="Q589" i="1000" s="1"/>
  <c r="R590" i="1000"/>
  <c r="R589" i="1000" s="1"/>
  <c r="Q585" i="1000"/>
  <c r="Q584" i="1000" s="1"/>
  <c r="Q583" i="1000" s="1"/>
  <c r="R585" i="1000"/>
  <c r="R584" i="1000" s="1"/>
  <c r="R583" i="1000" s="1"/>
  <c r="Q581" i="1000"/>
  <c r="Q580" i="1000" s="1"/>
  <c r="R581" i="1000"/>
  <c r="R580" i="1000" s="1"/>
  <c r="Q578" i="1000"/>
  <c r="Q577" i="1000" s="1"/>
  <c r="R578" i="1000"/>
  <c r="R577" i="1000" s="1"/>
  <c r="Q613" i="1000"/>
  <c r="R613" i="1000"/>
  <c r="Q1165" i="1000"/>
  <c r="R881" i="1000"/>
  <c r="Q881" i="1000"/>
  <c r="Q920" i="1000"/>
  <c r="Q919" i="1000" s="1"/>
  <c r="Q891" i="1000"/>
  <c r="R891" i="1000"/>
  <c r="Q889" i="1000"/>
  <c r="R889" i="1000"/>
  <c r="Q887" i="1000"/>
  <c r="R887" i="1000"/>
  <c r="Q848" i="1000"/>
  <c r="R848" i="1000"/>
  <c r="Q846" i="1000"/>
  <c r="R846" i="1000"/>
  <c r="Q864" i="1000"/>
  <c r="Q824" i="1000"/>
  <c r="R566" i="1000"/>
  <c r="Q469" i="1000"/>
  <c r="Q430" i="1000"/>
  <c r="R601" i="1000" l="1"/>
  <c r="R619" i="1000"/>
  <c r="R624" i="1000"/>
  <c r="Q619" i="1000"/>
  <c r="Q624" i="1000"/>
  <c r="R630" i="1000"/>
  <c r="Q630" i="1000"/>
  <c r="R592" i="1000"/>
  <c r="R588" i="1000" s="1"/>
  <c r="Q601" i="1000"/>
  <c r="R607" i="1000"/>
  <c r="R600" i="1000" s="1"/>
  <c r="Q607" i="1000"/>
  <c r="Q592" i="1000"/>
  <c r="Q588" i="1000" s="1"/>
  <c r="Q576" i="1000"/>
  <c r="Q575" i="1000" s="1"/>
  <c r="R576" i="1000"/>
  <c r="R575" i="1000" s="1"/>
  <c r="R1035" i="1000"/>
  <c r="R1023" i="1000"/>
  <c r="Q615" i="1000" l="1"/>
  <c r="R615" i="1000"/>
  <c r="R587" i="1000" s="1"/>
  <c r="R574" i="1000" s="1"/>
  <c r="R573" i="1000" s="1"/>
  <c r="Q600" i="1000"/>
  <c r="Q587" i="1000" l="1"/>
  <c r="Q574" i="1000" s="1"/>
  <c r="Q573" i="1000" s="1"/>
  <c r="R787" i="1000"/>
  <c r="R767" i="1000"/>
  <c r="R742" i="1000"/>
  <c r="R718" i="1000"/>
  <c r="R469" i="1000" l="1"/>
  <c r="G471" i="1000"/>
  <c r="R1225" i="1000" l="1"/>
  <c r="H660" i="1000" l="1"/>
  <c r="G660" i="1000"/>
  <c r="F660" i="1000"/>
  <c r="G659" i="1000"/>
  <c r="H658" i="1000"/>
  <c r="F658" i="1000"/>
  <c r="G658" i="1000"/>
  <c r="G657" i="1000"/>
  <c r="H653" i="1000"/>
  <c r="F653" i="1000"/>
  <c r="G653" i="1000"/>
  <c r="H637" i="1000"/>
  <c r="G637" i="1000"/>
  <c r="F637" i="1000"/>
  <c r="G636" i="1000"/>
  <c r="F636" i="1000"/>
  <c r="G635" i="1000"/>
  <c r="F635" i="1000"/>
  <c r="H596" i="1000"/>
  <c r="F645" i="1000"/>
  <c r="G645" i="1000"/>
  <c r="F644" i="1000"/>
  <c r="H641" i="1000"/>
  <c r="F641" i="1000"/>
  <c r="G641" i="1000"/>
  <c r="G640" i="1000"/>
  <c r="F640" i="1000"/>
  <c r="H634" i="1000"/>
  <c r="F634" i="1000"/>
  <c r="G634" i="1000"/>
  <c r="H632" i="1000"/>
  <c r="G632" i="1000"/>
  <c r="F632" i="1000"/>
  <c r="F629" i="1000"/>
  <c r="H629" i="1000"/>
  <c r="G629" i="1000"/>
  <c r="H628" i="1000"/>
  <c r="G628" i="1000"/>
  <c r="F628" i="1000"/>
  <c r="F627" i="1000"/>
  <c r="F626" i="1000"/>
  <c r="G626" i="1000"/>
  <c r="H623" i="1000"/>
  <c r="G623" i="1000"/>
  <c r="H621" i="1000"/>
  <c r="G621" i="1000"/>
  <c r="G618" i="1000"/>
  <c r="H612" i="1000"/>
  <c r="G612" i="1000"/>
  <c r="F610" i="1000"/>
  <c r="H610" i="1000"/>
  <c r="G610" i="1000"/>
  <c r="G609" i="1000"/>
  <c r="G606" i="1000"/>
  <c r="F604" i="1000"/>
  <c r="H604" i="1000"/>
  <c r="G604" i="1000"/>
  <c r="G603" i="1000"/>
  <c r="F603" i="1000"/>
  <c r="H599" i="1000"/>
  <c r="F599" i="1000"/>
  <c r="G599" i="1000"/>
  <c r="G596" i="1000"/>
  <c r="F596" i="1000"/>
  <c r="F595" i="1000"/>
  <c r="G594" i="1000"/>
  <c r="H591" i="1000"/>
  <c r="G591" i="1000"/>
  <c r="F591" i="1000"/>
  <c r="G586" i="1000"/>
  <c r="H582" i="1000"/>
  <c r="F582" i="1000"/>
  <c r="G582" i="1000"/>
  <c r="G579" i="1000"/>
  <c r="F579" i="1000"/>
  <c r="H939" i="1000"/>
  <c r="F939" i="1000"/>
  <c r="G939" i="1000"/>
  <c r="R938" i="1000"/>
  <c r="R937" i="1000" s="1"/>
  <c r="R936" i="1000" s="1"/>
  <c r="R935" i="1000" s="1"/>
  <c r="R933" i="1000" s="1"/>
  <c r="Q938" i="1000"/>
  <c r="Q937" i="1000" s="1"/>
  <c r="Q936" i="1000" s="1"/>
  <c r="Q935" i="1000" s="1"/>
  <c r="Q933" i="1000" s="1"/>
  <c r="R864" i="1000"/>
  <c r="Q917" i="1000"/>
  <c r="R917" i="1000"/>
  <c r="F918" i="1000"/>
  <c r="G918" i="1000"/>
  <c r="Q925" i="1000"/>
  <c r="R925" i="1000"/>
  <c r="H926" i="1000"/>
  <c r="F926" i="1000"/>
  <c r="G926" i="1000"/>
  <c r="F906" i="1000"/>
  <c r="G906" i="1000"/>
  <c r="H905" i="1000"/>
  <c r="F905" i="1000"/>
  <c r="G905" i="1000"/>
  <c r="R904" i="1000"/>
  <c r="Q904" i="1000"/>
  <c r="H903" i="1000"/>
  <c r="F903" i="1000"/>
  <c r="G903" i="1000"/>
  <c r="R902" i="1000"/>
  <c r="Q902" i="1000"/>
  <c r="H901" i="1000"/>
  <c r="F901" i="1000"/>
  <c r="G901" i="1000"/>
  <c r="R900" i="1000"/>
  <c r="Q900" i="1000"/>
  <c r="H852" i="1000"/>
  <c r="F852" i="1000"/>
  <c r="G852" i="1000"/>
  <c r="R851" i="1000"/>
  <c r="R850" i="1000" s="1"/>
  <c r="Q851" i="1000"/>
  <c r="H689" i="1000"/>
  <c r="G689" i="1000"/>
  <c r="F689" i="1000"/>
  <c r="G688" i="1000"/>
  <c r="F688" i="1000"/>
  <c r="R687" i="1000"/>
  <c r="R686" i="1000" s="1"/>
  <c r="R685" i="1000" s="1"/>
  <c r="R684" i="1000" s="1"/>
  <c r="Q687" i="1000"/>
  <c r="Q686" i="1000" s="1"/>
  <c r="Q685" i="1000" s="1"/>
  <c r="Q684" i="1000" s="1"/>
  <c r="H683" i="1000"/>
  <c r="F683" i="1000"/>
  <c r="G683" i="1000"/>
  <c r="R682" i="1000"/>
  <c r="R681" i="1000" s="1"/>
  <c r="Q682" i="1000"/>
  <c r="Q681" i="1000" s="1"/>
  <c r="G680" i="1000"/>
  <c r="F680" i="1000"/>
  <c r="R679" i="1000"/>
  <c r="Q679" i="1000"/>
  <c r="H678" i="1000"/>
  <c r="F678" i="1000"/>
  <c r="G678" i="1000"/>
  <c r="R677" i="1000"/>
  <c r="Q677" i="1000"/>
  <c r="H674" i="1000"/>
  <c r="F674" i="1000"/>
  <c r="G674" i="1000"/>
  <c r="R673" i="1000"/>
  <c r="R672" i="1000" s="1"/>
  <c r="Q673" i="1000"/>
  <c r="Q672" i="1000" s="1"/>
  <c r="G671" i="1000"/>
  <c r="F671" i="1000"/>
  <c r="R670" i="1000"/>
  <c r="R669" i="1000" s="1"/>
  <c r="Q670" i="1000"/>
  <c r="H668" i="1000"/>
  <c r="G668" i="1000"/>
  <c r="R667" i="1000"/>
  <c r="R666" i="1000" s="1"/>
  <c r="Q667" i="1000"/>
  <c r="Q666" i="1000" s="1"/>
  <c r="N662" i="1000"/>
  <c r="H467" i="1000"/>
  <c r="G467" i="1000"/>
  <c r="R466" i="1000"/>
  <c r="R465" i="1000" s="1"/>
  <c r="Q466" i="1000"/>
  <c r="Q461" i="1000"/>
  <c r="R461" i="1000"/>
  <c r="H659" i="1000" l="1"/>
  <c r="H657" i="1000"/>
  <c r="G652" i="1000"/>
  <c r="F652" i="1000"/>
  <c r="F659" i="1000"/>
  <c r="F650" i="1000"/>
  <c r="F651" i="1000"/>
  <c r="H636" i="1000"/>
  <c r="G611" i="1000"/>
  <c r="G605" i="1000"/>
  <c r="G598" i="1000"/>
  <c r="G620" i="1000"/>
  <c r="G627" i="1000"/>
  <c r="G633" i="1000"/>
  <c r="G595" i="1000"/>
  <c r="G622" i="1000"/>
  <c r="H639" i="1000"/>
  <c r="H622" i="1000"/>
  <c r="H640" i="1000"/>
  <c r="H645" i="1000"/>
  <c r="H595" i="1000"/>
  <c r="H644" i="1000"/>
  <c r="H585" i="1000"/>
  <c r="H590" i="1000"/>
  <c r="H633" i="1000"/>
  <c r="H611" i="1000"/>
  <c r="H578" i="1000"/>
  <c r="H579" i="1000"/>
  <c r="H586" i="1000"/>
  <c r="H603" i="1000"/>
  <c r="F602" i="1000"/>
  <c r="G602" i="1000"/>
  <c r="G577" i="1000"/>
  <c r="F585" i="1000"/>
  <c r="H594" i="1000"/>
  <c r="G578" i="1000"/>
  <c r="G580" i="1000"/>
  <c r="G581" i="1000"/>
  <c r="H580" i="1000"/>
  <c r="H581" i="1000"/>
  <c r="G585" i="1000"/>
  <c r="F590" i="1000"/>
  <c r="G590" i="1000"/>
  <c r="H609" i="1000"/>
  <c r="F621" i="1000"/>
  <c r="F620" i="1000"/>
  <c r="H627" i="1000"/>
  <c r="F586" i="1000"/>
  <c r="G593" i="1000"/>
  <c r="H606" i="1000"/>
  <c r="H605" i="1000"/>
  <c r="F609" i="1000"/>
  <c r="F612" i="1000"/>
  <c r="F611" i="1000"/>
  <c r="H643" i="1000"/>
  <c r="F608" i="1000"/>
  <c r="H626" i="1000"/>
  <c r="H598" i="1000"/>
  <c r="G608" i="1000"/>
  <c r="F623" i="1000"/>
  <c r="G625" i="1000"/>
  <c r="H625" i="1000"/>
  <c r="F618" i="1000"/>
  <c r="H620" i="1000"/>
  <c r="F631" i="1000"/>
  <c r="G617" i="1000"/>
  <c r="G639" i="1000"/>
  <c r="F643" i="1000"/>
  <c r="G644" i="1000"/>
  <c r="G643" i="1000"/>
  <c r="G631" i="1000"/>
  <c r="H631" i="1000"/>
  <c r="F633" i="1000"/>
  <c r="G938" i="1000"/>
  <c r="F917" i="1000"/>
  <c r="G917" i="1000"/>
  <c r="H917" i="1000"/>
  <c r="H918" i="1000"/>
  <c r="F900" i="1000"/>
  <c r="F904" i="1000"/>
  <c r="H900" i="1000"/>
  <c r="R899" i="1000"/>
  <c r="G902" i="1000"/>
  <c r="G900" i="1000"/>
  <c r="F902" i="1000"/>
  <c r="G904" i="1000"/>
  <c r="Q899" i="1000"/>
  <c r="H902" i="1000"/>
  <c r="H904" i="1000"/>
  <c r="G925" i="1000"/>
  <c r="H906" i="1000"/>
  <c r="H851" i="1000"/>
  <c r="F851" i="1000"/>
  <c r="G851" i="1000"/>
  <c r="F672" i="1000"/>
  <c r="F677" i="1000"/>
  <c r="H688" i="1000"/>
  <c r="R665" i="1000"/>
  <c r="H677" i="1000"/>
  <c r="F679" i="1000"/>
  <c r="F687" i="1000"/>
  <c r="G687" i="1000"/>
  <c r="F670" i="1000"/>
  <c r="F669" i="1000"/>
  <c r="R676" i="1000"/>
  <c r="R675" i="1000" s="1"/>
  <c r="F668" i="1000"/>
  <c r="H671" i="1000"/>
  <c r="G673" i="1000"/>
  <c r="G677" i="1000"/>
  <c r="G679" i="1000"/>
  <c r="Q676" i="1000"/>
  <c r="Q675" i="1000" s="1"/>
  <c r="H680" i="1000"/>
  <c r="G666" i="1000"/>
  <c r="F467" i="1000"/>
  <c r="F466" i="1000"/>
  <c r="G667" i="1000"/>
  <c r="Q669" i="1000"/>
  <c r="G670" i="1000"/>
  <c r="G682" i="1000"/>
  <c r="G681" i="1000"/>
  <c r="H466" i="1000"/>
  <c r="G466" i="1000"/>
  <c r="Q98" i="1000"/>
  <c r="R98" i="1000"/>
  <c r="Q96" i="1000"/>
  <c r="R96" i="1000"/>
  <c r="Q84" i="1000"/>
  <c r="R84" i="1000"/>
  <c r="G672" i="1000" l="1"/>
  <c r="H650" i="1000"/>
  <c r="H649" i="1000"/>
  <c r="H652" i="1000"/>
  <c r="H651" i="1000"/>
  <c r="H635" i="1000"/>
  <c r="G656" i="1000"/>
  <c r="F657" i="1000"/>
  <c r="F656" i="1000"/>
  <c r="G655" i="1000"/>
  <c r="G654" i="1000"/>
  <c r="F655" i="1000"/>
  <c r="F649" i="1000"/>
  <c r="F654" i="1000"/>
  <c r="G651" i="1000"/>
  <c r="H938" i="1000"/>
  <c r="G597" i="1000"/>
  <c r="G607" i="1000"/>
  <c r="H619" i="1000"/>
  <c r="G624" i="1000"/>
  <c r="H583" i="1000"/>
  <c r="H630" i="1000"/>
  <c r="H618" i="1000"/>
  <c r="G584" i="1000"/>
  <c r="H593" i="1000"/>
  <c r="F583" i="1000"/>
  <c r="F584" i="1000"/>
  <c r="H577" i="1000"/>
  <c r="F597" i="1000"/>
  <c r="F598" i="1000"/>
  <c r="F578" i="1000"/>
  <c r="H638" i="1000"/>
  <c r="F639" i="1000"/>
  <c r="G616" i="1000"/>
  <c r="G630" i="1000"/>
  <c r="F630" i="1000"/>
  <c r="F607" i="1000"/>
  <c r="G601" i="1000"/>
  <c r="F619" i="1000"/>
  <c r="F605" i="1000"/>
  <c r="F606" i="1000"/>
  <c r="F594" i="1000"/>
  <c r="H624" i="1000"/>
  <c r="F622" i="1000"/>
  <c r="G592" i="1000"/>
  <c r="G638" i="1000"/>
  <c r="H576" i="1000"/>
  <c r="H602" i="1000"/>
  <c r="H597" i="1000"/>
  <c r="F625" i="1000"/>
  <c r="H589" i="1000"/>
  <c r="F617" i="1000"/>
  <c r="G619" i="1000"/>
  <c r="H607" i="1000"/>
  <c r="H608" i="1000"/>
  <c r="F589" i="1000"/>
  <c r="F580" i="1000"/>
  <c r="F581" i="1000"/>
  <c r="H601" i="1000"/>
  <c r="G589" i="1000"/>
  <c r="H584" i="1000"/>
  <c r="F938" i="1000"/>
  <c r="F925" i="1000"/>
  <c r="H925" i="1000"/>
  <c r="F899" i="1000"/>
  <c r="H899" i="1000"/>
  <c r="G899" i="1000"/>
  <c r="F676" i="1000"/>
  <c r="F673" i="1000"/>
  <c r="H687" i="1000"/>
  <c r="H676" i="1000"/>
  <c r="R664" i="1000"/>
  <c r="R663" i="1000" s="1"/>
  <c r="F667" i="1000"/>
  <c r="H667" i="1000"/>
  <c r="H673" i="1000"/>
  <c r="H670" i="1000"/>
  <c r="H672" i="1000"/>
  <c r="G676" i="1000"/>
  <c r="G675" i="1000"/>
  <c r="F682" i="1000"/>
  <c r="H681" i="1000"/>
  <c r="H682" i="1000"/>
  <c r="H669" i="1000"/>
  <c r="G686" i="1000"/>
  <c r="G685" i="1000"/>
  <c r="Q665" i="1000"/>
  <c r="Q664" i="1000" s="1"/>
  <c r="G669" i="1000"/>
  <c r="H679" i="1000"/>
  <c r="H666" i="1000"/>
  <c r="F666" i="1000"/>
  <c r="H9" i="997"/>
  <c r="I9" i="997"/>
  <c r="H10" i="997"/>
  <c r="I10" i="997"/>
  <c r="K9" i="997"/>
  <c r="L9" i="997"/>
  <c r="K10" i="997"/>
  <c r="L10" i="997"/>
  <c r="J10" i="997"/>
  <c r="J9" i="997"/>
  <c r="S95" i="1008"/>
  <c r="S94" i="1008" s="1"/>
  <c r="S93" i="1008" s="1"/>
  <c r="S92" i="1008" s="1"/>
  <c r="S91" i="1008" s="1"/>
  <c r="R95" i="1008"/>
  <c r="R94" i="1008" s="1"/>
  <c r="R93" i="1008" s="1"/>
  <c r="R92" i="1008" s="1"/>
  <c r="R91" i="1008" s="1"/>
  <c r="Q95" i="1008"/>
  <c r="Q94" i="1008" s="1"/>
  <c r="Q93" i="1008" s="1"/>
  <c r="Q92" i="1008" s="1"/>
  <c r="Q91" i="1008" s="1"/>
  <c r="J8" i="997" l="1"/>
  <c r="J7" i="997" s="1"/>
  <c r="K8" i="997"/>
  <c r="K7" i="997" s="1"/>
  <c r="H8" i="997"/>
  <c r="H7" i="997" s="1"/>
  <c r="L8" i="997"/>
  <c r="L7" i="997" s="1"/>
  <c r="H656" i="1000"/>
  <c r="G650" i="1000"/>
  <c r="G576" i="1000"/>
  <c r="H592" i="1000"/>
  <c r="G583" i="1000"/>
  <c r="G615" i="1000"/>
  <c r="H588" i="1000"/>
  <c r="H600" i="1000"/>
  <c r="F593" i="1000"/>
  <c r="F638" i="1000"/>
  <c r="G600" i="1000"/>
  <c r="F615" i="1000"/>
  <c r="F616" i="1000"/>
  <c r="G588" i="1000"/>
  <c r="F576" i="1000"/>
  <c r="F577" i="1000"/>
  <c r="H617" i="1000"/>
  <c r="F624" i="1000"/>
  <c r="R662" i="1000"/>
  <c r="R661" i="1000"/>
  <c r="F665" i="1000"/>
  <c r="F686" i="1000"/>
  <c r="H685" i="1000"/>
  <c r="H686" i="1000"/>
  <c r="H665" i="1000"/>
  <c r="F685" i="1000"/>
  <c r="G684" i="1000"/>
  <c r="F681" i="1000"/>
  <c r="Q663" i="1000"/>
  <c r="G665" i="1000"/>
  <c r="H684" i="1000"/>
  <c r="H675" i="1000"/>
  <c r="I8" i="997"/>
  <c r="I7" i="997" s="1"/>
  <c r="H655" i="1000" l="1"/>
  <c r="G649" i="1000"/>
  <c r="F600" i="1000"/>
  <c r="F601" i="1000"/>
  <c r="F592" i="1000"/>
  <c r="H616" i="1000"/>
  <c r="Q662" i="1000"/>
  <c r="Q661" i="1000"/>
  <c r="F684" i="1000"/>
  <c r="F675" i="1000"/>
  <c r="G664" i="1000"/>
  <c r="H654" i="1000" l="1"/>
  <c r="F588" i="1000"/>
  <c r="H615" i="1000"/>
  <c r="G661" i="1000"/>
  <c r="H661" i="1000"/>
  <c r="F664" i="1000"/>
  <c r="H664" i="1000"/>
  <c r="F663" i="1000"/>
  <c r="G663" i="1000"/>
  <c r="G662" i="1000"/>
  <c r="H663" i="1000"/>
  <c r="H662" i="1000" l="1"/>
  <c r="F661" i="1000"/>
  <c r="F662" i="1000"/>
  <c r="S88" i="1008" l="1"/>
  <c r="S87" i="1008" s="1"/>
  <c r="S86" i="1008" s="1"/>
  <c r="S81" i="1008" s="1"/>
  <c r="S80" i="1008" s="1"/>
  <c r="S7" i="1008" s="1"/>
  <c r="R16" i="1008"/>
  <c r="R12" i="1008"/>
  <c r="R11" i="1008" s="1"/>
  <c r="R10" i="1008" s="1"/>
  <c r="D15" i="992" l="1"/>
  <c r="D13" i="992" s="1"/>
  <c r="G19" i="994"/>
  <c r="R15" i="1008"/>
  <c r="R88" i="1008" l="1"/>
  <c r="R87" i="1008" s="1"/>
  <c r="R86" i="1008" s="1"/>
  <c r="Q88" i="1008"/>
  <c r="Q87" i="1008" s="1"/>
  <c r="Q86" i="1008" s="1"/>
  <c r="R67" i="1008"/>
  <c r="E9" i="994"/>
  <c r="E8" i="994" s="1"/>
  <c r="R61" i="1008"/>
  <c r="R60" i="1008" s="1"/>
  <c r="R56" i="1008"/>
  <c r="R45" i="1008"/>
  <c r="R44" i="1008" s="1"/>
  <c r="R41" i="1008"/>
  <c r="R36" i="1008"/>
  <c r="R35" i="1008" s="1"/>
  <c r="R32" i="1008"/>
  <c r="R28" i="1008"/>
  <c r="Q702" i="1000"/>
  <c r="R702" i="1000"/>
  <c r="Q376" i="1000"/>
  <c r="R376" i="1000"/>
  <c r="Q131" i="1000"/>
  <c r="R131" i="1000"/>
  <c r="G25" i="1000"/>
  <c r="G26" i="1000"/>
  <c r="H26" i="1000"/>
  <c r="G27" i="1000"/>
  <c r="H27" i="1000"/>
  <c r="G28" i="1000"/>
  <c r="H28" i="1000"/>
  <c r="G31" i="1000"/>
  <c r="H31" i="1000"/>
  <c r="G34" i="1000"/>
  <c r="H34" i="1000"/>
  <c r="G35" i="1000"/>
  <c r="H35" i="1000"/>
  <c r="G36" i="1000"/>
  <c r="H36" i="1000"/>
  <c r="G40" i="1000"/>
  <c r="H40" i="1000"/>
  <c r="G42" i="1000"/>
  <c r="H42" i="1000"/>
  <c r="G44" i="1000"/>
  <c r="H44" i="1000"/>
  <c r="G46" i="1000"/>
  <c r="H46" i="1000"/>
  <c r="G48" i="1000"/>
  <c r="H48" i="1000"/>
  <c r="G50" i="1000"/>
  <c r="H50" i="1000"/>
  <c r="G54" i="1000"/>
  <c r="G56" i="1000"/>
  <c r="G59" i="1000"/>
  <c r="G64" i="1000"/>
  <c r="H64" i="1000"/>
  <c r="G66" i="1000"/>
  <c r="H66" i="1000"/>
  <c r="G68" i="1000"/>
  <c r="H68" i="1000"/>
  <c r="G70" i="1000"/>
  <c r="H70" i="1000"/>
  <c r="G73" i="1000"/>
  <c r="G75" i="1000"/>
  <c r="H75" i="1000"/>
  <c r="G78" i="1000"/>
  <c r="H78" i="1000"/>
  <c r="G79" i="1000"/>
  <c r="H79" i="1000"/>
  <c r="G81" i="1000"/>
  <c r="H81" i="1000"/>
  <c r="G85" i="1000"/>
  <c r="H85" i="1000"/>
  <c r="G86" i="1000"/>
  <c r="H86" i="1000"/>
  <c r="G88" i="1000"/>
  <c r="H88" i="1000"/>
  <c r="G90" i="1000"/>
  <c r="G92" i="1000"/>
  <c r="G94" i="1000"/>
  <c r="H94" i="1000"/>
  <c r="G97" i="1000"/>
  <c r="G99" i="1000"/>
  <c r="G102" i="1000"/>
  <c r="G103" i="1000"/>
  <c r="H103" i="1000"/>
  <c r="G105" i="1000"/>
  <c r="H105" i="1000"/>
  <c r="G107" i="1000"/>
  <c r="G110" i="1000"/>
  <c r="H110" i="1000"/>
  <c r="G113" i="1000"/>
  <c r="H113" i="1000"/>
  <c r="G115" i="1000"/>
  <c r="H115" i="1000"/>
  <c r="G118" i="1000"/>
  <c r="H118" i="1000"/>
  <c r="G122" i="1000"/>
  <c r="G124" i="1000"/>
  <c r="H124" i="1000"/>
  <c r="G126" i="1000"/>
  <c r="H126" i="1000"/>
  <c r="G128" i="1000"/>
  <c r="H128" i="1000"/>
  <c r="G129" i="1000"/>
  <c r="H129" i="1000"/>
  <c r="G132" i="1000"/>
  <c r="H132" i="1000"/>
  <c r="G134" i="1000"/>
  <c r="G136" i="1000"/>
  <c r="H136" i="1000"/>
  <c r="G139" i="1000"/>
  <c r="H139" i="1000"/>
  <c r="G142" i="1000"/>
  <c r="H142" i="1000"/>
  <c r="G144" i="1000"/>
  <c r="G146" i="1000"/>
  <c r="H146" i="1000"/>
  <c r="G147" i="1000"/>
  <c r="H147" i="1000"/>
  <c r="G150" i="1000"/>
  <c r="H150" i="1000"/>
  <c r="G152" i="1000"/>
  <c r="H152" i="1000"/>
  <c r="G154" i="1000"/>
  <c r="H154" i="1000"/>
  <c r="G157" i="1000"/>
  <c r="H157" i="1000"/>
  <c r="G159" i="1000"/>
  <c r="H159" i="1000"/>
  <c r="G162" i="1000"/>
  <c r="G164" i="1000"/>
  <c r="H164" i="1000"/>
  <c r="G166" i="1000"/>
  <c r="H166" i="1000"/>
  <c r="G167" i="1000"/>
  <c r="H167" i="1000"/>
  <c r="G170" i="1000"/>
  <c r="G173" i="1000"/>
  <c r="H173" i="1000"/>
  <c r="G174" i="1000"/>
  <c r="H174" i="1000"/>
  <c r="G176" i="1000"/>
  <c r="H176" i="1000"/>
  <c r="G178" i="1000"/>
  <c r="G180" i="1000"/>
  <c r="G181" i="1000"/>
  <c r="G182" i="1000"/>
  <c r="G183" i="1000"/>
  <c r="G184" i="1000"/>
  <c r="G188" i="1000"/>
  <c r="H188" i="1000"/>
  <c r="G192" i="1000"/>
  <c r="H192" i="1000"/>
  <c r="G195" i="1000"/>
  <c r="G197" i="1000"/>
  <c r="H197" i="1000"/>
  <c r="G199" i="1000"/>
  <c r="H199" i="1000"/>
  <c r="G202" i="1000"/>
  <c r="H202" i="1000"/>
  <c r="G205" i="1000"/>
  <c r="H205" i="1000"/>
  <c r="G208" i="1000"/>
  <c r="H208" i="1000"/>
  <c r="G210" i="1000"/>
  <c r="H210" i="1000"/>
  <c r="G212" i="1000"/>
  <c r="H212" i="1000"/>
  <c r="G213" i="1000"/>
  <c r="H213" i="1000"/>
  <c r="G216" i="1000"/>
  <c r="H216" i="1000"/>
  <c r="F218" i="1000"/>
  <c r="G218" i="1000"/>
  <c r="H218" i="1000"/>
  <c r="G220" i="1000"/>
  <c r="H220" i="1000"/>
  <c r="G225" i="1000"/>
  <c r="H225" i="1000"/>
  <c r="F227" i="1000"/>
  <c r="G227" i="1000"/>
  <c r="H227" i="1000"/>
  <c r="G230" i="1000"/>
  <c r="H230" i="1000"/>
  <c r="G235" i="1000"/>
  <c r="H235" i="1000"/>
  <c r="G240" i="1000"/>
  <c r="H240" i="1000"/>
  <c r="G247" i="1000"/>
  <c r="H247" i="1000"/>
  <c r="G248" i="1000"/>
  <c r="H248" i="1000"/>
  <c r="G249" i="1000"/>
  <c r="H249" i="1000"/>
  <c r="G252" i="1000"/>
  <c r="H252" i="1000"/>
  <c r="G255" i="1000"/>
  <c r="H255" i="1000"/>
  <c r="G259" i="1000"/>
  <c r="H259" i="1000"/>
  <c r="G261" i="1000"/>
  <c r="H261" i="1000"/>
  <c r="G263" i="1000"/>
  <c r="H263" i="1000"/>
  <c r="F265" i="1000"/>
  <c r="G265" i="1000"/>
  <c r="H265" i="1000"/>
  <c r="G267" i="1000"/>
  <c r="H267" i="1000"/>
  <c r="G269" i="1000"/>
  <c r="H269" i="1000"/>
  <c r="G273" i="1000"/>
  <c r="H273" i="1000"/>
  <c r="G275" i="1000"/>
  <c r="H275" i="1000"/>
  <c r="G278" i="1000"/>
  <c r="H278" i="1000"/>
  <c r="G283" i="1000"/>
  <c r="H283" i="1000"/>
  <c r="G285" i="1000"/>
  <c r="H285" i="1000"/>
  <c r="G287" i="1000"/>
  <c r="H287" i="1000"/>
  <c r="G289" i="1000"/>
  <c r="H289" i="1000"/>
  <c r="G292" i="1000"/>
  <c r="H292" i="1000"/>
  <c r="G294" i="1000"/>
  <c r="H294" i="1000"/>
  <c r="G297" i="1000"/>
  <c r="H297" i="1000"/>
  <c r="G298" i="1000"/>
  <c r="H298" i="1000"/>
  <c r="F300" i="1000"/>
  <c r="G300" i="1000"/>
  <c r="H300" i="1000"/>
  <c r="G304" i="1000"/>
  <c r="H304" i="1000"/>
  <c r="G305" i="1000"/>
  <c r="H305" i="1000"/>
  <c r="F307" i="1000"/>
  <c r="G307" i="1000"/>
  <c r="H307" i="1000"/>
  <c r="G309" i="1000"/>
  <c r="H309" i="1000"/>
  <c r="G311" i="1000"/>
  <c r="H311" i="1000"/>
  <c r="F313" i="1000"/>
  <c r="G313" i="1000"/>
  <c r="H313" i="1000"/>
  <c r="G316" i="1000"/>
  <c r="H316" i="1000"/>
  <c r="G318" i="1000"/>
  <c r="H318" i="1000"/>
  <c r="G321" i="1000"/>
  <c r="H321" i="1000"/>
  <c r="G322" i="1000"/>
  <c r="H322" i="1000"/>
  <c r="G324" i="1000"/>
  <c r="H324" i="1000"/>
  <c r="G326" i="1000"/>
  <c r="H326" i="1000"/>
  <c r="F329" i="1000"/>
  <c r="G329" i="1000"/>
  <c r="H329" i="1000"/>
  <c r="G332" i="1000"/>
  <c r="H332" i="1000"/>
  <c r="F334" i="1000"/>
  <c r="G334" i="1000"/>
  <c r="H334" i="1000"/>
  <c r="G337" i="1000"/>
  <c r="H337" i="1000"/>
  <c r="G341" i="1000"/>
  <c r="H341" i="1000"/>
  <c r="F343" i="1000"/>
  <c r="G343" i="1000"/>
  <c r="H343" i="1000"/>
  <c r="G345" i="1000"/>
  <c r="H345" i="1000"/>
  <c r="F347" i="1000"/>
  <c r="G347" i="1000"/>
  <c r="H347" i="1000"/>
  <c r="G350" i="1000"/>
  <c r="H350" i="1000"/>
  <c r="G352" i="1000"/>
  <c r="H352" i="1000"/>
  <c r="G354" i="1000"/>
  <c r="H354" i="1000"/>
  <c r="F357" i="1000"/>
  <c r="G357" i="1000"/>
  <c r="H357" i="1000"/>
  <c r="G360" i="1000"/>
  <c r="H360" i="1000"/>
  <c r="G362" i="1000"/>
  <c r="H362" i="1000"/>
  <c r="G364" i="1000"/>
  <c r="H364" i="1000"/>
  <c r="G365" i="1000"/>
  <c r="H365" i="1000"/>
  <c r="F368" i="1000"/>
  <c r="G368" i="1000"/>
  <c r="H368" i="1000"/>
  <c r="G370" i="1000"/>
  <c r="H370" i="1000"/>
  <c r="F372" i="1000"/>
  <c r="G372" i="1000"/>
  <c r="H372" i="1000"/>
  <c r="F375" i="1000"/>
  <c r="G375" i="1000"/>
  <c r="H375" i="1000"/>
  <c r="G377" i="1000"/>
  <c r="H377" i="1000"/>
  <c r="G380" i="1000"/>
  <c r="H380" i="1000"/>
  <c r="F382" i="1000"/>
  <c r="G382" i="1000"/>
  <c r="H382" i="1000"/>
  <c r="F384" i="1000"/>
  <c r="G384" i="1000"/>
  <c r="H384" i="1000"/>
  <c r="F385" i="1000"/>
  <c r="G385" i="1000"/>
  <c r="H385" i="1000"/>
  <c r="G388" i="1000"/>
  <c r="H388" i="1000"/>
  <c r="F391" i="1000"/>
  <c r="G391" i="1000"/>
  <c r="H391" i="1000"/>
  <c r="G393" i="1000"/>
  <c r="H393" i="1000"/>
  <c r="G395" i="1000"/>
  <c r="H395" i="1000"/>
  <c r="G397" i="1000"/>
  <c r="H397" i="1000"/>
  <c r="G398" i="1000"/>
  <c r="H398" i="1000"/>
  <c r="G399" i="1000"/>
  <c r="H399" i="1000"/>
  <c r="G400" i="1000"/>
  <c r="H400" i="1000"/>
  <c r="G401" i="1000"/>
  <c r="H401" i="1000"/>
  <c r="F405" i="1000"/>
  <c r="G405" i="1000"/>
  <c r="H405" i="1000"/>
  <c r="F409" i="1000"/>
  <c r="G409" i="1000"/>
  <c r="H409" i="1000"/>
  <c r="G412" i="1000"/>
  <c r="H412" i="1000"/>
  <c r="G414" i="1000"/>
  <c r="H414" i="1000"/>
  <c r="F417" i="1000"/>
  <c r="G417" i="1000"/>
  <c r="H417" i="1000"/>
  <c r="F420" i="1000"/>
  <c r="G420" i="1000"/>
  <c r="H420" i="1000"/>
  <c r="F423" i="1000"/>
  <c r="G423" i="1000"/>
  <c r="H423" i="1000"/>
  <c r="F425" i="1000"/>
  <c r="G425" i="1000"/>
  <c r="H425" i="1000"/>
  <c r="F426" i="1000"/>
  <c r="G426" i="1000"/>
  <c r="H426" i="1000"/>
  <c r="F427" i="1000"/>
  <c r="G427" i="1000"/>
  <c r="H427" i="1000"/>
  <c r="F429" i="1000"/>
  <c r="G429" i="1000"/>
  <c r="H429" i="1000"/>
  <c r="F431" i="1000"/>
  <c r="G431" i="1000"/>
  <c r="H431" i="1000"/>
  <c r="G436" i="1000"/>
  <c r="H436" i="1000"/>
  <c r="F438" i="1000"/>
  <c r="G438" i="1000"/>
  <c r="H438" i="1000"/>
  <c r="F441" i="1000"/>
  <c r="G441" i="1000"/>
  <c r="H441" i="1000"/>
  <c r="G448" i="1000"/>
  <c r="H448" i="1000"/>
  <c r="G449" i="1000"/>
  <c r="H449" i="1000"/>
  <c r="G452" i="1000"/>
  <c r="H452" i="1000"/>
  <c r="G453" i="1000"/>
  <c r="H453" i="1000"/>
  <c r="G457" i="1000"/>
  <c r="H457" i="1000"/>
  <c r="G462" i="1000"/>
  <c r="H462" i="1000"/>
  <c r="G470" i="1000"/>
  <c r="H470" i="1000"/>
  <c r="G483" i="1000"/>
  <c r="H483" i="1000"/>
  <c r="G488" i="1000"/>
  <c r="H488" i="1000"/>
  <c r="G490" i="1000"/>
  <c r="H490" i="1000"/>
  <c r="G492" i="1000"/>
  <c r="H492" i="1000"/>
  <c r="G495" i="1000"/>
  <c r="H495" i="1000"/>
  <c r="G498" i="1000"/>
  <c r="H498" i="1000"/>
  <c r="G500" i="1000"/>
  <c r="G504" i="1000"/>
  <c r="H504" i="1000"/>
  <c r="G508" i="1000"/>
  <c r="H508" i="1000"/>
  <c r="G513" i="1000"/>
  <c r="G520" i="1000"/>
  <c r="H520" i="1000"/>
  <c r="G525" i="1000"/>
  <c r="H525" i="1000"/>
  <c r="G527" i="1000"/>
  <c r="H527" i="1000"/>
  <c r="G530" i="1000"/>
  <c r="H530" i="1000"/>
  <c r="G533" i="1000"/>
  <c r="H533" i="1000"/>
  <c r="G535" i="1000"/>
  <c r="H535" i="1000"/>
  <c r="G543" i="1000"/>
  <c r="H543" i="1000"/>
  <c r="G548" i="1000"/>
  <c r="H548" i="1000"/>
  <c r="G555" i="1000"/>
  <c r="H555" i="1000"/>
  <c r="G562" i="1000"/>
  <c r="H562" i="1000"/>
  <c r="G567" i="1000"/>
  <c r="H567" i="1000"/>
  <c r="F571" i="1000"/>
  <c r="G571" i="1000"/>
  <c r="H571" i="1000"/>
  <c r="F575" i="1000"/>
  <c r="G575" i="1000"/>
  <c r="H575" i="1000"/>
  <c r="G697" i="1000"/>
  <c r="F700" i="1000"/>
  <c r="G700" i="1000"/>
  <c r="H700" i="1000"/>
  <c r="G703" i="1000"/>
  <c r="H703" i="1000"/>
  <c r="F707" i="1000"/>
  <c r="G707" i="1000"/>
  <c r="H707" i="1000"/>
  <c r="F709" i="1000"/>
  <c r="G709" i="1000"/>
  <c r="H709" i="1000"/>
  <c r="F711" i="1000"/>
  <c r="G711" i="1000"/>
  <c r="H711" i="1000"/>
  <c r="F713" i="1000"/>
  <c r="G713" i="1000"/>
  <c r="H713" i="1000"/>
  <c r="G715" i="1000"/>
  <c r="H715" i="1000"/>
  <c r="G719" i="1000"/>
  <c r="H719" i="1000"/>
  <c r="F721" i="1000"/>
  <c r="G721" i="1000"/>
  <c r="H721" i="1000"/>
  <c r="G724" i="1000"/>
  <c r="H724" i="1000"/>
  <c r="F729" i="1000"/>
  <c r="G729" i="1000"/>
  <c r="H729" i="1000"/>
  <c r="F731" i="1000"/>
  <c r="G731" i="1000"/>
  <c r="H731" i="1000"/>
  <c r="F733" i="1000"/>
  <c r="G733" i="1000"/>
  <c r="H733" i="1000"/>
  <c r="F735" i="1000"/>
  <c r="G735" i="1000"/>
  <c r="H735" i="1000"/>
  <c r="G738" i="1000"/>
  <c r="H738" i="1000"/>
  <c r="F740" i="1000"/>
  <c r="G740" i="1000"/>
  <c r="H740" i="1000"/>
  <c r="F743" i="1000"/>
  <c r="G743" i="1000"/>
  <c r="H743" i="1000"/>
  <c r="F744" i="1000"/>
  <c r="G744" i="1000"/>
  <c r="H744" i="1000"/>
  <c r="F746" i="1000"/>
  <c r="G746" i="1000"/>
  <c r="H746" i="1000"/>
  <c r="F750" i="1000"/>
  <c r="G750" i="1000"/>
  <c r="H750" i="1000"/>
  <c r="F751" i="1000"/>
  <c r="G751" i="1000"/>
  <c r="H751" i="1000"/>
  <c r="F753" i="1000"/>
  <c r="G753" i="1000"/>
  <c r="H753" i="1000"/>
  <c r="F755" i="1000"/>
  <c r="G755" i="1000"/>
  <c r="H755" i="1000"/>
  <c r="G757" i="1000"/>
  <c r="H757" i="1000"/>
  <c r="G760" i="1000"/>
  <c r="H760" i="1000"/>
  <c r="G762" i="1000"/>
  <c r="H762" i="1000"/>
  <c r="G765" i="1000"/>
  <c r="H765" i="1000"/>
  <c r="G766" i="1000"/>
  <c r="H766" i="1000"/>
  <c r="G768" i="1000"/>
  <c r="H768" i="1000"/>
  <c r="F770" i="1000"/>
  <c r="G770" i="1000"/>
  <c r="H770" i="1000"/>
  <c r="G774" i="1000"/>
  <c r="H774" i="1000"/>
  <c r="G777" i="1000"/>
  <c r="H777" i="1000"/>
  <c r="F780" i="1000"/>
  <c r="G780" i="1000"/>
  <c r="H780" i="1000"/>
  <c r="F782" i="1000"/>
  <c r="G782" i="1000"/>
  <c r="H782" i="1000"/>
  <c r="G785" i="1000"/>
  <c r="H785" i="1000"/>
  <c r="F788" i="1000"/>
  <c r="G788" i="1000"/>
  <c r="H788" i="1000"/>
  <c r="F790" i="1000"/>
  <c r="G790" i="1000"/>
  <c r="H790" i="1000"/>
  <c r="G792" i="1000"/>
  <c r="H792" i="1000"/>
  <c r="F794" i="1000"/>
  <c r="G794" i="1000"/>
  <c r="H794" i="1000"/>
  <c r="F795" i="1000"/>
  <c r="G795" i="1000"/>
  <c r="H795" i="1000"/>
  <c r="F796" i="1000"/>
  <c r="G796" i="1000"/>
  <c r="H796" i="1000"/>
  <c r="F797" i="1000"/>
  <c r="G797" i="1000"/>
  <c r="H797" i="1000"/>
  <c r="F798" i="1000"/>
  <c r="G798" i="1000"/>
  <c r="H798" i="1000"/>
  <c r="F802" i="1000"/>
  <c r="G802" i="1000"/>
  <c r="H802" i="1000"/>
  <c r="F803" i="1000"/>
  <c r="G803" i="1000"/>
  <c r="H803" i="1000"/>
  <c r="G811" i="1000"/>
  <c r="H811" i="1000"/>
  <c r="G814" i="1000"/>
  <c r="H814" i="1000"/>
  <c r="G817" i="1000"/>
  <c r="H817" i="1000"/>
  <c r="F821" i="1000"/>
  <c r="G821" i="1000"/>
  <c r="H821" i="1000"/>
  <c r="F823" i="1000"/>
  <c r="G823" i="1000"/>
  <c r="H823" i="1000"/>
  <c r="F825" i="1000"/>
  <c r="G825" i="1000"/>
  <c r="H825" i="1000"/>
  <c r="F827" i="1000"/>
  <c r="G827" i="1000"/>
  <c r="H827" i="1000"/>
  <c r="F829" i="1000"/>
  <c r="G829" i="1000"/>
  <c r="H829" i="1000"/>
  <c r="G833" i="1000"/>
  <c r="H833" i="1000"/>
  <c r="G835" i="1000"/>
  <c r="H835" i="1000"/>
  <c r="G838" i="1000"/>
  <c r="H838" i="1000"/>
  <c r="G843" i="1000"/>
  <c r="H843" i="1000"/>
  <c r="G845" i="1000"/>
  <c r="H845" i="1000"/>
  <c r="F846" i="1000"/>
  <c r="G846" i="1000"/>
  <c r="H846" i="1000"/>
  <c r="G847" i="1000"/>
  <c r="H847" i="1000"/>
  <c r="F848" i="1000"/>
  <c r="G848" i="1000"/>
  <c r="H848" i="1000"/>
  <c r="G849" i="1000"/>
  <c r="H849" i="1000"/>
  <c r="F855" i="1000"/>
  <c r="G855" i="1000"/>
  <c r="H855" i="1000"/>
  <c r="G856" i="1000"/>
  <c r="H856" i="1000"/>
  <c r="F857" i="1000"/>
  <c r="G857" i="1000"/>
  <c r="H857" i="1000"/>
  <c r="G858" i="1000"/>
  <c r="H858" i="1000"/>
  <c r="G862" i="1000"/>
  <c r="H862" i="1000"/>
  <c r="G863" i="1000"/>
  <c r="H863" i="1000"/>
  <c r="G864" i="1000"/>
  <c r="H864" i="1000"/>
  <c r="G865" i="1000"/>
  <c r="H865" i="1000"/>
  <c r="G867" i="1000"/>
  <c r="H867" i="1000"/>
  <c r="G869" i="1000"/>
  <c r="H869" i="1000"/>
  <c r="G872" i="1000"/>
  <c r="H872" i="1000"/>
  <c r="G874" i="1000"/>
  <c r="H874" i="1000"/>
  <c r="G877" i="1000"/>
  <c r="H877" i="1000"/>
  <c r="G878" i="1000"/>
  <c r="H878" i="1000"/>
  <c r="G880" i="1000"/>
  <c r="H880" i="1000"/>
  <c r="F881" i="1000"/>
  <c r="G881" i="1000"/>
  <c r="H881" i="1000"/>
  <c r="G886" i="1000"/>
  <c r="H886" i="1000"/>
  <c r="F887" i="1000"/>
  <c r="G887" i="1000"/>
  <c r="H887" i="1000"/>
  <c r="G888" i="1000"/>
  <c r="H888" i="1000"/>
  <c r="F889" i="1000"/>
  <c r="G889" i="1000"/>
  <c r="H889" i="1000"/>
  <c r="G890" i="1000"/>
  <c r="H890" i="1000"/>
  <c r="F891" i="1000"/>
  <c r="G891" i="1000"/>
  <c r="H891" i="1000"/>
  <c r="G892" i="1000"/>
  <c r="H892" i="1000"/>
  <c r="G895" i="1000"/>
  <c r="H895" i="1000"/>
  <c r="G898" i="1000"/>
  <c r="H898" i="1000"/>
  <c r="G909" i="1000"/>
  <c r="H909" i="1000"/>
  <c r="G911" i="1000"/>
  <c r="H911" i="1000"/>
  <c r="G914" i="1000"/>
  <c r="H914" i="1000"/>
  <c r="G915" i="1000"/>
  <c r="H915" i="1000"/>
  <c r="G916" i="1000"/>
  <c r="H916" i="1000"/>
  <c r="G924" i="1000"/>
  <c r="H924" i="1000"/>
  <c r="G930" i="1000"/>
  <c r="H930" i="1000"/>
  <c r="F934" i="1000"/>
  <c r="G934" i="1000"/>
  <c r="H934" i="1000"/>
  <c r="F935" i="1000"/>
  <c r="G935" i="1000"/>
  <c r="H935" i="1000"/>
  <c r="G947" i="1000"/>
  <c r="G950" i="1000"/>
  <c r="H950" i="1000"/>
  <c r="G953" i="1000"/>
  <c r="H953" i="1000"/>
  <c r="G957" i="1000"/>
  <c r="H957" i="1000"/>
  <c r="G959" i="1000"/>
  <c r="H959" i="1000"/>
  <c r="G961" i="1000"/>
  <c r="H961" i="1000"/>
  <c r="G963" i="1000"/>
  <c r="H963" i="1000"/>
  <c r="G965" i="1000"/>
  <c r="H965" i="1000"/>
  <c r="G969" i="1000"/>
  <c r="H969" i="1000"/>
  <c r="F971" i="1000"/>
  <c r="G971" i="1000"/>
  <c r="H971" i="1000"/>
  <c r="F974" i="1000"/>
  <c r="G974" i="1000"/>
  <c r="H974" i="1000"/>
  <c r="G979" i="1000"/>
  <c r="H979" i="1000"/>
  <c r="F981" i="1000"/>
  <c r="G981" i="1000"/>
  <c r="H981" i="1000"/>
  <c r="F983" i="1000"/>
  <c r="G983" i="1000"/>
  <c r="H983" i="1000"/>
  <c r="F985" i="1000"/>
  <c r="G985" i="1000"/>
  <c r="H985" i="1000"/>
  <c r="F988" i="1000"/>
  <c r="G988" i="1000"/>
  <c r="H988" i="1000"/>
  <c r="F990" i="1000"/>
  <c r="G990" i="1000"/>
  <c r="H990" i="1000"/>
  <c r="G993" i="1000"/>
  <c r="H993" i="1000"/>
  <c r="F994" i="1000"/>
  <c r="G994" i="1000"/>
  <c r="H994" i="1000"/>
  <c r="F996" i="1000"/>
  <c r="G996" i="1000"/>
  <c r="H996" i="1000"/>
  <c r="G1000" i="1000"/>
  <c r="H1000" i="1000"/>
  <c r="G1001" i="1000"/>
  <c r="H1001" i="1000"/>
  <c r="F1003" i="1000"/>
  <c r="G1003" i="1000"/>
  <c r="H1003" i="1000"/>
  <c r="G1005" i="1000"/>
  <c r="H1005" i="1000"/>
  <c r="G1007" i="1000"/>
  <c r="H1007" i="1000"/>
  <c r="G1010" i="1000"/>
  <c r="H1010" i="1000"/>
  <c r="G1012" i="1000"/>
  <c r="H1012" i="1000"/>
  <c r="G1015" i="1000"/>
  <c r="H1015" i="1000"/>
  <c r="G1016" i="1000"/>
  <c r="H1016" i="1000"/>
  <c r="G1018" i="1000"/>
  <c r="H1018" i="1000"/>
  <c r="G1020" i="1000"/>
  <c r="H1020" i="1000"/>
  <c r="G1024" i="1000"/>
  <c r="H1024" i="1000"/>
  <c r="F1026" i="1000"/>
  <c r="G1026" i="1000"/>
  <c r="H1026" i="1000"/>
  <c r="F1028" i="1000"/>
  <c r="G1028" i="1000"/>
  <c r="H1028" i="1000"/>
  <c r="F1030" i="1000"/>
  <c r="G1030" i="1000"/>
  <c r="H1030" i="1000"/>
  <c r="G1033" i="1000"/>
  <c r="H1033" i="1000"/>
  <c r="G1036" i="1000"/>
  <c r="H1036" i="1000"/>
  <c r="G1038" i="1000"/>
  <c r="H1038" i="1000"/>
  <c r="G1040" i="1000"/>
  <c r="H1040" i="1000"/>
  <c r="G1041" i="1000"/>
  <c r="H1041" i="1000"/>
  <c r="F1044" i="1000"/>
  <c r="G1044" i="1000"/>
  <c r="H1044" i="1000"/>
  <c r="F1046" i="1000"/>
  <c r="G1046" i="1000"/>
  <c r="H1046" i="1000"/>
  <c r="G1049" i="1000"/>
  <c r="H1049" i="1000"/>
  <c r="F1051" i="1000"/>
  <c r="G1051" i="1000"/>
  <c r="H1051" i="1000"/>
  <c r="F1053" i="1000"/>
  <c r="G1053" i="1000"/>
  <c r="H1053" i="1000"/>
  <c r="F1054" i="1000"/>
  <c r="G1054" i="1000"/>
  <c r="H1054" i="1000"/>
  <c r="G1057" i="1000"/>
  <c r="H1057" i="1000"/>
  <c r="F1060" i="1000"/>
  <c r="G1060" i="1000"/>
  <c r="H1060" i="1000"/>
  <c r="F1062" i="1000"/>
  <c r="G1062" i="1000"/>
  <c r="H1062" i="1000"/>
  <c r="G1064" i="1000"/>
  <c r="H1064" i="1000"/>
  <c r="F1066" i="1000"/>
  <c r="G1066" i="1000"/>
  <c r="H1066" i="1000"/>
  <c r="F1067" i="1000"/>
  <c r="G1067" i="1000"/>
  <c r="H1067" i="1000"/>
  <c r="F1068" i="1000"/>
  <c r="G1068" i="1000"/>
  <c r="H1068" i="1000"/>
  <c r="F1069" i="1000"/>
  <c r="G1069" i="1000"/>
  <c r="H1069" i="1000"/>
  <c r="G1070" i="1000"/>
  <c r="H1070" i="1000"/>
  <c r="F1074" i="1000"/>
  <c r="G1074" i="1000"/>
  <c r="H1074" i="1000"/>
  <c r="F1075" i="1000"/>
  <c r="G1075" i="1000"/>
  <c r="H1075" i="1000"/>
  <c r="G1083" i="1000"/>
  <c r="H1083" i="1000"/>
  <c r="G1086" i="1000"/>
  <c r="H1086" i="1000"/>
  <c r="G1089" i="1000"/>
  <c r="H1089" i="1000"/>
  <c r="F1093" i="1000"/>
  <c r="G1093" i="1000"/>
  <c r="H1093" i="1000"/>
  <c r="F1095" i="1000"/>
  <c r="G1095" i="1000"/>
  <c r="H1095" i="1000"/>
  <c r="F1097" i="1000"/>
  <c r="G1097" i="1000"/>
  <c r="H1097" i="1000"/>
  <c r="F1099" i="1000"/>
  <c r="G1099" i="1000"/>
  <c r="H1099" i="1000"/>
  <c r="F1101" i="1000"/>
  <c r="G1101" i="1000"/>
  <c r="H1101" i="1000"/>
  <c r="G1105" i="1000"/>
  <c r="H1105" i="1000"/>
  <c r="G1107" i="1000"/>
  <c r="H1107" i="1000"/>
  <c r="G1110" i="1000"/>
  <c r="H1110" i="1000"/>
  <c r="G1115" i="1000"/>
  <c r="H1115" i="1000"/>
  <c r="F1116" i="1000"/>
  <c r="G1116" i="1000"/>
  <c r="H1116" i="1000"/>
  <c r="G1117" i="1000"/>
  <c r="H1117" i="1000"/>
  <c r="F1118" i="1000"/>
  <c r="G1118" i="1000"/>
  <c r="H1118" i="1000"/>
  <c r="G1119" i="1000"/>
  <c r="H1119" i="1000"/>
  <c r="F1120" i="1000"/>
  <c r="G1120" i="1000"/>
  <c r="H1120" i="1000"/>
  <c r="G1121" i="1000"/>
  <c r="H1121" i="1000"/>
  <c r="G1124" i="1000"/>
  <c r="H1124" i="1000"/>
  <c r="G1125" i="1000"/>
  <c r="H1125" i="1000"/>
  <c r="F1126" i="1000"/>
  <c r="G1126" i="1000"/>
  <c r="H1126" i="1000"/>
  <c r="G1127" i="1000"/>
  <c r="H1127" i="1000"/>
  <c r="G1131" i="1000"/>
  <c r="H1131" i="1000"/>
  <c r="G1132" i="1000"/>
  <c r="H1132" i="1000"/>
  <c r="F1133" i="1000"/>
  <c r="G1133" i="1000"/>
  <c r="H1133" i="1000"/>
  <c r="G1134" i="1000"/>
  <c r="H1134" i="1000"/>
  <c r="G1136" i="1000"/>
  <c r="H1136" i="1000"/>
  <c r="G1138" i="1000"/>
  <c r="H1138" i="1000"/>
  <c r="G1141" i="1000"/>
  <c r="H1141" i="1000"/>
  <c r="G1143" i="1000"/>
  <c r="H1143" i="1000"/>
  <c r="G1146" i="1000"/>
  <c r="H1146" i="1000"/>
  <c r="G1147" i="1000"/>
  <c r="H1147" i="1000"/>
  <c r="G1149" i="1000"/>
  <c r="H1149" i="1000"/>
  <c r="F1150" i="1000"/>
  <c r="G1150" i="1000"/>
  <c r="H1150" i="1000"/>
  <c r="G1154" i="1000"/>
  <c r="H1154" i="1000"/>
  <c r="F1155" i="1000"/>
  <c r="G1155" i="1000"/>
  <c r="H1155" i="1000"/>
  <c r="G1156" i="1000"/>
  <c r="H1156" i="1000"/>
  <c r="F1157" i="1000"/>
  <c r="G1157" i="1000"/>
  <c r="H1157" i="1000"/>
  <c r="G1158" i="1000"/>
  <c r="H1158" i="1000"/>
  <c r="F1159" i="1000"/>
  <c r="G1159" i="1000"/>
  <c r="H1159" i="1000"/>
  <c r="G1160" i="1000"/>
  <c r="H1160" i="1000"/>
  <c r="G1163" i="1000"/>
  <c r="H1163" i="1000"/>
  <c r="G1166" i="1000"/>
  <c r="H1166" i="1000"/>
  <c r="G1169" i="1000"/>
  <c r="H1169" i="1000"/>
  <c r="F1173" i="1000"/>
  <c r="G1173" i="1000"/>
  <c r="H1173" i="1000"/>
  <c r="F1174" i="1000"/>
  <c r="G1174" i="1000"/>
  <c r="H1174" i="1000"/>
  <c r="G1182" i="1000"/>
  <c r="H1182" i="1000"/>
  <c r="G1186" i="1000"/>
  <c r="H1186" i="1000"/>
  <c r="G1188" i="1000"/>
  <c r="H1188" i="1000"/>
  <c r="G1191" i="1000"/>
  <c r="H1191" i="1000"/>
  <c r="G1196" i="1000"/>
  <c r="H1196" i="1000"/>
  <c r="F1200" i="1000"/>
  <c r="G1200" i="1000"/>
  <c r="H1200" i="1000"/>
  <c r="F1205" i="1000"/>
  <c r="G1205" i="1000"/>
  <c r="H1205" i="1000"/>
  <c r="G1217" i="1000"/>
  <c r="G1220" i="1000"/>
  <c r="H1220" i="1000"/>
  <c r="F1222" i="1000"/>
  <c r="G1222" i="1000"/>
  <c r="H1222" i="1000"/>
  <c r="G1226" i="1000"/>
  <c r="H1226" i="1000"/>
  <c r="G1228" i="1000"/>
  <c r="H1228" i="1000"/>
  <c r="G1231" i="1000"/>
  <c r="H1231" i="1000"/>
  <c r="G1236" i="1000"/>
  <c r="H1236" i="1000"/>
  <c r="G1238" i="1000"/>
  <c r="H1238" i="1000"/>
  <c r="F1240" i="1000"/>
  <c r="G1240" i="1000"/>
  <c r="H1240" i="1000"/>
  <c r="F1242" i="1000"/>
  <c r="G1242" i="1000"/>
  <c r="H1242" i="1000"/>
  <c r="G1245" i="1000"/>
  <c r="H1245" i="1000"/>
  <c r="F1246" i="1000"/>
  <c r="G1246" i="1000"/>
  <c r="H1246" i="1000"/>
  <c r="F1248" i="1000"/>
  <c r="G1248" i="1000"/>
  <c r="H1248" i="1000"/>
  <c r="G1252" i="1000"/>
  <c r="H1252" i="1000"/>
  <c r="G1253" i="1000"/>
  <c r="H1253" i="1000"/>
  <c r="F1255" i="1000"/>
  <c r="G1255" i="1000"/>
  <c r="H1255" i="1000"/>
  <c r="G1257" i="1000"/>
  <c r="H1257" i="1000"/>
  <c r="G1259" i="1000"/>
  <c r="H1259" i="1000"/>
  <c r="G1262" i="1000"/>
  <c r="H1262" i="1000"/>
  <c r="G1264" i="1000"/>
  <c r="H1264" i="1000"/>
  <c r="G1267" i="1000"/>
  <c r="H1267" i="1000"/>
  <c r="G1268" i="1000"/>
  <c r="H1268" i="1000"/>
  <c r="G1270" i="1000"/>
  <c r="H1270" i="1000"/>
  <c r="G1272" i="1000"/>
  <c r="H1272" i="1000"/>
  <c r="G1276" i="1000"/>
  <c r="H1276" i="1000"/>
  <c r="F1278" i="1000"/>
  <c r="G1278" i="1000"/>
  <c r="H1278" i="1000"/>
  <c r="G1280" i="1000"/>
  <c r="H1280" i="1000"/>
  <c r="F1282" i="1000"/>
  <c r="G1282" i="1000"/>
  <c r="H1282" i="1000"/>
  <c r="G1285" i="1000"/>
  <c r="H1285" i="1000"/>
  <c r="G1287" i="1000"/>
  <c r="H1287" i="1000"/>
  <c r="F1290" i="1000"/>
  <c r="G1290" i="1000"/>
  <c r="H1290" i="1000"/>
  <c r="G1293" i="1000"/>
  <c r="H1293" i="1000"/>
  <c r="F1295" i="1000"/>
  <c r="G1295" i="1000"/>
  <c r="H1295" i="1000"/>
  <c r="G1298" i="1000"/>
  <c r="H1298" i="1000"/>
  <c r="G1301" i="1000"/>
  <c r="H1301" i="1000"/>
  <c r="G1305" i="1000"/>
  <c r="H1305" i="1000"/>
  <c r="G1313" i="1000"/>
  <c r="G1316" i="1000"/>
  <c r="H1316" i="1000"/>
  <c r="G1320" i="1000"/>
  <c r="H1320" i="1000"/>
  <c r="G1322" i="1000"/>
  <c r="H1322" i="1000"/>
  <c r="G1326" i="1000"/>
  <c r="H1326" i="1000"/>
  <c r="G1331" i="1000"/>
  <c r="H1331" i="1000"/>
  <c r="G1333" i="1000"/>
  <c r="H1333" i="1000"/>
  <c r="G1335" i="1000"/>
  <c r="H1335" i="1000"/>
  <c r="G1337" i="1000"/>
  <c r="H1337" i="1000"/>
  <c r="G1339" i="1000"/>
  <c r="H1339" i="1000"/>
  <c r="G1341" i="1000"/>
  <c r="H1341" i="1000"/>
  <c r="G1343" i="1000"/>
  <c r="H1343" i="1000"/>
  <c r="G1346" i="1000"/>
  <c r="H1346" i="1000"/>
  <c r="G1348" i="1000"/>
  <c r="H1348" i="1000"/>
  <c r="G1351" i="1000"/>
  <c r="H1351" i="1000"/>
  <c r="G1353" i="1000"/>
  <c r="H1353" i="1000"/>
  <c r="G1357" i="1000"/>
  <c r="H1357" i="1000"/>
  <c r="G1361" i="1000"/>
  <c r="H1361" i="1000"/>
  <c r="Q349" i="1000"/>
  <c r="H162" i="1000"/>
  <c r="R27" i="1008" l="1"/>
  <c r="R31" i="1008"/>
  <c r="R40" i="1008"/>
  <c r="R39" i="1008" s="1"/>
  <c r="R66" i="1008"/>
  <c r="R65" i="1008" s="1"/>
  <c r="R34" i="1008"/>
  <c r="R30" i="1008"/>
  <c r="R59" i="1008"/>
  <c r="R49" i="1008"/>
  <c r="R84" i="1008"/>
  <c r="R83" i="1008" s="1"/>
  <c r="R72" i="1008"/>
  <c r="R71" i="1008" s="1"/>
  <c r="R23" i="1008"/>
  <c r="G702" i="1000"/>
  <c r="H702" i="1000"/>
  <c r="H376" i="1000"/>
  <c r="H131" i="1000"/>
  <c r="G131" i="1000"/>
  <c r="G376" i="1000"/>
  <c r="H349" i="1000"/>
  <c r="F131" i="1000"/>
  <c r="F132" i="1000"/>
  <c r="F349" i="1000"/>
  <c r="F350" i="1000"/>
  <c r="G349" i="1000"/>
  <c r="Q701" i="1000"/>
  <c r="R701" i="1000"/>
  <c r="Q24" i="1000"/>
  <c r="Q23" i="1000" s="1"/>
  <c r="R24" i="1000"/>
  <c r="R23" i="1000" s="1"/>
  <c r="Q419" i="1000"/>
  <c r="Q418" i="1000" s="1"/>
  <c r="R419" i="1000"/>
  <c r="R418" i="1000" s="1"/>
  <c r="Q416" i="1000"/>
  <c r="Q415" i="1000" s="1"/>
  <c r="R416" i="1000"/>
  <c r="R415" i="1000" s="1"/>
  <c r="Q413" i="1000"/>
  <c r="R413" i="1000"/>
  <c r="Q411" i="1000"/>
  <c r="R411" i="1000"/>
  <c r="Q408" i="1000"/>
  <c r="Q407" i="1000" s="1"/>
  <c r="R408" i="1000"/>
  <c r="R407" i="1000" s="1"/>
  <c r="Q404" i="1000"/>
  <c r="Q403" i="1000" s="1"/>
  <c r="Q402" i="1000" s="1"/>
  <c r="R404" i="1000"/>
  <c r="R403" i="1000" s="1"/>
  <c r="R402" i="1000" s="1"/>
  <c r="Q396" i="1000"/>
  <c r="R396" i="1000"/>
  <c r="Q394" i="1000"/>
  <c r="R394" i="1000"/>
  <c r="Q392" i="1000"/>
  <c r="R392" i="1000"/>
  <c r="Q390" i="1000"/>
  <c r="R390" i="1000"/>
  <c r="Q387" i="1000"/>
  <c r="Q386" i="1000" s="1"/>
  <c r="R387" i="1000"/>
  <c r="R386" i="1000" s="1"/>
  <c r="Q383" i="1000"/>
  <c r="R383" i="1000"/>
  <c r="Q381" i="1000"/>
  <c r="R381" i="1000"/>
  <c r="Q379" i="1000"/>
  <c r="R379" i="1000"/>
  <c r="Q374" i="1000"/>
  <c r="Q373" i="1000" s="1"/>
  <c r="R374" i="1000"/>
  <c r="R373" i="1000" s="1"/>
  <c r="Q371" i="1000"/>
  <c r="R371" i="1000"/>
  <c r="Q369" i="1000"/>
  <c r="R369" i="1000"/>
  <c r="Q367" i="1000"/>
  <c r="Q363" i="1000"/>
  <c r="R363" i="1000"/>
  <c r="Q361" i="1000"/>
  <c r="R361" i="1000"/>
  <c r="Q359" i="1000"/>
  <c r="R359" i="1000"/>
  <c r="Q356" i="1000"/>
  <c r="Q355" i="1000" s="1"/>
  <c r="R356" i="1000"/>
  <c r="R355" i="1000" s="1"/>
  <c r="Q353" i="1000"/>
  <c r="R353" i="1000"/>
  <c r="Q351" i="1000"/>
  <c r="R351" i="1000"/>
  <c r="Q346" i="1000"/>
  <c r="R346" i="1000"/>
  <c r="Q344" i="1000"/>
  <c r="R344" i="1000"/>
  <c r="Q342" i="1000"/>
  <c r="R342" i="1000"/>
  <c r="Q340" i="1000"/>
  <c r="R340" i="1000"/>
  <c r="Q336" i="1000"/>
  <c r="Q335" i="1000" s="1"/>
  <c r="R336" i="1000"/>
  <c r="R335" i="1000" s="1"/>
  <c r="Q333" i="1000"/>
  <c r="R333" i="1000"/>
  <c r="Q331" i="1000"/>
  <c r="Q328" i="1000"/>
  <c r="Q327" i="1000" s="1"/>
  <c r="R328" i="1000"/>
  <c r="R327" i="1000" s="1"/>
  <c r="Q325" i="1000"/>
  <c r="R325" i="1000"/>
  <c r="Q323" i="1000"/>
  <c r="R323" i="1000"/>
  <c r="Q320" i="1000"/>
  <c r="Q317" i="1000"/>
  <c r="R317" i="1000"/>
  <c r="Q315" i="1000"/>
  <c r="Q312" i="1000"/>
  <c r="R312" i="1000"/>
  <c r="Q310" i="1000"/>
  <c r="R310" i="1000"/>
  <c r="Q308" i="1000"/>
  <c r="R308" i="1000"/>
  <c r="Q306" i="1000"/>
  <c r="R306" i="1000"/>
  <c r="Q303" i="1000"/>
  <c r="R303" i="1000"/>
  <c r="Q299" i="1000"/>
  <c r="R299" i="1000"/>
  <c r="Q296" i="1000"/>
  <c r="R296" i="1000"/>
  <c r="Q293" i="1000"/>
  <c r="R293" i="1000"/>
  <c r="Q291" i="1000"/>
  <c r="R291" i="1000"/>
  <c r="Q288" i="1000"/>
  <c r="R288" i="1000"/>
  <c r="Q286" i="1000"/>
  <c r="R286" i="1000"/>
  <c r="Q284" i="1000"/>
  <c r="R284" i="1000"/>
  <c r="Q282" i="1000"/>
  <c r="R282" i="1000"/>
  <c r="Q277" i="1000"/>
  <c r="Q276" i="1000" s="1"/>
  <c r="R277" i="1000"/>
  <c r="R276" i="1000" s="1"/>
  <c r="Q274" i="1000"/>
  <c r="R274" i="1000"/>
  <c r="Q272" i="1000"/>
  <c r="R272" i="1000"/>
  <c r="Q268" i="1000"/>
  <c r="R268" i="1000"/>
  <c r="Q266" i="1000"/>
  <c r="R266" i="1000"/>
  <c r="Q264" i="1000"/>
  <c r="R264" i="1000"/>
  <c r="Q262" i="1000"/>
  <c r="R262" i="1000"/>
  <c r="Q260" i="1000"/>
  <c r="R260" i="1000"/>
  <c r="Q258" i="1000"/>
  <c r="R258" i="1000"/>
  <c r="Q254" i="1000"/>
  <c r="Q253" i="1000" s="1"/>
  <c r="R254" i="1000"/>
  <c r="R253" i="1000" s="1"/>
  <c r="Q251" i="1000"/>
  <c r="Q250" i="1000" s="1"/>
  <c r="R251" i="1000"/>
  <c r="R250" i="1000" s="1"/>
  <c r="Q246" i="1000"/>
  <c r="Q245" i="1000" s="1"/>
  <c r="R246" i="1000"/>
  <c r="R245" i="1000" s="1"/>
  <c r="Q239" i="1000"/>
  <c r="Q238" i="1000" s="1"/>
  <c r="Q237" i="1000" s="1"/>
  <c r="Q236" i="1000" s="1"/>
  <c r="R239" i="1000"/>
  <c r="R238" i="1000" s="1"/>
  <c r="R237" i="1000" s="1"/>
  <c r="R236" i="1000" s="1"/>
  <c r="Q234" i="1000"/>
  <c r="Q233" i="1000" s="1"/>
  <c r="Q232" i="1000" s="1"/>
  <c r="Q231" i="1000" s="1"/>
  <c r="R234" i="1000"/>
  <c r="R233" i="1000" s="1"/>
  <c r="R232" i="1000" s="1"/>
  <c r="R231" i="1000" s="1"/>
  <c r="Q229" i="1000"/>
  <c r="Q228" i="1000" s="1"/>
  <c r="R229" i="1000"/>
  <c r="R228" i="1000" s="1"/>
  <c r="Q226" i="1000"/>
  <c r="R226" i="1000"/>
  <c r="Q224" i="1000"/>
  <c r="R224" i="1000"/>
  <c r="Q219" i="1000"/>
  <c r="Q217" i="1000" s="1"/>
  <c r="R219" i="1000"/>
  <c r="R217" i="1000" s="1"/>
  <c r="Q215" i="1000"/>
  <c r="Q214" i="1000" s="1"/>
  <c r="R215" i="1000"/>
  <c r="R214" i="1000" s="1"/>
  <c r="Q211" i="1000"/>
  <c r="R211" i="1000"/>
  <c r="Q209" i="1000"/>
  <c r="R209" i="1000"/>
  <c r="Q207" i="1000"/>
  <c r="R207" i="1000"/>
  <c r="Q204" i="1000"/>
  <c r="Q203" i="1000" s="1"/>
  <c r="R204" i="1000"/>
  <c r="R203" i="1000" s="1"/>
  <c r="Q201" i="1000"/>
  <c r="Q200" i="1000" s="1"/>
  <c r="R201" i="1000"/>
  <c r="R200" i="1000" s="1"/>
  <c r="Q198" i="1000"/>
  <c r="R198" i="1000"/>
  <c r="Q196" i="1000"/>
  <c r="R196" i="1000"/>
  <c r="Q194" i="1000"/>
  <c r="R194" i="1000"/>
  <c r="Q191" i="1000"/>
  <c r="Q190" i="1000" s="1"/>
  <c r="R191" i="1000"/>
  <c r="R190" i="1000" s="1"/>
  <c r="Q187" i="1000"/>
  <c r="Q186" i="1000" s="1"/>
  <c r="Q185" i="1000" s="1"/>
  <c r="R187" i="1000"/>
  <c r="R186" i="1000" s="1"/>
  <c r="R185" i="1000" s="1"/>
  <c r="Q179" i="1000"/>
  <c r="R179" i="1000"/>
  <c r="Q177" i="1000"/>
  <c r="R177" i="1000"/>
  <c r="Q175" i="1000"/>
  <c r="R175" i="1000"/>
  <c r="Q172" i="1000"/>
  <c r="R172" i="1000"/>
  <c r="Q169" i="1000"/>
  <c r="Q168" i="1000" s="1"/>
  <c r="R169" i="1000"/>
  <c r="R168" i="1000" s="1"/>
  <c r="Q165" i="1000"/>
  <c r="R165" i="1000"/>
  <c r="Q163" i="1000"/>
  <c r="R163" i="1000"/>
  <c r="Q161" i="1000"/>
  <c r="R161" i="1000"/>
  <c r="Q158" i="1000"/>
  <c r="R158" i="1000"/>
  <c r="Q156" i="1000"/>
  <c r="R156" i="1000"/>
  <c r="Q153" i="1000"/>
  <c r="R153" i="1000"/>
  <c r="Q151" i="1000"/>
  <c r="R151" i="1000"/>
  <c r="Q149" i="1000"/>
  <c r="R149" i="1000"/>
  <c r="Q145" i="1000"/>
  <c r="R145" i="1000"/>
  <c r="Q143" i="1000"/>
  <c r="R143" i="1000"/>
  <c r="Q141" i="1000"/>
  <c r="R141" i="1000"/>
  <c r="Q138" i="1000"/>
  <c r="Q137" i="1000" s="1"/>
  <c r="R138" i="1000"/>
  <c r="R137" i="1000" s="1"/>
  <c r="Q135" i="1000"/>
  <c r="R135" i="1000"/>
  <c r="Q133" i="1000"/>
  <c r="R133" i="1000"/>
  <c r="Q127" i="1000"/>
  <c r="R127" i="1000"/>
  <c r="Q125" i="1000"/>
  <c r="R125" i="1000"/>
  <c r="Q422" i="1000"/>
  <c r="R422" i="1000"/>
  <c r="Q424" i="1000"/>
  <c r="R424" i="1000"/>
  <c r="Q428" i="1000"/>
  <c r="R430" i="1000"/>
  <c r="R428" i="1000" s="1"/>
  <c r="Q435" i="1000"/>
  <c r="R435" i="1000"/>
  <c r="Q437" i="1000"/>
  <c r="R437" i="1000"/>
  <c r="Q440" i="1000"/>
  <c r="Q439" i="1000" s="1"/>
  <c r="R440" i="1000"/>
  <c r="R439" i="1000" s="1"/>
  <c r="Q447" i="1000"/>
  <c r="Q446" i="1000" s="1"/>
  <c r="R447" i="1000"/>
  <c r="R446" i="1000" s="1"/>
  <c r="Q451" i="1000"/>
  <c r="Q450" i="1000" s="1"/>
  <c r="R451" i="1000"/>
  <c r="R450" i="1000" s="1"/>
  <c r="Q456" i="1000"/>
  <c r="Q455" i="1000" s="1"/>
  <c r="Q454" i="1000" s="1"/>
  <c r="R456" i="1000"/>
  <c r="R455" i="1000" s="1"/>
  <c r="R454" i="1000" s="1"/>
  <c r="Q460" i="1000"/>
  <c r="R460" i="1000"/>
  <c r="Q465" i="1000"/>
  <c r="Q482" i="1000"/>
  <c r="Q481" i="1000" s="1"/>
  <c r="Q480" i="1000" s="1"/>
  <c r="Q479" i="1000" s="1"/>
  <c r="R482" i="1000"/>
  <c r="R481" i="1000" s="1"/>
  <c r="R480" i="1000" s="1"/>
  <c r="R479" i="1000" s="1"/>
  <c r="Q487" i="1000"/>
  <c r="R487" i="1000"/>
  <c r="Q489" i="1000"/>
  <c r="R489" i="1000"/>
  <c r="Q491" i="1000"/>
  <c r="R491" i="1000"/>
  <c r="Q494" i="1000"/>
  <c r="Q493" i="1000" s="1"/>
  <c r="R494" i="1000"/>
  <c r="R493" i="1000" s="1"/>
  <c r="Q497" i="1000"/>
  <c r="R497" i="1000"/>
  <c r="Q499" i="1000"/>
  <c r="R499" i="1000"/>
  <c r="Q503" i="1000"/>
  <c r="Q502" i="1000" s="1"/>
  <c r="Q501" i="1000" s="1"/>
  <c r="R503" i="1000"/>
  <c r="R502" i="1000" s="1"/>
  <c r="R501" i="1000" s="1"/>
  <c r="Q507" i="1000"/>
  <c r="Q506" i="1000" s="1"/>
  <c r="Q505" i="1000" s="1"/>
  <c r="R507" i="1000"/>
  <c r="R506" i="1000" s="1"/>
  <c r="R505" i="1000" s="1"/>
  <c r="Q512" i="1000"/>
  <c r="Q511" i="1000" s="1"/>
  <c r="Q510" i="1000" s="1"/>
  <c r="Q509" i="1000" s="1"/>
  <c r="R512" i="1000"/>
  <c r="R511" i="1000" s="1"/>
  <c r="R510" i="1000" s="1"/>
  <c r="R509" i="1000" s="1"/>
  <c r="Q519" i="1000"/>
  <c r="Q518" i="1000" s="1"/>
  <c r="Q517" i="1000" s="1"/>
  <c r="Q516" i="1000" s="1"/>
  <c r="R519" i="1000"/>
  <c r="R518" i="1000" s="1"/>
  <c r="R517" i="1000" s="1"/>
  <c r="R516" i="1000" s="1"/>
  <c r="Q524" i="1000"/>
  <c r="R524" i="1000"/>
  <c r="Q526" i="1000"/>
  <c r="R526" i="1000"/>
  <c r="Q529" i="1000"/>
  <c r="Q528" i="1000" s="1"/>
  <c r="R529" i="1000"/>
  <c r="R528" i="1000" s="1"/>
  <c r="Q532" i="1000"/>
  <c r="R532" i="1000"/>
  <c r="Q534" i="1000"/>
  <c r="R534" i="1000"/>
  <c r="Q542" i="1000"/>
  <c r="Q541" i="1000" s="1"/>
  <c r="Q540" i="1000" s="1"/>
  <c r="R542" i="1000"/>
  <c r="R541" i="1000" s="1"/>
  <c r="R540" i="1000" s="1"/>
  <c r="Q547" i="1000"/>
  <c r="Q546" i="1000" s="1"/>
  <c r="Q545" i="1000" s="1"/>
  <c r="Q544" i="1000" s="1"/>
  <c r="R547" i="1000"/>
  <c r="R546" i="1000" s="1"/>
  <c r="R545" i="1000" s="1"/>
  <c r="R544" i="1000" s="1"/>
  <c r="Q554" i="1000"/>
  <c r="Q553" i="1000" s="1"/>
  <c r="Q552" i="1000" s="1"/>
  <c r="Q551" i="1000" s="1"/>
  <c r="Q550" i="1000" s="1"/>
  <c r="Q549" i="1000" s="1"/>
  <c r="R554" i="1000"/>
  <c r="R553" i="1000" s="1"/>
  <c r="R552" i="1000" s="1"/>
  <c r="R551" i="1000" s="1"/>
  <c r="Q561" i="1000"/>
  <c r="Q560" i="1000" s="1"/>
  <c r="Q559" i="1000" s="1"/>
  <c r="Q558" i="1000" s="1"/>
  <c r="R561" i="1000"/>
  <c r="R560" i="1000" s="1"/>
  <c r="R559" i="1000" s="1"/>
  <c r="R558" i="1000" s="1"/>
  <c r="Q566" i="1000"/>
  <c r="Q565" i="1000" s="1"/>
  <c r="Q564" i="1000" s="1"/>
  <c r="R565" i="1000"/>
  <c r="R564" i="1000" s="1"/>
  <c r="Q570" i="1000"/>
  <c r="Q569" i="1000" s="1"/>
  <c r="Q568" i="1000" s="1"/>
  <c r="R570" i="1000"/>
  <c r="R569" i="1000" s="1"/>
  <c r="R568" i="1000" s="1"/>
  <c r="Q572" i="1000"/>
  <c r="R572" i="1000"/>
  <c r="Q696" i="1000"/>
  <c r="Q695" i="1000" s="1"/>
  <c r="R696" i="1000"/>
  <c r="R695" i="1000" s="1"/>
  <c r="Q699" i="1000"/>
  <c r="Q698" i="1000" s="1"/>
  <c r="R699" i="1000"/>
  <c r="R698" i="1000" s="1"/>
  <c r="Q706" i="1000"/>
  <c r="R706" i="1000"/>
  <c r="Q708" i="1000"/>
  <c r="R708" i="1000"/>
  <c r="Q710" i="1000"/>
  <c r="R710" i="1000"/>
  <c r="Q712" i="1000"/>
  <c r="R712" i="1000"/>
  <c r="Q714" i="1000"/>
  <c r="R714" i="1000"/>
  <c r="Q718" i="1000"/>
  <c r="Q720" i="1000"/>
  <c r="R720" i="1000"/>
  <c r="Q723" i="1000"/>
  <c r="Q722" i="1000" s="1"/>
  <c r="R723" i="1000"/>
  <c r="R722" i="1000" s="1"/>
  <c r="Q728" i="1000"/>
  <c r="R728" i="1000"/>
  <c r="Q730" i="1000"/>
  <c r="R730" i="1000"/>
  <c r="Q732" i="1000"/>
  <c r="R732" i="1000"/>
  <c r="Q734" i="1000"/>
  <c r="R734" i="1000"/>
  <c r="Q737" i="1000"/>
  <c r="R737" i="1000"/>
  <c r="Q739" i="1000"/>
  <c r="R739" i="1000"/>
  <c r="Q742" i="1000"/>
  <c r="Q745" i="1000"/>
  <c r="R745" i="1000"/>
  <c r="Q749" i="1000"/>
  <c r="R749" i="1000"/>
  <c r="Q752" i="1000"/>
  <c r="R752" i="1000"/>
  <c r="Q754" i="1000"/>
  <c r="R754" i="1000"/>
  <c r="Q756" i="1000"/>
  <c r="R756" i="1000"/>
  <c r="Q759" i="1000"/>
  <c r="R759" i="1000"/>
  <c r="Q761" i="1000"/>
  <c r="R761" i="1000"/>
  <c r="Q764" i="1000"/>
  <c r="R764" i="1000"/>
  <c r="Q767" i="1000"/>
  <c r="Q769" i="1000"/>
  <c r="R769" i="1000"/>
  <c r="Q773" i="1000"/>
  <c r="Q772" i="1000" s="1"/>
  <c r="R773" i="1000"/>
  <c r="R772" i="1000" s="1"/>
  <c r="Q776" i="1000"/>
  <c r="Q775" i="1000" s="1"/>
  <c r="R776" i="1000"/>
  <c r="R775" i="1000" s="1"/>
  <c r="Q779" i="1000"/>
  <c r="R779" i="1000"/>
  <c r="Q781" i="1000"/>
  <c r="R781" i="1000"/>
  <c r="Q784" i="1000"/>
  <c r="Q783" i="1000" s="1"/>
  <c r="R784" i="1000"/>
  <c r="R783" i="1000" s="1"/>
  <c r="Q787" i="1000"/>
  <c r="Q789" i="1000"/>
  <c r="R789" i="1000"/>
  <c r="Q791" i="1000"/>
  <c r="R791" i="1000"/>
  <c r="Q793" i="1000"/>
  <c r="R793" i="1000"/>
  <c r="Q801" i="1000"/>
  <c r="Q800" i="1000" s="1"/>
  <c r="Q799" i="1000" s="1"/>
  <c r="R801" i="1000"/>
  <c r="R800" i="1000" s="1"/>
  <c r="R799" i="1000" s="1"/>
  <c r="Q810" i="1000"/>
  <c r="Q809" i="1000" s="1"/>
  <c r="R810" i="1000"/>
  <c r="R809" i="1000" s="1"/>
  <c r="Q813" i="1000"/>
  <c r="Q812" i="1000" s="1"/>
  <c r="R813" i="1000"/>
  <c r="R812" i="1000" s="1"/>
  <c r="Q816" i="1000"/>
  <c r="Q815" i="1000" s="1"/>
  <c r="R816" i="1000"/>
  <c r="R815" i="1000" s="1"/>
  <c r="Q820" i="1000"/>
  <c r="R820" i="1000"/>
  <c r="Q822" i="1000"/>
  <c r="R822" i="1000"/>
  <c r="R824" i="1000"/>
  <c r="Q826" i="1000"/>
  <c r="R826" i="1000"/>
  <c r="Q828" i="1000"/>
  <c r="R828" i="1000"/>
  <c r="Q832" i="1000"/>
  <c r="R832" i="1000"/>
  <c r="Q834" i="1000"/>
  <c r="R834" i="1000"/>
  <c r="Q837" i="1000"/>
  <c r="Q836" i="1000" s="1"/>
  <c r="R837" i="1000"/>
  <c r="R836" i="1000" s="1"/>
  <c r="Q842" i="1000"/>
  <c r="R842" i="1000"/>
  <c r="Q844" i="1000"/>
  <c r="R844" i="1000"/>
  <c r="Q854" i="1000"/>
  <c r="Q853" i="1000" s="1"/>
  <c r="Q850" i="1000" s="1"/>
  <c r="R854" i="1000"/>
  <c r="R853" i="1000" s="1"/>
  <c r="Q861" i="1000"/>
  <c r="R861" i="1000"/>
  <c r="Q866" i="1000"/>
  <c r="R866" i="1000"/>
  <c r="Q868" i="1000"/>
  <c r="R868" i="1000"/>
  <c r="Q871" i="1000"/>
  <c r="R871" i="1000"/>
  <c r="Q873" i="1000"/>
  <c r="R873" i="1000"/>
  <c r="Q876" i="1000"/>
  <c r="R876" i="1000"/>
  <c r="Q879" i="1000"/>
  <c r="R879" i="1000"/>
  <c r="Q885" i="1000"/>
  <c r="Q884" i="1000" s="1"/>
  <c r="R885" i="1000"/>
  <c r="R884" i="1000" s="1"/>
  <c r="Q894" i="1000"/>
  <c r="Q893" i="1000" s="1"/>
  <c r="R894" i="1000"/>
  <c r="R893" i="1000" s="1"/>
  <c r="Q897" i="1000"/>
  <c r="Q896" i="1000" s="1"/>
  <c r="R897" i="1000"/>
  <c r="R896" i="1000" s="1"/>
  <c r="Q908" i="1000"/>
  <c r="R908" i="1000"/>
  <c r="Q910" i="1000"/>
  <c r="R910" i="1000"/>
  <c r="Q913" i="1000"/>
  <c r="Q912" i="1000" s="1"/>
  <c r="R913" i="1000"/>
  <c r="R912" i="1000" s="1"/>
  <c r="Q923" i="1000"/>
  <c r="Q922" i="1000" s="1"/>
  <c r="R923" i="1000"/>
  <c r="R922" i="1000" s="1"/>
  <c r="Q929" i="1000"/>
  <c r="Q928" i="1000" s="1"/>
  <c r="Q927" i="1000" s="1"/>
  <c r="R929" i="1000"/>
  <c r="R928" i="1000" s="1"/>
  <c r="R927" i="1000" s="1"/>
  <c r="Q932" i="1000"/>
  <c r="Q931" i="1000" s="1"/>
  <c r="R932" i="1000"/>
  <c r="R931" i="1000" s="1"/>
  <c r="Q946" i="1000"/>
  <c r="Q945" i="1000" s="1"/>
  <c r="R945" i="1000"/>
  <c r="Q949" i="1000"/>
  <c r="Q948" i="1000" s="1"/>
  <c r="R949" i="1000"/>
  <c r="R948" i="1000" s="1"/>
  <c r="Q952" i="1000"/>
  <c r="Q951" i="1000" s="1"/>
  <c r="R952" i="1000"/>
  <c r="R951" i="1000" s="1"/>
  <c r="Q956" i="1000"/>
  <c r="R956" i="1000"/>
  <c r="Q958" i="1000"/>
  <c r="R958" i="1000"/>
  <c r="Q960" i="1000"/>
  <c r="R960" i="1000"/>
  <c r="Q962" i="1000"/>
  <c r="R962" i="1000"/>
  <c r="Q964" i="1000"/>
  <c r="R964" i="1000"/>
  <c r="Q968" i="1000"/>
  <c r="R968" i="1000"/>
  <c r="Q970" i="1000"/>
  <c r="R970" i="1000"/>
  <c r="Q973" i="1000"/>
  <c r="Q972" i="1000" s="1"/>
  <c r="R973" i="1000"/>
  <c r="R972" i="1000" s="1"/>
  <c r="Q978" i="1000"/>
  <c r="R978" i="1000"/>
  <c r="Q980" i="1000"/>
  <c r="R980" i="1000"/>
  <c r="Q982" i="1000"/>
  <c r="R982" i="1000"/>
  <c r="Q984" i="1000"/>
  <c r="R984" i="1000"/>
  <c r="Q987" i="1000"/>
  <c r="R987" i="1000"/>
  <c r="Q989" i="1000"/>
  <c r="R989" i="1000"/>
  <c r="Q992" i="1000"/>
  <c r="R992" i="1000"/>
  <c r="Q995" i="1000"/>
  <c r="R995" i="1000"/>
  <c r="Q999" i="1000"/>
  <c r="R999" i="1000"/>
  <c r="Q1002" i="1000"/>
  <c r="R1002" i="1000"/>
  <c r="Q1004" i="1000"/>
  <c r="R1004" i="1000"/>
  <c r="Q1006" i="1000"/>
  <c r="R1006" i="1000"/>
  <c r="Q1009" i="1000"/>
  <c r="R1009" i="1000"/>
  <c r="Q1011" i="1000"/>
  <c r="R1011" i="1000"/>
  <c r="Q1014" i="1000"/>
  <c r="R1014" i="1000"/>
  <c r="Q1017" i="1000"/>
  <c r="R1017" i="1000"/>
  <c r="Q1019" i="1000"/>
  <c r="R1019" i="1000"/>
  <c r="Q1023" i="1000"/>
  <c r="Q1025" i="1000"/>
  <c r="R1025" i="1000"/>
  <c r="Q1027" i="1000"/>
  <c r="R1027" i="1000"/>
  <c r="Q1029" i="1000"/>
  <c r="R1029" i="1000"/>
  <c r="Q1032" i="1000"/>
  <c r="Q1031" i="1000" s="1"/>
  <c r="R1032" i="1000"/>
  <c r="R1031" i="1000" s="1"/>
  <c r="Q1035" i="1000"/>
  <c r="Q1037" i="1000"/>
  <c r="R1037" i="1000"/>
  <c r="Q1039" i="1000"/>
  <c r="R1039" i="1000"/>
  <c r="Q1043" i="1000"/>
  <c r="R1043" i="1000"/>
  <c r="Q1045" i="1000"/>
  <c r="R1045" i="1000"/>
  <c r="Q1048" i="1000"/>
  <c r="R1048" i="1000"/>
  <c r="Q1050" i="1000"/>
  <c r="R1050" i="1000"/>
  <c r="Q1052" i="1000"/>
  <c r="R1052" i="1000"/>
  <c r="R1055" i="1000"/>
  <c r="Q1059" i="1000"/>
  <c r="R1059" i="1000"/>
  <c r="Q1061" i="1000"/>
  <c r="R1061" i="1000"/>
  <c r="Q1063" i="1000"/>
  <c r="R1063" i="1000"/>
  <c r="Q1065" i="1000"/>
  <c r="R1065" i="1000"/>
  <c r="Q1073" i="1000"/>
  <c r="Q1072" i="1000" s="1"/>
  <c r="Q1071" i="1000" s="1"/>
  <c r="R1073" i="1000"/>
  <c r="R1072" i="1000" s="1"/>
  <c r="R1071" i="1000" s="1"/>
  <c r="Q1082" i="1000"/>
  <c r="Q1081" i="1000" s="1"/>
  <c r="R1082" i="1000"/>
  <c r="R1081" i="1000" s="1"/>
  <c r="Q1085" i="1000"/>
  <c r="Q1084" i="1000" s="1"/>
  <c r="R1085" i="1000"/>
  <c r="R1084" i="1000" s="1"/>
  <c r="Q1088" i="1000"/>
  <c r="Q1087" i="1000" s="1"/>
  <c r="R1088" i="1000"/>
  <c r="R1087" i="1000" s="1"/>
  <c r="Q1092" i="1000"/>
  <c r="R1092" i="1000"/>
  <c r="Q1094" i="1000"/>
  <c r="R1094" i="1000"/>
  <c r="Q1096" i="1000"/>
  <c r="R1096" i="1000"/>
  <c r="Q1098" i="1000"/>
  <c r="R1098" i="1000"/>
  <c r="Q1100" i="1000"/>
  <c r="R1100" i="1000"/>
  <c r="Q1104" i="1000"/>
  <c r="R1104" i="1000"/>
  <c r="Q1106" i="1000"/>
  <c r="R1106" i="1000"/>
  <c r="Q1109" i="1000"/>
  <c r="Q1108" i="1000" s="1"/>
  <c r="R1109" i="1000"/>
  <c r="R1108" i="1000" s="1"/>
  <c r="Q1114" i="1000"/>
  <c r="Q1113" i="1000" s="1"/>
  <c r="R1114" i="1000"/>
  <c r="R1113" i="1000" s="1"/>
  <c r="Q1123" i="1000"/>
  <c r="Q1122" i="1000" s="1"/>
  <c r="R1123" i="1000"/>
  <c r="R1122" i="1000" s="1"/>
  <c r="Q1130" i="1000"/>
  <c r="R1130" i="1000"/>
  <c r="Q1135" i="1000"/>
  <c r="R1135" i="1000"/>
  <c r="Q1137" i="1000"/>
  <c r="R1137" i="1000"/>
  <c r="Q1140" i="1000"/>
  <c r="R1140" i="1000"/>
  <c r="Q1142" i="1000"/>
  <c r="R1142" i="1000"/>
  <c r="Q1145" i="1000"/>
  <c r="R1145" i="1000"/>
  <c r="Q1148" i="1000"/>
  <c r="R1148" i="1000"/>
  <c r="Q1153" i="1000"/>
  <c r="Q1152" i="1000" s="1"/>
  <c r="R1153" i="1000"/>
  <c r="R1152" i="1000" s="1"/>
  <c r="Q1162" i="1000"/>
  <c r="Q1161" i="1000" s="1"/>
  <c r="R1161" i="1000"/>
  <c r="Q1164" i="1000"/>
  <c r="R1165" i="1000"/>
  <c r="R1164" i="1000" s="1"/>
  <c r="Q1168" i="1000"/>
  <c r="Q1167" i="1000" s="1"/>
  <c r="R1168" i="1000"/>
  <c r="R1167" i="1000" s="1"/>
  <c r="Q1181" i="1000"/>
  <c r="Q1180" i="1000" s="1"/>
  <c r="Q1179" i="1000" s="1"/>
  <c r="R1181" i="1000"/>
  <c r="R1180" i="1000" s="1"/>
  <c r="R1179" i="1000" s="1"/>
  <c r="Q1185" i="1000"/>
  <c r="R1185" i="1000"/>
  <c r="Q1187" i="1000"/>
  <c r="R1187" i="1000"/>
  <c r="Q1190" i="1000"/>
  <c r="Q1189" i="1000" s="1"/>
  <c r="R1190" i="1000"/>
  <c r="R1189" i="1000" s="1"/>
  <c r="Q1195" i="1000"/>
  <c r="Q1194" i="1000" s="1"/>
  <c r="Q1193" i="1000" s="1"/>
  <c r="R1195" i="1000"/>
  <c r="R1194" i="1000" s="1"/>
  <c r="R1193" i="1000" s="1"/>
  <c r="Q1198" i="1000"/>
  <c r="Q1197" i="1000" s="1"/>
  <c r="R1198" i="1000"/>
  <c r="R1197" i="1000" s="1"/>
  <c r="Q1172" i="1000"/>
  <c r="Q1171" i="1000" s="1"/>
  <c r="Q1170" i="1000" s="1"/>
  <c r="R1172" i="1000"/>
  <c r="R1171" i="1000" s="1"/>
  <c r="R1170" i="1000" s="1"/>
  <c r="Q1216" i="1000"/>
  <c r="Q1215" i="1000" s="1"/>
  <c r="R1216" i="1000"/>
  <c r="R1215" i="1000" s="1"/>
  <c r="Q1219" i="1000"/>
  <c r="Q1218" i="1000" s="1"/>
  <c r="R1219" i="1000"/>
  <c r="R1218" i="1000" s="1"/>
  <c r="Q1221" i="1000"/>
  <c r="R1221" i="1000"/>
  <c r="Q1225" i="1000"/>
  <c r="Q1227" i="1000"/>
  <c r="R1227" i="1000"/>
  <c r="Q1230" i="1000"/>
  <c r="Q1229" i="1000" s="1"/>
  <c r="R1230" i="1000"/>
  <c r="R1229" i="1000" s="1"/>
  <c r="R1235" i="1000"/>
  <c r="Q1237" i="1000"/>
  <c r="R1237" i="1000"/>
  <c r="Q1239" i="1000"/>
  <c r="R1239" i="1000"/>
  <c r="Q1241" i="1000"/>
  <c r="R1241" i="1000"/>
  <c r="Q1244" i="1000"/>
  <c r="R1244" i="1000"/>
  <c r="Q1247" i="1000"/>
  <c r="R1247" i="1000"/>
  <c r="Q1251" i="1000"/>
  <c r="R1251" i="1000"/>
  <c r="Q1254" i="1000"/>
  <c r="R1254" i="1000"/>
  <c r="Q1256" i="1000"/>
  <c r="R1256" i="1000"/>
  <c r="Q1258" i="1000"/>
  <c r="R1258" i="1000"/>
  <c r="Q1261" i="1000"/>
  <c r="R1261" i="1000"/>
  <c r="Q1263" i="1000"/>
  <c r="R1263" i="1000"/>
  <c r="Q1266" i="1000"/>
  <c r="R1266" i="1000"/>
  <c r="Q1269" i="1000"/>
  <c r="R1269" i="1000"/>
  <c r="Q1271" i="1000"/>
  <c r="R1271" i="1000"/>
  <c r="Q1275" i="1000"/>
  <c r="R1275" i="1000"/>
  <c r="Q1277" i="1000"/>
  <c r="R1277" i="1000"/>
  <c r="Q1279" i="1000"/>
  <c r="R1279" i="1000"/>
  <c r="Q1281" i="1000"/>
  <c r="R1281" i="1000"/>
  <c r="Q1284" i="1000"/>
  <c r="R1284" i="1000"/>
  <c r="Q1286" i="1000"/>
  <c r="R1286" i="1000"/>
  <c r="Q1289" i="1000"/>
  <c r="Q1288" i="1000" s="1"/>
  <c r="R1289" i="1000"/>
  <c r="R1288" i="1000" s="1"/>
  <c r="Q1292" i="1000"/>
  <c r="R1292" i="1000"/>
  <c r="Q1294" i="1000"/>
  <c r="R1294" i="1000"/>
  <c r="Q1297" i="1000"/>
  <c r="Q1296" i="1000" s="1"/>
  <c r="R1297" i="1000"/>
  <c r="R1296" i="1000" s="1"/>
  <c r="Q1300" i="1000"/>
  <c r="Q1299" i="1000" s="1"/>
  <c r="R1300" i="1000"/>
  <c r="R1299" i="1000" s="1"/>
  <c r="Q1304" i="1000"/>
  <c r="Q1303" i="1000" s="1"/>
  <c r="Q1302" i="1000" s="1"/>
  <c r="R1304" i="1000"/>
  <c r="R1303" i="1000" s="1"/>
  <c r="R1302" i="1000" s="1"/>
  <c r="Q1312" i="1000"/>
  <c r="Q1311" i="1000" s="1"/>
  <c r="R1312" i="1000"/>
  <c r="R1311" i="1000" s="1"/>
  <c r="Q1315" i="1000"/>
  <c r="Q1314" i="1000" s="1"/>
  <c r="R1315" i="1000"/>
  <c r="R1314" i="1000" s="1"/>
  <c r="Q1319" i="1000"/>
  <c r="R1319" i="1000"/>
  <c r="Q1321" i="1000"/>
  <c r="R1321" i="1000"/>
  <c r="Q1325" i="1000"/>
  <c r="Q1324" i="1000" s="1"/>
  <c r="Q1323" i="1000" s="1"/>
  <c r="R1325" i="1000"/>
  <c r="R1324" i="1000" s="1"/>
  <c r="R1323" i="1000" s="1"/>
  <c r="Q1330" i="1000"/>
  <c r="R1330" i="1000"/>
  <c r="Q1332" i="1000"/>
  <c r="R1332" i="1000"/>
  <c r="Q1334" i="1000"/>
  <c r="R1334" i="1000"/>
  <c r="Q1336" i="1000"/>
  <c r="R1336" i="1000"/>
  <c r="Q1338" i="1000"/>
  <c r="R1338" i="1000"/>
  <c r="Q1340" i="1000"/>
  <c r="R1340" i="1000"/>
  <c r="Q1342" i="1000"/>
  <c r="R1342" i="1000"/>
  <c r="Q1345" i="1000"/>
  <c r="Q1347" i="1000"/>
  <c r="R1347" i="1000"/>
  <c r="Q1350" i="1000"/>
  <c r="R1350" i="1000"/>
  <c r="Q1352" i="1000"/>
  <c r="R1352" i="1000"/>
  <c r="Q1356" i="1000"/>
  <c r="Q1355" i="1000" s="1"/>
  <c r="Q1354" i="1000" s="1"/>
  <c r="R1356" i="1000"/>
  <c r="R1355" i="1000" s="1"/>
  <c r="R1354" i="1000" s="1"/>
  <c r="Q1360" i="1000"/>
  <c r="Q1359" i="1000" s="1"/>
  <c r="Q1358" i="1000" s="1"/>
  <c r="R1360" i="1000"/>
  <c r="R1359" i="1000" s="1"/>
  <c r="R1358" i="1000" s="1"/>
  <c r="Q123" i="1000"/>
  <c r="R123" i="1000"/>
  <c r="Q121" i="1000"/>
  <c r="R121" i="1000"/>
  <c r="Q117" i="1000"/>
  <c r="Q116" i="1000" s="1"/>
  <c r="R117" i="1000"/>
  <c r="R116" i="1000" s="1"/>
  <c r="Q114" i="1000"/>
  <c r="R114" i="1000"/>
  <c r="Q112" i="1000"/>
  <c r="R112" i="1000"/>
  <c r="Q109" i="1000"/>
  <c r="Q108" i="1000" s="1"/>
  <c r="R109" i="1000"/>
  <c r="R108" i="1000" s="1"/>
  <c r="Q106" i="1000"/>
  <c r="R106" i="1000"/>
  <c r="Q104" i="1000"/>
  <c r="R104" i="1000"/>
  <c r="Q101" i="1000"/>
  <c r="R101" i="1000"/>
  <c r="Q93" i="1000"/>
  <c r="R93" i="1000"/>
  <c r="Q91" i="1000"/>
  <c r="R91" i="1000"/>
  <c r="Q89" i="1000"/>
  <c r="R89" i="1000"/>
  <c r="Q87" i="1000"/>
  <c r="R87" i="1000"/>
  <c r="Q80" i="1000"/>
  <c r="R80" i="1000"/>
  <c r="Q77" i="1000"/>
  <c r="R77" i="1000"/>
  <c r="Q74" i="1000"/>
  <c r="R74" i="1000"/>
  <c r="Q72" i="1000"/>
  <c r="R72" i="1000"/>
  <c r="Q69" i="1000"/>
  <c r="R69" i="1000"/>
  <c r="Q67" i="1000"/>
  <c r="R67" i="1000"/>
  <c r="Q65" i="1000"/>
  <c r="R65" i="1000"/>
  <c r="Q63" i="1000"/>
  <c r="R63" i="1000"/>
  <c r="Q58" i="1000"/>
  <c r="Q57" i="1000" s="1"/>
  <c r="R58" i="1000"/>
  <c r="R57" i="1000" s="1"/>
  <c r="Q55" i="1000"/>
  <c r="R55" i="1000"/>
  <c r="Q53" i="1000"/>
  <c r="R53" i="1000"/>
  <c r="Q49" i="1000"/>
  <c r="R49" i="1000"/>
  <c r="Q47" i="1000"/>
  <c r="R47" i="1000"/>
  <c r="Q45" i="1000"/>
  <c r="R45" i="1000"/>
  <c r="Q43" i="1000"/>
  <c r="R43" i="1000"/>
  <c r="Q41" i="1000"/>
  <c r="R41" i="1000"/>
  <c r="Q39" i="1000"/>
  <c r="R39" i="1000"/>
  <c r="Q33" i="1000"/>
  <c r="Q32" i="1000" s="1"/>
  <c r="R33" i="1000"/>
  <c r="R32" i="1000" s="1"/>
  <c r="Q30" i="1000"/>
  <c r="Q29" i="1000" s="1"/>
  <c r="R30" i="1000"/>
  <c r="R29" i="1000" s="1"/>
  <c r="R348" i="1000" l="1"/>
  <c r="R339" i="1000"/>
  <c r="R841" i="1000"/>
  <c r="R840" i="1000" s="1"/>
  <c r="R22" i="1000"/>
  <c r="Q22" i="1000"/>
  <c r="R22" i="1008"/>
  <c r="R21" i="1008" s="1"/>
  <c r="G17" i="994"/>
  <c r="R445" i="1000"/>
  <c r="R444" i="1000" s="1"/>
  <c r="R70" i="1008"/>
  <c r="R82" i="1008"/>
  <c r="R48" i="1008"/>
  <c r="F9" i="994"/>
  <c r="R38" i="1008"/>
  <c r="R550" i="1000"/>
  <c r="R549" i="1000" s="1"/>
  <c r="R130" i="1000"/>
  <c r="R875" i="1000"/>
  <c r="Q875" i="1000"/>
  <c r="H642" i="1000"/>
  <c r="Q646" i="1000"/>
  <c r="R646" i="1000"/>
  <c r="Q748" i="1000"/>
  <c r="R748" i="1000"/>
  <c r="E10" i="994"/>
  <c r="Q81" i="1008"/>
  <c r="R223" i="1000"/>
  <c r="Q223" i="1000"/>
  <c r="Q222" i="1000" s="1"/>
  <c r="Q221" i="1000" s="1"/>
  <c r="R295" i="1000"/>
  <c r="Q348" i="1000"/>
  <c r="F333" i="1000"/>
  <c r="Q295" i="1000"/>
  <c r="F264" i="1000"/>
  <c r="Q410" i="1000"/>
  <c r="F828" i="1000"/>
  <c r="F824" i="1000"/>
  <c r="F820" i="1000"/>
  <c r="F989" i="1000"/>
  <c r="F984" i="1000"/>
  <c r="F980" i="1000"/>
  <c r="F970" i="1000"/>
  <c r="F779" i="1000"/>
  <c r="F752" i="1000"/>
  <c r="F745" i="1000"/>
  <c r="F739" i="1000"/>
  <c r="F732" i="1000"/>
  <c r="F728" i="1000"/>
  <c r="F712" i="1000"/>
  <c r="F708" i="1000"/>
  <c r="F440" i="1000"/>
  <c r="F430" i="1000"/>
  <c r="F422" i="1000"/>
  <c r="F226" i="1000"/>
  <c r="F306" i="1000"/>
  <c r="F371" i="1000"/>
  <c r="F381" i="1000"/>
  <c r="F390" i="1000"/>
  <c r="F404" i="1000"/>
  <c r="F416" i="1000"/>
  <c r="F1281" i="1000"/>
  <c r="F1254" i="1000"/>
  <c r="F1241" i="1000"/>
  <c r="F1098" i="1000"/>
  <c r="F1094" i="1000"/>
  <c r="F1059" i="1000"/>
  <c r="F1050" i="1000"/>
  <c r="G41" i="1000"/>
  <c r="G49" i="1000"/>
  <c r="G1336" i="1000"/>
  <c r="G1059" i="1000"/>
  <c r="H1052" i="1000"/>
  <c r="H1029" i="1000"/>
  <c r="H1025" i="1000"/>
  <c r="G1002" i="1000"/>
  <c r="H995" i="1000"/>
  <c r="G978" i="1000"/>
  <c r="G968" i="1000"/>
  <c r="G910" i="1000"/>
  <c r="G879" i="1000"/>
  <c r="G844" i="1000"/>
  <c r="H826" i="1000"/>
  <c r="H822" i="1000"/>
  <c r="G574" i="1000"/>
  <c r="G519" i="1000"/>
  <c r="H487" i="1000"/>
  <c r="H435" i="1000"/>
  <c r="G125" i="1000"/>
  <c r="G138" i="1000"/>
  <c r="H153" i="1000"/>
  <c r="G179" i="1000"/>
  <c r="G196" i="1000"/>
  <c r="G207" i="1000"/>
  <c r="G262" i="1000"/>
  <c r="H274" i="1000"/>
  <c r="G282" i="1000"/>
  <c r="H286" i="1000"/>
  <c r="H299" i="1000"/>
  <c r="H315" i="1000"/>
  <c r="G320" i="1000"/>
  <c r="H328" i="1000"/>
  <c r="G333" i="1000"/>
  <c r="G392" i="1000"/>
  <c r="G394" i="1000"/>
  <c r="H413" i="1000"/>
  <c r="H1319" i="1000"/>
  <c r="G1312" i="1000"/>
  <c r="G1281" i="1000"/>
  <c r="H1277" i="1000"/>
  <c r="G1254" i="1000"/>
  <c r="H1247" i="1000"/>
  <c r="H1239" i="1000"/>
  <c r="G1187" i="1000"/>
  <c r="G1145" i="1000"/>
  <c r="G1135" i="1000"/>
  <c r="H1104" i="1000"/>
  <c r="H1096" i="1000"/>
  <c r="H1092" i="1000"/>
  <c r="H1065" i="1000"/>
  <c r="G773" i="1000"/>
  <c r="H767" i="1000"/>
  <c r="H756" i="1000"/>
  <c r="G737" i="1000"/>
  <c r="H718" i="1000"/>
  <c r="H714" i="1000"/>
  <c r="G512" i="1000"/>
  <c r="H497" i="1000"/>
  <c r="H491" i="1000"/>
  <c r="H489" i="1000"/>
  <c r="H469" i="1000"/>
  <c r="G149" i="1000"/>
  <c r="H175" i="1000"/>
  <c r="H201" i="1000"/>
  <c r="H258" i="1000"/>
  <c r="G268" i="1000"/>
  <c r="G291" i="1000"/>
  <c r="G308" i="1000"/>
  <c r="H325" i="1000"/>
  <c r="F312" i="1000"/>
  <c r="F367" i="1000"/>
  <c r="F374" i="1000"/>
  <c r="F383" i="1000"/>
  <c r="F408" i="1000"/>
  <c r="F419" i="1000"/>
  <c r="G1043" i="1000"/>
  <c r="G532" i="1000"/>
  <c r="G158" i="1000"/>
  <c r="H163" i="1000"/>
  <c r="G169" i="1000"/>
  <c r="G251" i="1000"/>
  <c r="H1061" i="1000"/>
  <c r="G219" i="1000"/>
  <c r="F1100" i="1000"/>
  <c r="G1325" i="1000"/>
  <c r="H547" i="1000"/>
  <c r="H361" i="1000"/>
  <c r="G1216" i="1000"/>
  <c r="G1190" i="1000"/>
  <c r="H461" i="1000"/>
  <c r="H369" i="1000"/>
  <c r="H1292" i="1000"/>
  <c r="G1241" i="1000"/>
  <c r="H1045" i="1000"/>
  <c r="G1027" i="1000"/>
  <c r="G828" i="1000"/>
  <c r="G529" i="1000"/>
  <c r="H482" i="1000"/>
  <c r="G310" i="1000"/>
  <c r="H342" i="1000"/>
  <c r="H45" i="1000"/>
  <c r="G1098" i="1000"/>
  <c r="H554" i="1000"/>
  <c r="G346" i="1000"/>
  <c r="H1289" i="1000"/>
  <c r="G1050" i="1000"/>
  <c r="G908" i="1000"/>
  <c r="G524" i="1000"/>
  <c r="H566" i="1000"/>
  <c r="G526" i="1000"/>
  <c r="H494" i="1000"/>
  <c r="H456" i="1000"/>
  <c r="H387" i="1000"/>
  <c r="H211" i="1000"/>
  <c r="H379" i="1000"/>
  <c r="F346" i="1000"/>
  <c r="H793" i="1000"/>
  <c r="G783" i="1000"/>
  <c r="G784" i="1000"/>
  <c r="G775" i="1000"/>
  <c r="G776" i="1000"/>
  <c r="F698" i="1000"/>
  <c r="F699" i="1000"/>
  <c r="H561" i="1000"/>
  <c r="G264" i="1000"/>
  <c r="G93" i="1000"/>
  <c r="G114" i="1000"/>
  <c r="H1352" i="1000"/>
  <c r="G1347" i="1000"/>
  <c r="G1338" i="1000"/>
  <c r="H1321" i="1000"/>
  <c r="G1314" i="1000"/>
  <c r="G1315" i="1000"/>
  <c r="H1303" i="1000"/>
  <c r="H1304" i="1000"/>
  <c r="H1286" i="1000"/>
  <c r="H1266" i="1000"/>
  <c r="H1263" i="1000"/>
  <c r="H1258" i="1000"/>
  <c r="G1048" i="1000"/>
  <c r="F1043" i="1000"/>
  <c r="G1039" i="1000"/>
  <c r="G1037" i="1000"/>
  <c r="G1035" i="1000"/>
  <c r="G1031" i="1000"/>
  <c r="G1032" i="1000"/>
  <c r="F1027" i="1000"/>
  <c r="H1023" i="1000"/>
  <c r="H1019" i="1000"/>
  <c r="H1017" i="1000"/>
  <c r="H1014" i="1000"/>
  <c r="H1011" i="1000"/>
  <c r="H1009" i="1000"/>
  <c r="H1006" i="1000"/>
  <c r="H1004" i="1000"/>
  <c r="F1002" i="1000"/>
  <c r="G999" i="1000"/>
  <c r="H992" i="1000"/>
  <c r="H989" i="1000"/>
  <c r="G987" i="1000"/>
  <c r="H984" i="1000"/>
  <c r="G982" i="1000"/>
  <c r="H980" i="1000"/>
  <c r="G973" i="1000"/>
  <c r="H970" i="1000"/>
  <c r="H964" i="1000"/>
  <c r="H962" i="1000"/>
  <c r="H960" i="1000"/>
  <c r="H958" i="1000"/>
  <c r="H956" i="1000"/>
  <c r="H952" i="1000"/>
  <c r="H948" i="1000"/>
  <c r="H949" i="1000"/>
  <c r="H929" i="1000"/>
  <c r="G912" i="1000"/>
  <c r="G913" i="1000"/>
  <c r="H876" i="1000"/>
  <c r="H873" i="1000"/>
  <c r="H871" i="1000"/>
  <c r="H868" i="1000"/>
  <c r="H866" i="1000"/>
  <c r="H861" i="1000"/>
  <c r="H854" i="1000"/>
  <c r="H842" i="1000"/>
  <c r="H837" i="1000"/>
  <c r="H834" i="1000"/>
  <c r="H832" i="1000"/>
  <c r="G816" i="1000"/>
  <c r="G813" i="1000"/>
  <c r="G809" i="1000"/>
  <c r="G810" i="1000"/>
  <c r="F800" i="1000"/>
  <c r="F801" i="1000"/>
  <c r="H791" i="1000"/>
  <c r="H789" i="1000"/>
  <c r="H787" i="1000"/>
  <c r="G781" i="1000"/>
  <c r="H779" i="1000"/>
  <c r="G769" i="1000"/>
  <c r="G764" i="1000"/>
  <c r="H759" i="1000"/>
  <c r="G754" i="1000"/>
  <c r="H752" i="1000"/>
  <c r="G749" i="1000"/>
  <c r="H745" i="1000"/>
  <c r="G742" i="1000"/>
  <c r="H739" i="1000"/>
  <c r="G734" i="1000"/>
  <c r="H732" i="1000"/>
  <c r="G730" i="1000"/>
  <c r="H728" i="1000"/>
  <c r="G720" i="1000"/>
  <c r="H712" i="1000"/>
  <c r="G710" i="1000"/>
  <c r="H708" i="1000"/>
  <c r="G706" i="1000"/>
  <c r="H699" i="1000"/>
  <c r="H648" i="1000"/>
  <c r="G570" i="1000"/>
  <c r="G542" i="1000"/>
  <c r="G534" i="1000"/>
  <c r="H507" i="1000"/>
  <c r="H503" i="1000"/>
  <c r="H439" i="1000"/>
  <c r="H440" i="1000"/>
  <c r="G437" i="1000"/>
  <c r="H430" i="1000"/>
  <c r="G424" i="1000"/>
  <c r="H422" i="1000"/>
  <c r="H127" i="1000"/>
  <c r="G135" i="1000"/>
  <c r="H141" i="1000"/>
  <c r="G145" i="1000"/>
  <c r="H151" i="1000"/>
  <c r="G156" i="1000"/>
  <c r="H161" i="1000"/>
  <c r="G165" i="1000"/>
  <c r="H172" i="1000"/>
  <c r="G177" i="1000"/>
  <c r="H187" i="1000"/>
  <c r="G194" i="1000"/>
  <c r="H198" i="1000"/>
  <c r="G204" i="1000"/>
  <c r="H209" i="1000"/>
  <c r="G215" i="1000"/>
  <c r="H224" i="1000"/>
  <c r="H226" i="1000"/>
  <c r="G229" i="1000"/>
  <c r="G234" i="1000"/>
  <c r="G239" i="1000"/>
  <c r="G246" i="1000"/>
  <c r="H254" i="1000"/>
  <c r="G260" i="1000"/>
  <c r="G266" i="1000"/>
  <c r="H272" i="1000"/>
  <c r="G277" i="1000"/>
  <c r="H284" i="1000"/>
  <c r="G288" i="1000"/>
  <c r="H293" i="1000"/>
  <c r="H303" i="1000"/>
  <c r="H306" i="1000"/>
  <c r="G312" i="1000"/>
  <c r="G317" i="1000"/>
  <c r="H323" i="1000"/>
  <c r="H331" i="1000"/>
  <c r="G336" i="1000"/>
  <c r="G340" i="1000"/>
  <c r="H344" i="1000"/>
  <c r="G351" i="1000"/>
  <c r="G353" i="1000"/>
  <c r="H359" i="1000"/>
  <c r="G363" i="1000"/>
  <c r="G367" i="1000"/>
  <c r="H371" i="1000"/>
  <c r="G374" i="1000"/>
  <c r="H381" i="1000"/>
  <c r="G383" i="1000"/>
  <c r="H390" i="1000"/>
  <c r="H396" i="1000"/>
  <c r="H404" i="1000"/>
  <c r="G408" i="1000"/>
  <c r="H416" i="1000"/>
  <c r="G419" i="1000"/>
  <c r="G701" i="1000"/>
  <c r="G84" i="1000"/>
  <c r="H1299" i="1000"/>
  <c r="H1300" i="1000"/>
  <c r="G1218" i="1000"/>
  <c r="G1219" i="1000"/>
  <c r="H1180" i="1000"/>
  <c r="H1181" i="1000"/>
  <c r="H1123" i="1000"/>
  <c r="G1108" i="1000"/>
  <c r="G1109" i="1000"/>
  <c r="H922" i="1000"/>
  <c r="H923" i="1000"/>
  <c r="G893" i="1000"/>
  <c r="G894" i="1000"/>
  <c r="G800" i="1000"/>
  <c r="G801" i="1000"/>
  <c r="G722" i="1000"/>
  <c r="G723" i="1000"/>
  <c r="H451" i="1000"/>
  <c r="H447" i="1000"/>
  <c r="H191" i="1000"/>
  <c r="H296" i="1000"/>
  <c r="H356" i="1000"/>
  <c r="H411" i="1000"/>
  <c r="H74" i="1000"/>
  <c r="G80" i="1000"/>
  <c r="G104" i="1000"/>
  <c r="H109" i="1000"/>
  <c r="G1360" i="1000"/>
  <c r="H1342" i="1000"/>
  <c r="H1334" i="1000"/>
  <c r="G1330" i="1000"/>
  <c r="G1297" i="1000"/>
  <c r="G1294" i="1000"/>
  <c r="H1284" i="1000"/>
  <c r="G1279" i="1000"/>
  <c r="H1275" i="1000"/>
  <c r="H1271" i="1000"/>
  <c r="H1269" i="1000"/>
  <c r="H1261" i="1000"/>
  <c r="H1256" i="1000"/>
  <c r="G1251" i="1000"/>
  <c r="H1244" i="1000"/>
  <c r="H1237" i="1000"/>
  <c r="H1235" i="1000"/>
  <c r="H1230" i="1000"/>
  <c r="H1227" i="1000"/>
  <c r="H1225" i="1000"/>
  <c r="H1221" i="1000"/>
  <c r="H1172" i="1000"/>
  <c r="G1199" i="1000"/>
  <c r="G1195" i="1000"/>
  <c r="H1185" i="1000"/>
  <c r="G1168" i="1000"/>
  <c r="H1162" i="1000"/>
  <c r="G1148" i="1000"/>
  <c r="H1142" i="1000"/>
  <c r="G1137" i="1000"/>
  <c r="H1130" i="1000"/>
  <c r="G1114" i="1000"/>
  <c r="H1106" i="1000"/>
  <c r="G1100" i="1000"/>
  <c r="H1088" i="1000"/>
  <c r="G1082" i="1000"/>
  <c r="G1073" i="1000"/>
  <c r="G1063" i="1000"/>
  <c r="G1056" i="1000"/>
  <c r="G33" i="1000"/>
  <c r="H41" i="1000"/>
  <c r="G45" i="1000"/>
  <c r="H49" i="1000"/>
  <c r="G55" i="1000"/>
  <c r="H63" i="1000"/>
  <c r="G67" i="1000"/>
  <c r="G77" i="1000"/>
  <c r="H87" i="1000"/>
  <c r="G91" i="1000"/>
  <c r="G101" i="1000"/>
  <c r="G112" i="1000"/>
  <c r="H117" i="1000"/>
  <c r="G123" i="1000"/>
  <c r="H1355" i="1000"/>
  <c r="H1356" i="1000"/>
  <c r="G1350" i="1000"/>
  <c r="H1345" i="1000"/>
  <c r="G1340" i="1000"/>
  <c r="H1336" i="1000"/>
  <c r="G1332" i="1000"/>
  <c r="H1325" i="1000"/>
  <c r="G1319" i="1000"/>
  <c r="G1300" i="1000"/>
  <c r="F1294" i="1000"/>
  <c r="G1292" i="1000"/>
  <c r="G1289" i="1000"/>
  <c r="H1281" i="1000"/>
  <c r="G1277" i="1000"/>
  <c r="H1254" i="1000"/>
  <c r="G1247" i="1000"/>
  <c r="H1241" i="1000"/>
  <c r="G1239" i="1000"/>
  <c r="H1219" i="1000"/>
  <c r="F1199" i="1000"/>
  <c r="H1189" i="1000"/>
  <c r="H1190" i="1000"/>
  <c r="H1187" i="1000"/>
  <c r="G1181" i="1000"/>
  <c r="H1164" i="1000"/>
  <c r="H1165" i="1000"/>
  <c r="G1153" i="1000"/>
  <c r="H1145" i="1000"/>
  <c r="G1140" i="1000"/>
  <c r="H1135" i="1000"/>
  <c r="G1123" i="1000"/>
  <c r="H1109" i="1000"/>
  <c r="G1104" i="1000"/>
  <c r="H1098" i="1000"/>
  <c r="G1096" i="1000"/>
  <c r="H1094" i="1000"/>
  <c r="G1092" i="1000"/>
  <c r="G1085" i="1000"/>
  <c r="F1073" i="1000"/>
  <c r="G1065" i="1000"/>
  <c r="G1061" i="1000"/>
  <c r="H1059" i="1000"/>
  <c r="G1052" i="1000"/>
  <c r="H1050" i="1000"/>
  <c r="G1045" i="1000"/>
  <c r="H1043" i="1000"/>
  <c r="G1029" i="1000"/>
  <c r="H1027" i="1000"/>
  <c r="G1025" i="1000"/>
  <c r="H1002" i="1000"/>
  <c r="G995" i="1000"/>
  <c r="F987" i="1000"/>
  <c r="F982" i="1000"/>
  <c r="H978" i="1000"/>
  <c r="F973" i="1000"/>
  <c r="H968" i="1000"/>
  <c r="G932" i="1000"/>
  <c r="G933" i="1000"/>
  <c r="G923" i="1000"/>
  <c r="H910" i="1000"/>
  <c r="H908" i="1000"/>
  <c r="H897" i="1000"/>
  <c r="H893" i="1000"/>
  <c r="H894" i="1000"/>
  <c r="H885" i="1000"/>
  <c r="H879" i="1000"/>
  <c r="H844" i="1000"/>
  <c r="H828" i="1000"/>
  <c r="G826" i="1000"/>
  <c r="H824" i="1000"/>
  <c r="G822" i="1000"/>
  <c r="H820" i="1000"/>
  <c r="H801" i="1000"/>
  <c r="G793" i="1000"/>
  <c r="F787" i="1000"/>
  <c r="H784" i="1000"/>
  <c r="F781" i="1000"/>
  <c r="H776" i="1000"/>
  <c r="H772" i="1000"/>
  <c r="H773" i="1000"/>
  <c r="F769" i="1000"/>
  <c r="G767" i="1000"/>
  <c r="H761" i="1000"/>
  <c r="G756" i="1000"/>
  <c r="F754" i="1000"/>
  <c r="F749" i="1000"/>
  <c r="F742" i="1000"/>
  <c r="H737" i="1000"/>
  <c r="F734" i="1000"/>
  <c r="F730" i="1000"/>
  <c r="H723" i="1000"/>
  <c r="F720" i="1000"/>
  <c r="G718" i="1000"/>
  <c r="G714" i="1000"/>
  <c r="F710" i="1000"/>
  <c r="F706" i="1000"/>
  <c r="H574" i="1000"/>
  <c r="G566" i="1000"/>
  <c r="G561" i="1000"/>
  <c r="G554" i="1000"/>
  <c r="G547" i="1000"/>
  <c r="H532" i="1000"/>
  <c r="H528" i="1000"/>
  <c r="H529" i="1000"/>
  <c r="H526" i="1000"/>
  <c r="H524" i="1000"/>
  <c r="H519" i="1000"/>
  <c r="G497" i="1000"/>
  <c r="G494" i="1000"/>
  <c r="G491" i="1000"/>
  <c r="G489" i="1000"/>
  <c r="G487" i="1000"/>
  <c r="G482" i="1000"/>
  <c r="G469" i="1000"/>
  <c r="G461" i="1000"/>
  <c r="G456" i="1000"/>
  <c r="G451" i="1000"/>
  <c r="G447" i="1000"/>
  <c r="F437" i="1000"/>
  <c r="G435" i="1000"/>
  <c r="F424" i="1000"/>
  <c r="H125" i="1000"/>
  <c r="G133" i="1000"/>
  <c r="H138" i="1000"/>
  <c r="G143" i="1000"/>
  <c r="H149" i="1000"/>
  <c r="G153" i="1000"/>
  <c r="H158" i="1000"/>
  <c r="G163" i="1000"/>
  <c r="G175" i="1000"/>
  <c r="G191" i="1000"/>
  <c r="H196" i="1000"/>
  <c r="G201" i="1000"/>
  <c r="H207" i="1000"/>
  <c r="G211" i="1000"/>
  <c r="H219" i="1000"/>
  <c r="H251" i="1000"/>
  <c r="G258" i="1000"/>
  <c r="H262" i="1000"/>
  <c r="H264" i="1000"/>
  <c r="H268" i="1000"/>
  <c r="G274" i="1000"/>
  <c r="H282" i="1000"/>
  <c r="G286" i="1000"/>
  <c r="H291" i="1000"/>
  <c r="G296" i="1000"/>
  <c r="G299" i="1000"/>
  <c r="H308" i="1000"/>
  <c r="H310" i="1000"/>
  <c r="G315" i="1000"/>
  <c r="H320" i="1000"/>
  <c r="G325" i="1000"/>
  <c r="G328" i="1000"/>
  <c r="H333" i="1000"/>
  <c r="G342" i="1000"/>
  <c r="H346" i="1000"/>
  <c r="G356" i="1000"/>
  <c r="G361" i="1000"/>
  <c r="G369" i="1000"/>
  <c r="G379" i="1000"/>
  <c r="G387" i="1000"/>
  <c r="H392" i="1000"/>
  <c r="H394" i="1000"/>
  <c r="G411" i="1000"/>
  <c r="G413" i="1000"/>
  <c r="G24" i="1000"/>
  <c r="H33" i="1000"/>
  <c r="G63" i="1000"/>
  <c r="H67" i="1000"/>
  <c r="G72" i="1000"/>
  <c r="H77" i="1000"/>
  <c r="G87" i="1000"/>
  <c r="G96" i="1000"/>
  <c r="G106" i="1000"/>
  <c r="H112" i="1000"/>
  <c r="G117" i="1000"/>
  <c r="H123" i="1000"/>
  <c r="G1356" i="1000"/>
  <c r="H1350" i="1000"/>
  <c r="G1345" i="1000"/>
  <c r="H1340" i="1000"/>
  <c r="H1332" i="1000"/>
  <c r="G1164" i="1000"/>
  <c r="G1165" i="1000"/>
  <c r="H1152" i="1000"/>
  <c r="H1153" i="1000"/>
  <c r="H1140" i="1000"/>
  <c r="G1094" i="1000"/>
  <c r="H1084" i="1000"/>
  <c r="H1085" i="1000"/>
  <c r="H933" i="1000"/>
  <c r="G896" i="1000"/>
  <c r="G897" i="1000"/>
  <c r="G885" i="1000"/>
  <c r="G824" i="1000"/>
  <c r="G820" i="1000"/>
  <c r="G761" i="1000"/>
  <c r="G695" i="1000"/>
  <c r="G696" i="1000"/>
  <c r="H30" i="1000"/>
  <c r="G39" i="1000"/>
  <c r="H43" i="1000"/>
  <c r="G47" i="1000"/>
  <c r="G58" i="1000"/>
  <c r="H65" i="1000"/>
  <c r="G69" i="1000"/>
  <c r="G30" i="1000"/>
  <c r="H39" i="1000"/>
  <c r="G43" i="1000"/>
  <c r="H47" i="1000"/>
  <c r="G53" i="1000"/>
  <c r="G65" i="1000"/>
  <c r="H69" i="1000"/>
  <c r="G74" i="1000"/>
  <c r="H80" i="1000"/>
  <c r="G89" i="1000"/>
  <c r="H93" i="1000"/>
  <c r="G98" i="1000"/>
  <c r="H104" i="1000"/>
  <c r="G109" i="1000"/>
  <c r="H114" i="1000"/>
  <c r="G121" i="1000"/>
  <c r="H1360" i="1000"/>
  <c r="G1352" i="1000"/>
  <c r="H1347" i="1000"/>
  <c r="G1342" i="1000"/>
  <c r="H1338" i="1000"/>
  <c r="G1334" i="1000"/>
  <c r="H1330" i="1000"/>
  <c r="G1321" i="1000"/>
  <c r="H1314" i="1000"/>
  <c r="H1315" i="1000"/>
  <c r="G1304" i="1000"/>
  <c r="H1297" i="1000"/>
  <c r="H1294" i="1000"/>
  <c r="F1288" i="1000"/>
  <c r="F1289" i="1000"/>
  <c r="G1286" i="1000"/>
  <c r="G1284" i="1000"/>
  <c r="H1279" i="1000"/>
  <c r="F1277" i="1000"/>
  <c r="G1275" i="1000"/>
  <c r="G1271" i="1000"/>
  <c r="G1269" i="1000"/>
  <c r="G1266" i="1000"/>
  <c r="G1263" i="1000"/>
  <c r="G1261" i="1000"/>
  <c r="G1258" i="1000"/>
  <c r="G1256" i="1000"/>
  <c r="H1251" i="1000"/>
  <c r="F1247" i="1000"/>
  <c r="G1244" i="1000"/>
  <c r="F1239" i="1000"/>
  <c r="G1237" i="1000"/>
  <c r="G1235" i="1000"/>
  <c r="G1229" i="1000"/>
  <c r="G1230" i="1000"/>
  <c r="G1227" i="1000"/>
  <c r="G1225" i="1000"/>
  <c r="G1221" i="1000"/>
  <c r="G1171" i="1000"/>
  <c r="G1172" i="1000"/>
  <c r="H1199" i="1000"/>
  <c r="H1195" i="1000"/>
  <c r="G1185" i="1000"/>
  <c r="H1168" i="1000"/>
  <c r="G1162" i="1000"/>
  <c r="H1148" i="1000"/>
  <c r="G1142" i="1000"/>
  <c r="H1137" i="1000"/>
  <c r="G1130" i="1000"/>
  <c r="H1113" i="1000"/>
  <c r="H1114" i="1000"/>
  <c r="G1106" i="1000"/>
  <c r="H1100" i="1000"/>
  <c r="F1096" i="1000"/>
  <c r="F1092" i="1000"/>
  <c r="G1087" i="1000"/>
  <c r="G1088" i="1000"/>
  <c r="H1081" i="1000"/>
  <c r="H1082" i="1000"/>
  <c r="H1073" i="1000"/>
  <c r="H1063" i="1000"/>
  <c r="F1061" i="1000"/>
  <c r="H1056" i="1000"/>
  <c r="F1052" i="1000"/>
  <c r="H1048" i="1000"/>
  <c r="F1045" i="1000"/>
  <c r="H1039" i="1000"/>
  <c r="H1037" i="1000"/>
  <c r="H1035" i="1000"/>
  <c r="H1032" i="1000"/>
  <c r="F1029" i="1000"/>
  <c r="F1025" i="1000"/>
  <c r="G1023" i="1000"/>
  <c r="G1019" i="1000"/>
  <c r="G1017" i="1000"/>
  <c r="G1014" i="1000"/>
  <c r="G1011" i="1000"/>
  <c r="G1009" i="1000"/>
  <c r="G1006" i="1000"/>
  <c r="G1004" i="1000"/>
  <c r="H999" i="1000"/>
  <c r="F995" i="1000"/>
  <c r="G992" i="1000"/>
  <c r="G989" i="1000"/>
  <c r="H987" i="1000"/>
  <c r="G984" i="1000"/>
  <c r="H982" i="1000"/>
  <c r="G980" i="1000"/>
  <c r="H972" i="1000"/>
  <c r="H973" i="1000"/>
  <c r="G970" i="1000"/>
  <c r="G964" i="1000"/>
  <c r="G962" i="1000"/>
  <c r="G960" i="1000"/>
  <c r="G958" i="1000"/>
  <c r="G956" i="1000"/>
  <c r="G951" i="1000"/>
  <c r="G952" i="1000"/>
  <c r="G948" i="1000"/>
  <c r="G949" i="1000"/>
  <c r="G946" i="1000"/>
  <c r="G929" i="1000"/>
  <c r="H913" i="1000"/>
  <c r="G876" i="1000"/>
  <c r="G873" i="1000"/>
  <c r="G871" i="1000"/>
  <c r="G868" i="1000"/>
  <c r="G866" i="1000"/>
  <c r="G861" i="1000"/>
  <c r="G854" i="1000"/>
  <c r="G842" i="1000"/>
  <c r="G836" i="1000"/>
  <c r="G837" i="1000"/>
  <c r="G834" i="1000"/>
  <c r="G832" i="1000"/>
  <c r="F826" i="1000"/>
  <c r="F822" i="1000"/>
  <c r="H816" i="1000"/>
  <c r="H813" i="1000"/>
  <c r="H809" i="1000"/>
  <c r="H810" i="1000"/>
  <c r="F793" i="1000"/>
  <c r="G791" i="1000"/>
  <c r="G789" i="1000"/>
  <c r="F789" i="1000"/>
  <c r="G787" i="1000"/>
  <c r="H781" i="1000"/>
  <c r="G779" i="1000"/>
  <c r="H769" i="1000"/>
  <c r="H764" i="1000"/>
  <c r="G759" i="1000"/>
  <c r="H754" i="1000"/>
  <c r="G752" i="1000"/>
  <c r="H749" i="1000"/>
  <c r="G745" i="1000"/>
  <c r="H742" i="1000"/>
  <c r="G739" i="1000"/>
  <c r="H734" i="1000"/>
  <c r="G732" i="1000"/>
  <c r="H730" i="1000"/>
  <c r="G728" i="1000"/>
  <c r="H720" i="1000"/>
  <c r="G712" i="1000"/>
  <c r="H710" i="1000"/>
  <c r="G708" i="1000"/>
  <c r="H706" i="1000"/>
  <c r="G699" i="1000"/>
  <c r="G648" i="1000"/>
  <c r="H570" i="1000"/>
  <c r="H542" i="1000"/>
  <c r="H534" i="1000"/>
  <c r="G507" i="1000"/>
  <c r="G503" i="1000"/>
  <c r="G499" i="1000"/>
  <c r="G440" i="1000"/>
  <c r="H437" i="1000"/>
  <c r="G430" i="1000"/>
  <c r="H424" i="1000"/>
  <c r="G422" i="1000"/>
  <c r="G127" i="1000"/>
  <c r="H135" i="1000"/>
  <c r="G141" i="1000"/>
  <c r="H145" i="1000"/>
  <c r="G151" i="1000"/>
  <c r="H156" i="1000"/>
  <c r="G161" i="1000"/>
  <c r="H165" i="1000"/>
  <c r="G172" i="1000"/>
  <c r="G187" i="1000"/>
  <c r="G198" i="1000"/>
  <c r="H204" i="1000"/>
  <c r="G209" i="1000"/>
  <c r="H215" i="1000"/>
  <c r="G224" i="1000"/>
  <c r="G226" i="1000"/>
  <c r="H229" i="1000"/>
  <c r="H234" i="1000"/>
  <c r="H239" i="1000"/>
  <c r="H246" i="1000"/>
  <c r="G254" i="1000"/>
  <c r="H260" i="1000"/>
  <c r="H266" i="1000"/>
  <c r="G272" i="1000"/>
  <c r="H277" i="1000"/>
  <c r="G284" i="1000"/>
  <c r="H288" i="1000"/>
  <c r="G293" i="1000"/>
  <c r="F299" i="1000"/>
  <c r="G303" i="1000"/>
  <c r="G306" i="1000"/>
  <c r="H312" i="1000"/>
  <c r="H317" i="1000"/>
  <c r="G323" i="1000"/>
  <c r="F327" i="1000"/>
  <c r="F328" i="1000"/>
  <c r="G331" i="1000"/>
  <c r="H336" i="1000"/>
  <c r="H340" i="1000"/>
  <c r="F342" i="1000"/>
  <c r="G344" i="1000"/>
  <c r="H351" i="1000"/>
  <c r="H353" i="1000"/>
  <c r="F356" i="1000"/>
  <c r="G359" i="1000"/>
  <c r="H363" i="1000"/>
  <c r="H367" i="1000"/>
  <c r="G371" i="1000"/>
  <c r="H374" i="1000"/>
  <c r="G381" i="1000"/>
  <c r="H383" i="1000"/>
  <c r="G390" i="1000"/>
  <c r="G396" i="1000"/>
  <c r="G404" i="1000"/>
  <c r="H408" i="1000"/>
  <c r="G416" i="1000"/>
  <c r="H419" i="1000"/>
  <c r="H701" i="1000"/>
  <c r="H84" i="1000"/>
  <c r="G200" i="1000"/>
  <c r="G32" i="1000"/>
  <c r="G1288" i="1000"/>
  <c r="H1108" i="1000"/>
  <c r="H783" i="1000"/>
  <c r="H722" i="1000"/>
  <c r="G560" i="1000"/>
  <c r="G553" i="1000"/>
  <c r="H518" i="1000"/>
  <c r="G493" i="1000"/>
  <c r="G460" i="1000"/>
  <c r="G455" i="1000"/>
  <c r="G450" i="1000"/>
  <c r="G446" i="1000"/>
  <c r="H137" i="1000"/>
  <c r="G190" i="1000"/>
  <c r="H217" i="1000"/>
  <c r="H250" i="1000"/>
  <c r="G386" i="1000"/>
  <c r="F407" i="1000"/>
  <c r="F418" i="1000"/>
  <c r="G23" i="1000"/>
  <c r="H116" i="1000"/>
  <c r="H1324" i="1000"/>
  <c r="G1299" i="1000"/>
  <c r="H1218" i="1000"/>
  <c r="G1122" i="1000"/>
  <c r="G1084" i="1000"/>
  <c r="F1072" i="1000"/>
  <c r="F972" i="1000"/>
  <c r="G922" i="1000"/>
  <c r="H896" i="1000"/>
  <c r="H775" i="1000"/>
  <c r="G565" i="1000"/>
  <c r="G465" i="1000"/>
  <c r="H29" i="1000"/>
  <c r="H108" i="1000"/>
  <c r="G1296" i="1000"/>
  <c r="H1229" i="1000"/>
  <c r="G1198" i="1000"/>
  <c r="G1194" i="1000"/>
  <c r="G1167" i="1000"/>
  <c r="H1161" i="1000"/>
  <c r="G1113" i="1000"/>
  <c r="H1087" i="1000"/>
  <c r="G1081" i="1000"/>
  <c r="G1072" i="1000"/>
  <c r="G1055" i="1000"/>
  <c r="G972" i="1000"/>
  <c r="H951" i="1000"/>
  <c r="H928" i="1000"/>
  <c r="H836" i="1000"/>
  <c r="G815" i="1000"/>
  <c r="G812" i="1000"/>
  <c r="H698" i="1000"/>
  <c r="G569" i="1000"/>
  <c r="G541" i="1000"/>
  <c r="H506" i="1000"/>
  <c r="H502" i="1000"/>
  <c r="H428" i="1000"/>
  <c r="H186" i="1000"/>
  <c r="G203" i="1000"/>
  <c r="G214" i="1000"/>
  <c r="G238" i="1000"/>
  <c r="G245" i="1000"/>
  <c r="H253" i="1000"/>
  <c r="H403" i="1000"/>
  <c r="H415" i="1000"/>
  <c r="G29" i="1000"/>
  <c r="G108" i="1000"/>
  <c r="G1303" i="1000"/>
  <c r="H1296" i="1000"/>
  <c r="H1194" i="1000"/>
  <c r="H1167" i="1000"/>
  <c r="G1161" i="1000"/>
  <c r="H1055" i="1000"/>
  <c r="H1031" i="1000"/>
  <c r="G945" i="1000"/>
  <c r="H912" i="1000"/>
  <c r="H815" i="1000"/>
  <c r="H812" i="1000"/>
  <c r="H569" i="1000"/>
  <c r="H541" i="1000"/>
  <c r="G439" i="1000"/>
  <c r="H203" i="1000"/>
  <c r="H214" i="1000"/>
  <c r="H228" i="1000"/>
  <c r="H233" i="1000"/>
  <c r="H238" i="1000"/>
  <c r="H245" i="1000"/>
  <c r="G253" i="1000"/>
  <c r="H276" i="1000"/>
  <c r="H335" i="1000"/>
  <c r="F355" i="1000"/>
  <c r="H373" i="1000"/>
  <c r="G403" i="1000"/>
  <c r="H407" i="1000"/>
  <c r="H418" i="1000"/>
  <c r="H32" i="1000"/>
  <c r="G116" i="1000"/>
  <c r="G1324" i="1000"/>
  <c r="G1311" i="1000"/>
  <c r="H1288" i="1000"/>
  <c r="G1215" i="1000"/>
  <c r="G1189" i="1000"/>
  <c r="H1122" i="1000"/>
  <c r="G772" i="1000"/>
  <c r="G573" i="1000"/>
  <c r="H565" i="1000"/>
  <c r="H553" i="1000"/>
  <c r="H546" i="1000"/>
  <c r="H493" i="1000"/>
  <c r="H481" i="1000"/>
  <c r="H465" i="1000"/>
  <c r="H460" i="1000"/>
  <c r="H455" i="1000"/>
  <c r="H450" i="1000"/>
  <c r="H446" i="1000"/>
  <c r="F439" i="1000"/>
  <c r="F428" i="1000"/>
  <c r="G137" i="1000"/>
  <c r="G168" i="1000"/>
  <c r="H190" i="1000"/>
  <c r="H200" i="1000"/>
  <c r="G217" i="1000"/>
  <c r="G250" i="1000"/>
  <c r="H327" i="1000"/>
  <c r="H355" i="1000"/>
  <c r="H386" i="1000"/>
  <c r="F403" i="1000"/>
  <c r="F415" i="1000"/>
  <c r="R1151" i="1000"/>
  <c r="Q330" i="1000"/>
  <c r="Q1151" i="1000"/>
  <c r="Q694" i="1000"/>
  <c r="R694" i="1000"/>
  <c r="R421" i="1000"/>
  <c r="R741" i="1000"/>
  <c r="R378" i="1000"/>
  <c r="R1291" i="1000"/>
  <c r="Q1250" i="1000"/>
  <c r="R727" i="1000"/>
  <c r="R1144" i="1000"/>
  <c r="R1091" i="1000"/>
  <c r="R1090" i="1000" s="1"/>
  <c r="Q1058" i="1000"/>
  <c r="Q1047" i="1000"/>
  <c r="Q998" i="1000"/>
  <c r="Q986" i="1000"/>
  <c r="R763" i="1000"/>
  <c r="Q741" i="1000"/>
  <c r="R717" i="1000"/>
  <c r="R716" i="1000" s="1"/>
  <c r="Q421" i="1000"/>
  <c r="R257" i="1000"/>
  <c r="R256" i="1000" s="1"/>
  <c r="Q339" i="1000"/>
  <c r="Q366" i="1000"/>
  <c r="R1129" i="1000"/>
  <c r="R991" i="1000"/>
  <c r="R786" i="1000"/>
  <c r="R778" i="1000"/>
  <c r="R330" i="1000"/>
  <c r="Q763" i="1000"/>
  <c r="R1274" i="1000"/>
  <c r="Q717" i="1000"/>
  <c r="Q716" i="1000" s="1"/>
  <c r="Q705" i="1000"/>
  <c r="Q704" i="1000" s="1"/>
  <c r="Q434" i="1000"/>
  <c r="Q257" i="1000"/>
  <c r="Q256" i="1000" s="1"/>
  <c r="Q378" i="1000"/>
  <c r="R705" i="1000"/>
  <c r="R704" i="1000" s="1"/>
  <c r="Q1291" i="1000"/>
  <c r="R860" i="1000"/>
  <c r="Q1274" i="1000"/>
  <c r="Q1243" i="1000"/>
  <c r="R1042" i="1000"/>
  <c r="Q1022" i="1000"/>
  <c r="Q991" i="1000"/>
  <c r="R977" i="1000"/>
  <c r="R967" i="1000"/>
  <c r="R966" i="1000" s="1"/>
  <c r="Q860" i="1000"/>
  <c r="R819" i="1000"/>
  <c r="R818" i="1000" s="1"/>
  <c r="Q786" i="1000"/>
  <c r="Q778" i="1000"/>
  <c r="R736" i="1000"/>
  <c r="Q727" i="1000"/>
  <c r="R434" i="1000"/>
  <c r="R1243" i="1000"/>
  <c r="Q1091" i="1000"/>
  <c r="Q1090" i="1000" s="1"/>
  <c r="R1022" i="1000"/>
  <c r="Q1129" i="1000"/>
  <c r="R1250" i="1000"/>
  <c r="Q1144" i="1000"/>
  <c r="R1058" i="1000"/>
  <c r="R1047" i="1000"/>
  <c r="Q1042" i="1000"/>
  <c r="R998" i="1000"/>
  <c r="R986" i="1000"/>
  <c r="Q977" i="1000"/>
  <c r="Q967" i="1000"/>
  <c r="Q966" i="1000" s="1"/>
  <c r="Q819" i="1000"/>
  <c r="Q818" i="1000" s="1"/>
  <c r="Q736" i="1000"/>
  <c r="R366" i="1000"/>
  <c r="Q130" i="1000"/>
  <c r="Q160" i="1000"/>
  <c r="Q531" i="1000"/>
  <c r="R907" i="1000"/>
  <c r="R883" i="1000" s="1"/>
  <c r="R1184" i="1000"/>
  <c r="R1183" i="1000" s="1"/>
  <c r="R290" i="1000"/>
  <c r="Q155" i="1000"/>
  <c r="Q290" i="1000"/>
  <c r="Q319" i="1000"/>
  <c r="R758" i="1000"/>
  <c r="Q206" i="1000"/>
  <c r="R314" i="1000"/>
  <c r="R496" i="1000"/>
  <c r="Q95" i="1000"/>
  <c r="Q758" i="1000"/>
  <c r="Q140" i="1000"/>
  <c r="Q171" i="1000"/>
  <c r="Q193" i="1000"/>
  <c r="Q314" i="1000"/>
  <c r="R1349" i="1000"/>
  <c r="Q111" i="1000"/>
  <c r="R486" i="1000"/>
  <c r="R459" i="1000"/>
  <c r="Q148" i="1000"/>
  <c r="Q281" i="1000"/>
  <c r="R1224" i="1000"/>
  <c r="R1223" i="1000" s="1"/>
  <c r="Q120" i="1000"/>
  <c r="Q486" i="1000"/>
  <c r="R523" i="1000"/>
  <c r="Q62" i="1000"/>
  <c r="Q71" i="1000"/>
  <c r="R111" i="1000"/>
  <c r="R1139" i="1000"/>
  <c r="Q496" i="1000"/>
  <c r="Q459" i="1000"/>
  <c r="Q445" i="1000"/>
  <c r="Q444" i="1000" s="1"/>
  <c r="R148" i="1000"/>
  <c r="R155" i="1000"/>
  <c r="Q271" i="1000"/>
  <c r="Q270" i="1000" s="1"/>
  <c r="Q389" i="1000"/>
  <c r="Q358" i="1000"/>
  <c r="R410" i="1000"/>
  <c r="R389" i="1000"/>
  <c r="R358" i="1000"/>
  <c r="R319" i="1000"/>
  <c r="Q302" i="1000"/>
  <c r="R302" i="1000"/>
  <c r="R281" i="1000"/>
  <c r="R271" i="1000"/>
  <c r="R270" i="1000" s="1"/>
  <c r="R244" i="1000"/>
  <c r="Q244" i="1000"/>
  <c r="R206" i="1000"/>
  <c r="R193" i="1000"/>
  <c r="R171" i="1000"/>
  <c r="R160" i="1000"/>
  <c r="R140" i="1000"/>
  <c r="R1234" i="1000"/>
  <c r="R120" i="1000"/>
  <c r="R1344" i="1000"/>
  <c r="Q907" i="1000"/>
  <c r="Q883" i="1000" s="1"/>
  <c r="R1080" i="1000"/>
  <c r="Q1034" i="1000"/>
  <c r="R563" i="1000"/>
  <c r="R1008" i="1000"/>
  <c r="Q955" i="1000"/>
  <c r="Q954" i="1000" s="1"/>
  <c r="Q523" i="1000"/>
  <c r="Q1013" i="1000"/>
  <c r="Q870" i="1000"/>
  <c r="Q563" i="1000"/>
  <c r="Q557" i="1000" s="1"/>
  <c r="Q556" i="1000" s="1"/>
  <c r="R531" i="1000"/>
  <c r="R1310" i="1000"/>
  <c r="R71" i="1000"/>
  <c r="Q76" i="1000"/>
  <c r="Q1349" i="1000"/>
  <c r="Q1344" i="1000"/>
  <c r="Q1283" i="1000"/>
  <c r="Q1260" i="1000"/>
  <c r="Q1224" i="1000"/>
  <c r="Q1223" i="1000" s="1"/>
  <c r="R1214" i="1000"/>
  <c r="R1318" i="1000"/>
  <c r="R1317" i="1000" s="1"/>
  <c r="Q1310" i="1000"/>
  <c r="Q1214" i="1000"/>
  <c r="R1329" i="1000"/>
  <c r="Q1318" i="1000"/>
  <c r="Q1317" i="1000" s="1"/>
  <c r="R1265" i="1000"/>
  <c r="R52" i="1000"/>
  <c r="R51" i="1000" s="1"/>
  <c r="R76" i="1000"/>
  <c r="Q83" i="1000"/>
  <c r="R95" i="1000"/>
  <c r="Q1329" i="1000"/>
  <c r="R1283" i="1000"/>
  <c r="Q1265" i="1000"/>
  <c r="R1260" i="1000"/>
  <c r="Q1234" i="1000"/>
  <c r="Q1184" i="1000"/>
  <c r="Q1183" i="1000" s="1"/>
  <c r="Q1177" i="1000" s="1"/>
  <c r="Q1103" i="1000"/>
  <c r="Q1102" i="1000" s="1"/>
  <c r="Q1112" i="1000"/>
  <c r="Q1080" i="1000"/>
  <c r="Q1139" i="1000"/>
  <c r="R831" i="1000"/>
  <c r="R830" i="1000" s="1"/>
  <c r="R1112" i="1000"/>
  <c r="R1103" i="1000"/>
  <c r="R1102" i="1000" s="1"/>
  <c r="Q1008" i="1000"/>
  <c r="Q831" i="1000"/>
  <c r="Q830" i="1000" s="1"/>
  <c r="R808" i="1000"/>
  <c r="R955" i="1000"/>
  <c r="R954" i="1000" s="1"/>
  <c r="R944" i="1000"/>
  <c r="Q808" i="1000"/>
  <c r="R1034" i="1000"/>
  <c r="R1013" i="1000"/>
  <c r="Q944" i="1000"/>
  <c r="R870" i="1000"/>
  <c r="Q841" i="1000"/>
  <c r="Q840" i="1000" s="1"/>
  <c r="R100" i="1000"/>
  <c r="Q100" i="1000"/>
  <c r="R83" i="1000"/>
  <c r="R62" i="1000"/>
  <c r="Q52" i="1000"/>
  <c r="Q51" i="1000" s="1"/>
  <c r="R38" i="1000"/>
  <c r="R37" i="1000" s="1"/>
  <c r="Q38" i="1000"/>
  <c r="Q37" i="1000" s="1"/>
  <c r="R338" i="1000" l="1"/>
  <c r="F11" i="994"/>
  <c r="F10" i="994" s="1"/>
  <c r="R1328" i="1000"/>
  <c r="R1327" i="1000" s="1"/>
  <c r="R64" i="1008"/>
  <c r="G13" i="994"/>
  <c r="G12" i="994" s="1"/>
  <c r="G51" i="1000"/>
  <c r="R81" i="1008"/>
  <c r="R80" i="1008" s="1"/>
  <c r="G511" i="1000"/>
  <c r="G830" i="1000"/>
  <c r="G808" i="1000"/>
  <c r="G1102" i="1000"/>
  <c r="G966" i="1000"/>
  <c r="G944" i="1000"/>
  <c r="G1151" i="1000"/>
  <c r="G481" i="1000"/>
  <c r="G1223" i="1000"/>
  <c r="G716" i="1000"/>
  <c r="Q1176" i="1000"/>
  <c r="E37" i="994"/>
  <c r="E36" i="994" s="1"/>
  <c r="Q15" i="1000"/>
  <c r="R442" i="1000"/>
  <c r="G276" i="1000"/>
  <c r="F8" i="994"/>
  <c r="R47" i="1008"/>
  <c r="G186" i="1000"/>
  <c r="G506" i="1000"/>
  <c r="G698" i="1000"/>
  <c r="G373" i="1000"/>
  <c r="G1152" i="1000"/>
  <c r="G518" i="1000"/>
  <c r="G415" i="1000"/>
  <c r="G428" i="1000"/>
  <c r="G335" i="1000"/>
  <c r="G418" i="1000"/>
  <c r="G528" i="1000"/>
  <c r="G407" i="1000"/>
  <c r="G233" i="1000"/>
  <c r="G355" i="1000"/>
  <c r="G546" i="1000"/>
  <c r="G502" i="1000"/>
  <c r="G228" i="1000"/>
  <c r="G57" i="1000"/>
  <c r="G327" i="1000"/>
  <c r="G1180" i="1000"/>
  <c r="R19" i="1008"/>
  <c r="R1177" i="1000"/>
  <c r="R1176" i="1000" s="1"/>
  <c r="R1175" i="1000" s="1"/>
  <c r="R557" i="1000"/>
  <c r="R556" i="1000" s="1"/>
  <c r="R15" i="1000" s="1"/>
  <c r="R222" i="1000"/>
  <c r="G647" i="1000"/>
  <c r="G587" i="1000"/>
  <c r="H587" i="1000"/>
  <c r="G642" i="1000"/>
  <c r="G884" i="1000"/>
  <c r="H884" i="1000"/>
  <c r="H853" i="1000"/>
  <c r="H850" i="1000"/>
  <c r="G853" i="1000"/>
  <c r="G850" i="1000"/>
  <c r="H800" i="1000"/>
  <c r="Q80" i="1008"/>
  <c r="H1198" i="1000"/>
  <c r="H1171" i="1000"/>
  <c r="G223" i="1000"/>
  <c r="H932" i="1000"/>
  <c r="H1072" i="1000"/>
  <c r="R485" i="1000"/>
  <c r="H647" i="1000"/>
  <c r="H573" i="1000"/>
  <c r="G295" i="1000"/>
  <c r="H295" i="1000"/>
  <c r="H223" i="1000"/>
  <c r="Q406" i="1000"/>
  <c r="G1214" i="1000"/>
  <c r="H1302" i="1000"/>
  <c r="G931" i="1000"/>
  <c r="H486" i="1000"/>
  <c r="F986" i="1000"/>
  <c r="H1022" i="1000"/>
  <c r="F778" i="1000"/>
  <c r="G991" i="1000"/>
  <c r="H830" i="1000"/>
  <c r="F1042" i="1000"/>
  <c r="G907" i="1000"/>
  <c r="H1071" i="1000"/>
  <c r="G1170" i="1000"/>
  <c r="H841" i="1000"/>
  <c r="H931" i="1000"/>
  <c r="F799" i="1000"/>
  <c r="H389" i="1000"/>
  <c r="G358" i="1000"/>
  <c r="G486" i="1000"/>
  <c r="H967" i="1000"/>
  <c r="H1042" i="1000"/>
  <c r="H748" i="1000"/>
  <c r="H860" i="1000"/>
  <c r="G998" i="1000"/>
  <c r="H705" i="1000"/>
  <c r="H366" i="1000"/>
  <c r="G421" i="1000"/>
  <c r="G786" i="1000"/>
  <c r="H1058" i="1000"/>
  <c r="H1184" i="1000"/>
  <c r="H1013" i="1000"/>
  <c r="G83" i="1000"/>
  <c r="G1318" i="1000"/>
  <c r="H358" i="1000"/>
  <c r="H736" i="1000"/>
  <c r="H378" i="1000"/>
  <c r="H421" i="1000"/>
  <c r="H1103" i="1000"/>
  <c r="H1329" i="1000"/>
  <c r="G1234" i="1000"/>
  <c r="H870" i="1000"/>
  <c r="H1179" i="1000"/>
  <c r="G1179" i="1000"/>
  <c r="G1283" i="1000"/>
  <c r="G1265" i="1000"/>
  <c r="G314" i="1000"/>
  <c r="H531" i="1000"/>
  <c r="G378" i="1000"/>
  <c r="H998" i="1000"/>
  <c r="G1358" i="1000"/>
  <c r="G1359" i="1000"/>
  <c r="G870" i="1000"/>
  <c r="H1034" i="1000"/>
  <c r="G523" i="1000"/>
  <c r="G206" i="1000"/>
  <c r="G130" i="1000"/>
  <c r="G319" i="1000"/>
  <c r="H314" i="1000"/>
  <c r="G281" i="1000"/>
  <c r="G389" i="1000"/>
  <c r="G1058" i="1000"/>
  <c r="H1274" i="1000"/>
  <c r="G819" i="1000"/>
  <c r="F1091" i="1000"/>
  <c r="G967" i="1000"/>
  <c r="H434" i="1000"/>
  <c r="G736" i="1000"/>
  <c r="G1144" i="1000"/>
  <c r="G778" i="1000"/>
  <c r="H1047" i="1000"/>
  <c r="G1243" i="1000"/>
  <c r="H875" i="1000"/>
  <c r="H1250" i="1000"/>
  <c r="F421" i="1000"/>
  <c r="G799" i="1000"/>
  <c r="H831" i="1000"/>
  <c r="H1344" i="1000"/>
  <c r="G831" i="1000"/>
  <c r="H907" i="1000"/>
  <c r="G95" i="1000"/>
  <c r="G1184" i="1000"/>
  <c r="H1129" i="1000"/>
  <c r="F727" i="1000"/>
  <c r="H339" i="1000"/>
  <c r="H741" i="1000"/>
  <c r="G348" i="1000"/>
  <c r="G1355" i="1000"/>
  <c r="H1008" i="1000"/>
  <c r="H1265" i="1000"/>
  <c r="H1224" i="1000"/>
  <c r="G76" i="1000"/>
  <c r="H758" i="1000"/>
  <c r="G1103" i="1000"/>
  <c r="G1008" i="1000"/>
  <c r="G1034" i="1000"/>
  <c r="H1139" i="1000"/>
  <c r="H955" i="1000"/>
  <c r="G1260" i="1000"/>
  <c r="H1318" i="1000"/>
  <c r="G1344" i="1000"/>
  <c r="H1260" i="1000"/>
  <c r="G955" i="1000"/>
  <c r="G841" i="1000"/>
  <c r="G1349" i="1000"/>
  <c r="H222" i="1000"/>
  <c r="G155" i="1000"/>
  <c r="G193" i="1000"/>
  <c r="G758" i="1000"/>
  <c r="G120" i="1000"/>
  <c r="G496" i="1000"/>
  <c r="G290" i="1000"/>
  <c r="H281" i="1000"/>
  <c r="G111" i="1000"/>
  <c r="G140" i="1000"/>
  <c r="H160" i="1000"/>
  <c r="G717" i="1000"/>
  <c r="H1144" i="1000"/>
  <c r="G1047" i="1000"/>
  <c r="H1243" i="1000"/>
  <c r="H763" i="1000"/>
  <c r="H727" i="1000"/>
  <c r="G763" i="1000"/>
  <c r="H786" i="1000"/>
  <c r="F819" i="1000"/>
  <c r="G986" i="1000"/>
  <c r="H991" i="1000"/>
  <c r="G1250" i="1000"/>
  <c r="G977" i="1000"/>
  <c r="G257" i="1000"/>
  <c r="H256" i="1000"/>
  <c r="H257" i="1000"/>
  <c r="G860" i="1000"/>
  <c r="G339" i="1000"/>
  <c r="H986" i="1000"/>
  <c r="G1022" i="1000"/>
  <c r="G434" i="1000"/>
  <c r="F741" i="1000"/>
  <c r="H330" i="1000"/>
  <c r="H348" i="1000"/>
  <c r="H1358" i="1000"/>
  <c r="H1359" i="1000"/>
  <c r="G171" i="1000"/>
  <c r="H155" i="1000"/>
  <c r="H271" i="1000"/>
  <c r="H560" i="1000"/>
  <c r="G62" i="1000"/>
  <c r="H1283" i="1000"/>
  <c r="G100" i="1000"/>
  <c r="H206" i="1000"/>
  <c r="H76" i="1000"/>
  <c r="G52" i="1000"/>
  <c r="H38" i="1000"/>
  <c r="G1013" i="1000"/>
  <c r="H1234" i="1000"/>
  <c r="G1224" i="1000"/>
  <c r="G38" i="1000"/>
  <c r="G1329" i="1000"/>
  <c r="H1349" i="1000"/>
  <c r="G531" i="1000"/>
  <c r="H523" i="1000"/>
  <c r="G1139" i="1000"/>
  <c r="G148" i="1000"/>
  <c r="H302" i="1000"/>
  <c r="G160" i="1000"/>
  <c r="H62" i="1000"/>
  <c r="G71" i="1000"/>
  <c r="H148" i="1000"/>
  <c r="H111" i="1000"/>
  <c r="G302" i="1000"/>
  <c r="G271" i="1000"/>
  <c r="H319" i="1000"/>
  <c r="H290" i="1000"/>
  <c r="G705" i="1000"/>
  <c r="G748" i="1000"/>
  <c r="H819" i="1000"/>
  <c r="H977" i="1000"/>
  <c r="G1091" i="1000"/>
  <c r="G1291" i="1000"/>
  <c r="H1091" i="1000"/>
  <c r="H1291" i="1000"/>
  <c r="G366" i="1000"/>
  <c r="G741" i="1000"/>
  <c r="H778" i="1000"/>
  <c r="H717" i="1000"/>
  <c r="G727" i="1000"/>
  <c r="G1042" i="1000"/>
  <c r="G1129" i="1000"/>
  <c r="G1274" i="1000"/>
  <c r="G330" i="1000"/>
  <c r="G875" i="1000"/>
  <c r="H410" i="1000"/>
  <c r="G410" i="1000"/>
  <c r="G927" i="1000"/>
  <c r="G928" i="1000"/>
  <c r="H1080" i="1000"/>
  <c r="H1112" i="1000"/>
  <c r="Q1079" i="1000"/>
  <c r="G704" i="1000"/>
  <c r="H716" i="1000"/>
  <c r="G510" i="1000"/>
  <c r="H501" i="1000"/>
  <c r="G37" i="1000"/>
  <c r="H1223" i="1000"/>
  <c r="G1112" i="1000"/>
  <c r="G445" i="1000"/>
  <c r="G1310" i="1000"/>
  <c r="H966" i="1000"/>
  <c r="H704" i="1000"/>
  <c r="H480" i="1000"/>
  <c r="H237" i="1000"/>
  <c r="H568" i="1000"/>
  <c r="H1193" i="1000"/>
  <c r="H402" i="1000"/>
  <c r="G237" i="1000"/>
  <c r="H185" i="1000"/>
  <c r="G540" i="1000"/>
  <c r="H927" i="1000"/>
  <c r="H1170" i="1000"/>
  <c r="H1323" i="1000"/>
  <c r="G545" i="1000"/>
  <c r="G559" i="1000"/>
  <c r="H1183" i="1000"/>
  <c r="G1080" i="1000"/>
  <c r="G1183" i="1000"/>
  <c r="H244" i="1000"/>
  <c r="H459" i="1000"/>
  <c r="G270" i="1000"/>
  <c r="G818" i="1000"/>
  <c r="F1090" i="1000"/>
  <c r="H1151" i="1000"/>
  <c r="F402" i="1000"/>
  <c r="G517" i="1000"/>
  <c r="H552" i="1000"/>
  <c r="H564" i="1000"/>
  <c r="G1323" i="1000"/>
  <c r="G501" i="1000"/>
  <c r="G1302" i="1000"/>
  <c r="H505" i="1000"/>
  <c r="F1071" i="1000"/>
  <c r="H37" i="1000"/>
  <c r="H1317" i="1000"/>
  <c r="G1317" i="1000"/>
  <c r="H818" i="1000"/>
  <c r="G1090" i="1000"/>
  <c r="H1090" i="1000"/>
  <c r="H545" i="1000"/>
  <c r="G505" i="1000"/>
  <c r="G564" i="1000"/>
  <c r="H799" i="1000"/>
  <c r="G454" i="1000"/>
  <c r="G480" i="1000"/>
  <c r="G402" i="1000"/>
  <c r="G185" i="1000"/>
  <c r="H646" i="1000"/>
  <c r="G1193" i="1000"/>
  <c r="H808" i="1000"/>
  <c r="H954" i="1000"/>
  <c r="H1102" i="1000"/>
  <c r="G954" i="1000"/>
  <c r="G244" i="1000"/>
  <c r="H445" i="1000"/>
  <c r="H270" i="1000"/>
  <c r="F818" i="1000"/>
  <c r="G256" i="1000"/>
  <c r="G694" i="1000"/>
  <c r="H454" i="1000"/>
  <c r="H232" i="1000"/>
  <c r="H540" i="1000"/>
  <c r="G646" i="1000"/>
  <c r="H1197" i="1000"/>
  <c r="G232" i="1000"/>
  <c r="G1071" i="1000"/>
  <c r="G1197" i="1000"/>
  <c r="H517" i="1000"/>
  <c r="G552" i="1000"/>
  <c r="Q943" i="1000"/>
  <c r="R406" i="1000"/>
  <c r="Q1213" i="1000"/>
  <c r="R1213" i="1000"/>
  <c r="R726" i="1000"/>
  <c r="Q771" i="1000"/>
  <c r="R943" i="1000"/>
  <c r="R1079" i="1000"/>
  <c r="Q1128" i="1000"/>
  <c r="Q1111" i="1000" s="1"/>
  <c r="R1128" i="1000"/>
  <c r="R1111" i="1000" s="1"/>
  <c r="Q976" i="1000"/>
  <c r="R771" i="1000"/>
  <c r="Q726" i="1000"/>
  <c r="R433" i="1000"/>
  <c r="R432" i="1000" s="1"/>
  <c r="Q338" i="1000"/>
  <c r="Q280" i="1000"/>
  <c r="R976" i="1000"/>
  <c r="Q433" i="1000"/>
  <c r="R1233" i="1000"/>
  <c r="R280" i="1000"/>
  <c r="R1021" i="1000"/>
  <c r="Q1021" i="1000"/>
  <c r="Q1233" i="1000"/>
  <c r="Q693" i="1000"/>
  <c r="R693" i="1000"/>
  <c r="Q522" i="1000"/>
  <c r="Q514" i="1000" s="1"/>
  <c r="R189" i="1000"/>
  <c r="R301" i="1000"/>
  <c r="Q189" i="1000"/>
  <c r="Q301" i="1000"/>
  <c r="Q119" i="1000"/>
  <c r="Q61" i="1000"/>
  <c r="Q443" i="1000"/>
  <c r="Q442" i="1000" s="1"/>
  <c r="R522" i="1000"/>
  <c r="R747" i="1000"/>
  <c r="R61" i="1000"/>
  <c r="Q859" i="1000"/>
  <c r="Q1328" i="1000"/>
  <c r="Q1327" i="1000" s="1"/>
  <c r="Q747" i="1000"/>
  <c r="Q485" i="1000"/>
  <c r="Q477" i="1000" s="1"/>
  <c r="R119" i="1000"/>
  <c r="Q82" i="1000"/>
  <c r="Q997" i="1000"/>
  <c r="R1249" i="1000"/>
  <c r="R82" i="1000"/>
  <c r="Q1273" i="1000"/>
  <c r="R1273" i="1000"/>
  <c r="R997" i="1000"/>
  <c r="R859" i="1000"/>
  <c r="Q1249" i="1000"/>
  <c r="Q1308" i="1000" l="1"/>
  <c r="Q1307" i="1000" s="1"/>
  <c r="Q14" i="1000" s="1"/>
  <c r="R1308" i="1000"/>
  <c r="C15" i="992"/>
  <c r="F19" i="994"/>
  <c r="F18" i="994" s="1"/>
  <c r="B15" i="992"/>
  <c r="E19" i="994"/>
  <c r="E18" i="994" s="1"/>
  <c r="R18" i="1008"/>
  <c r="R14" i="1008" s="1"/>
  <c r="G10" i="994"/>
  <c r="G18" i="994"/>
  <c r="G280" i="1000"/>
  <c r="G189" i="1000"/>
  <c r="R221" i="1000"/>
  <c r="G301" i="1000"/>
  <c r="G338" i="1000"/>
  <c r="Q432" i="1000"/>
  <c r="G568" i="1000"/>
  <c r="G22" i="1000"/>
  <c r="Q1175" i="1000"/>
  <c r="F37" i="994"/>
  <c r="F36" i="994" s="1"/>
  <c r="F13" i="994"/>
  <c r="G222" i="1000"/>
  <c r="R514" i="1000"/>
  <c r="G883" i="1000"/>
  <c r="Q806" i="1000"/>
  <c r="Q805" i="1000" s="1"/>
  <c r="Q804" i="1000" s="1"/>
  <c r="H883" i="1000"/>
  <c r="H840" i="1000"/>
  <c r="G840" i="1000"/>
  <c r="G572" i="1000"/>
  <c r="H572" i="1000"/>
  <c r="E13" i="994"/>
  <c r="H1354" i="1000"/>
  <c r="G1354" i="1000"/>
  <c r="H221" i="1000"/>
  <c r="H1328" i="1000"/>
  <c r="G1328" i="1000"/>
  <c r="H1249" i="1000"/>
  <c r="G997" i="1000"/>
  <c r="G771" i="1000"/>
  <c r="G1128" i="1000"/>
  <c r="G1249" i="1000"/>
  <c r="H522" i="1000"/>
  <c r="G522" i="1000"/>
  <c r="G1233" i="1000"/>
  <c r="H1233" i="1000"/>
  <c r="G726" i="1000"/>
  <c r="H433" i="1000"/>
  <c r="H406" i="1000"/>
  <c r="G458" i="1000"/>
  <c r="G459" i="1000"/>
  <c r="G485" i="1000"/>
  <c r="G859" i="1000"/>
  <c r="H1273" i="1000"/>
  <c r="G61" i="1000"/>
  <c r="G433" i="1000"/>
  <c r="H280" i="1000"/>
  <c r="H1021" i="1000"/>
  <c r="H726" i="1000"/>
  <c r="H559" i="1000"/>
  <c r="H558" i="1000"/>
  <c r="H859" i="1000"/>
  <c r="H997" i="1000"/>
  <c r="G119" i="1000"/>
  <c r="G1273" i="1000"/>
  <c r="G82" i="1000"/>
  <c r="H747" i="1000"/>
  <c r="H301" i="1000"/>
  <c r="G747" i="1000"/>
  <c r="G1021" i="1000"/>
  <c r="G976" i="1000"/>
  <c r="H338" i="1000"/>
  <c r="H976" i="1000"/>
  <c r="H771" i="1000"/>
  <c r="H1128" i="1000"/>
  <c r="G406" i="1000"/>
  <c r="G807" i="1000"/>
  <c r="H807" i="1000"/>
  <c r="H1079" i="1000"/>
  <c r="G551" i="1000"/>
  <c r="G1192" i="1000"/>
  <c r="H563" i="1000"/>
  <c r="G516" i="1000"/>
  <c r="G1178" i="1000"/>
  <c r="G509" i="1000"/>
  <c r="H521" i="1000"/>
  <c r="H1111" i="1000"/>
  <c r="G479" i="1000"/>
  <c r="H544" i="1000"/>
  <c r="G558" i="1000"/>
  <c r="G236" i="1000"/>
  <c r="H1192" i="1000"/>
  <c r="H236" i="1000"/>
  <c r="H516" i="1000"/>
  <c r="G231" i="1000"/>
  <c r="H231" i="1000"/>
  <c r="H444" i="1000"/>
  <c r="H551" i="1000"/>
  <c r="G444" i="1000"/>
  <c r="H243" i="1000"/>
  <c r="H432" i="1000"/>
  <c r="G563" i="1000"/>
  <c r="H458" i="1000"/>
  <c r="H1178" i="1000"/>
  <c r="G544" i="1000"/>
  <c r="H479" i="1000"/>
  <c r="R725" i="1000"/>
  <c r="Q725" i="1000"/>
  <c r="Q692" i="1000" s="1"/>
  <c r="Q476" i="1000"/>
  <c r="R1078" i="1000"/>
  <c r="R1077" i="1000" s="1"/>
  <c r="R1076" i="1000" s="1"/>
  <c r="Q1078" i="1000"/>
  <c r="Q975" i="1000"/>
  <c r="Q942" i="1000" s="1"/>
  <c r="R975" i="1000"/>
  <c r="Q19" i="1000"/>
  <c r="Q1232" i="1000"/>
  <c r="Q1212" i="1000" s="1"/>
  <c r="R805" i="1000"/>
  <c r="R804" i="1000" s="1"/>
  <c r="R1232" i="1000"/>
  <c r="B14" i="992" l="1"/>
  <c r="R13" i="1000"/>
  <c r="G15" i="994"/>
  <c r="Q241" i="1000"/>
  <c r="E30" i="994" s="1"/>
  <c r="G484" i="1000"/>
  <c r="G21" i="1000"/>
  <c r="G243" i="1000"/>
  <c r="G1079" i="1000"/>
  <c r="R1307" i="1000"/>
  <c r="Q1211" i="1000"/>
  <c r="Q1210" i="1000" s="1"/>
  <c r="Q1077" i="1000"/>
  <c r="Q941" i="1000"/>
  <c r="Q13" i="1000"/>
  <c r="Q691" i="1000"/>
  <c r="R7" i="1008"/>
  <c r="F12" i="994"/>
  <c r="R477" i="1000"/>
  <c r="R476" i="1000" s="1"/>
  <c r="G478" i="1000"/>
  <c r="G1327" i="1000"/>
  <c r="G221" i="1000"/>
  <c r="G1213" i="1000"/>
  <c r="G1111" i="1000"/>
  <c r="G1309" i="1000"/>
  <c r="G693" i="1000"/>
  <c r="G432" i="1000"/>
  <c r="G943" i="1000"/>
  <c r="R1212" i="1000"/>
  <c r="R1211" i="1000" s="1"/>
  <c r="G1232" i="1000"/>
  <c r="R942" i="1000"/>
  <c r="R941" i="1000" s="1"/>
  <c r="R940" i="1000" s="1"/>
  <c r="G975" i="1000"/>
  <c r="R692" i="1000"/>
  <c r="R691" i="1000" s="1"/>
  <c r="R690" i="1000" s="1"/>
  <c r="G725" i="1000"/>
  <c r="G521" i="1000"/>
  <c r="Q1306" i="1000"/>
  <c r="H839" i="1000"/>
  <c r="G839" i="1000"/>
  <c r="E12" i="994"/>
  <c r="H1232" i="1000"/>
  <c r="H279" i="1000"/>
  <c r="H725" i="1000"/>
  <c r="H1327" i="1000"/>
  <c r="H975" i="1000"/>
  <c r="G443" i="1000"/>
  <c r="H443" i="1000"/>
  <c r="H1177" i="1000"/>
  <c r="G515" i="1000"/>
  <c r="H550" i="1000"/>
  <c r="H557" i="1000"/>
  <c r="G557" i="1000"/>
  <c r="H242" i="1000"/>
  <c r="H515" i="1000"/>
  <c r="G1177" i="1000"/>
  <c r="G550" i="1000"/>
  <c r="B13" i="992" l="1"/>
  <c r="F32" i="994"/>
  <c r="Q18" i="1000"/>
  <c r="G14" i="994"/>
  <c r="G7" i="994"/>
  <c r="Q12" i="1000"/>
  <c r="G60" i="1000"/>
  <c r="G1308" i="1000"/>
  <c r="G279" i="1000"/>
  <c r="E27" i="994"/>
  <c r="E26" i="994" s="1"/>
  <c r="E28" i="994"/>
  <c r="R1306" i="1000"/>
  <c r="R14" i="1000"/>
  <c r="R1210" i="1000"/>
  <c r="R10" i="1000"/>
  <c r="G1212" i="1000"/>
  <c r="Q10" i="1000"/>
  <c r="G1078" i="1000"/>
  <c r="Q1076" i="1000"/>
  <c r="G942" i="1000"/>
  <c r="Q940" i="1000"/>
  <c r="G692" i="1000"/>
  <c r="Q690" i="1000"/>
  <c r="Q11" i="1000"/>
  <c r="G472" i="1000"/>
  <c r="G473" i="1000"/>
  <c r="C14" i="992"/>
  <c r="C13" i="992" s="1"/>
  <c r="R241" i="1000"/>
  <c r="G242" i="1000"/>
  <c r="R19" i="1000"/>
  <c r="G20" i="1000"/>
  <c r="G477" i="1000"/>
  <c r="F14" i="994"/>
  <c r="F7" i="994"/>
  <c r="F27" i="994"/>
  <c r="E32" i="994"/>
  <c r="H806" i="1000"/>
  <c r="G806" i="1000"/>
  <c r="H1077" i="1000"/>
  <c r="H1078" i="1000"/>
  <c r="H514" i="1000"/>
  <c r="H1176" i="1000"/>
  <c r="G1176" i="1000"/>
  <c r="H549" i="1000"/>
  <c r="K786" i="1006"/>
  <c r="K783" i="1006"/>
  <c r="R18" i="1000" l="1"/>
  <c r="R17" i="1000" s="1"/>
  <c r="Q17" i="1000"/>
  <c r="G1306" i="1000"/>
  <c r="Q9" i="1000"/>
  <c r="G549" i="1000"/>
  <c r="G514" i="1000"/>
  <c r="E25" i="994"/>
  <c r="G941" i="1000"/>
  <c r="R11" i="1000"/>
  <c r="G19" i="1000"/>
  <c r="G241" i="1000"/>
  <c r="R12" i="1000"/>
  <c r="F26" i="994"/>
  <c r="H805" i="1000"/>
  <c r="G805" i="1000"/>
  <c r="G691" i="1000"/>
  <c r="G690" i="1000"/>
  <c r="G556" i="1000"/>
  <c r="H241" i="1000"/>
  <c r="G1211" i="1000"/>
  <c r="G442" i="1000"/>
  <c r="G1307" i="1000"/>
  <c r="H442" i="1000"/>
  <c r="H556" i="1000"/>
  <c r="H1076" i="1000"/>
  <c r="G1076" i="1000"/>
  <c r="G1077" i="1000"/>
  <c r="G1175" i="1000"/>
  <c r="H1175" i="1000"/>
  <c r="G1210" i="1000"/>
  <c r="J1239" i="1006"/>
  <c r="J1238" i="1006" s="1"/>
  <c r="J1237" i="1006" s="1"/>
  <c r="J1236" i="1006" s="1"/>
  <c r="K1238" i="1006"/>
  <c r="K1237" i="1006" s="1"/>
  <c r="K1236" i="1006" s="1"/>
  <c r="I1238" i="1006"/>
  <c r="I1237" i="1006" s="1"/>
  <c r="I1236" i="1006" s="1"/>
  <c r="J1235" i="1006"/>
  <c r="J1234" i="1006" s="1"/>
  <c r="J1233" i="1006" s="1"/>
  <c r="J1232" i="1006" s="1"/>
  <c r="K1234" i="1006"/>
  <c r="K1233" i="1006" s="1"/>
  <c r="K1232" i="1006" s="1"/>
  <c r="I1234" i="1006"/>
  <c r="I1233" i="1006" s="1"/>
  <c r="I1232" i="1006" s="1"/>
  <c r="J1231" i="1006"/>
  <c r="J1230" i="1006" s="1"/>
  <c r="K1230" i="1006"/>
  <c r="I1230" i="1006"/>
  <c r="J1229" i="1006"/>
  <c r="J1228" i="1006" s="1"/>
  <c r="J1227" i="1006" s="1"/>
  <c r="K1228" i="1006"/>
  <c r="I1228" i="1006"/>
  <c r="I1227" i="1006" s="1"/>
  <c r="J1226" i="1006"/>
  <c r="J1225" i="1006" s="1"/>
  <c r="K1225" i="1006"/>
  <c r="I1225" i="1006"/>
  <c r="J1224" i="1006"/>
  <c r="J1223" i="1006" s="1"/>
  <c r="K1223" i="1006"/>
  <c r="K1222" i="1006" s="1"/>
  <c r="I1223" i="1006"/>
  <c r="J1221" i="1006"/>
  <c r="J1220" i="1006" s="1"/>
  <c r="K1220" i="1006"/>
  <c r="I1220" i="1006"/>
  <c r="J1219" i="1006"/>
  <c r="J1218" i="1006" s="1"/>
  <c r="K1218" i="1006"/>
  <c r="I1218" i="1006"/>
  <c r="J1217" i="1006"/>
  <c r="J1216" i="1006" s="1"/>
  <c r="K1216" i="1006"/>
  <c r="I1216" i="1006"/>
  <c r="J1215" i="1006"/>
  <c r="J1214" i="1006" s="1"/>
  <c r="K1214" i="1006"/>
  <c r="I1214" i="1006"/>
  <c r="J1213" i="1006"/>
  <c r="J1212" i="1006" s="1"/>
  <c r="K1212" i="1006"/>
  <c r="I1212" i="1006"/>
  <c r="J1211" i="1006"/>
  <c r="J1210" i="1006" s="1"/>
  <c r="K1210" i="1006"/>
  <c r="I1210" i="1006"/>
  <c r="J1209" i="1006"/>
  <c r="J1208" i="1006" s="1"/>
  <c r="K1208" i="1006"/>
  <c r="I1208" i="1006"/>
  <c r="J1204" i="1006"/>
  <c r="J1203" i="1006" s="1"/>
  <c r="J1202" i="1006" s="1"/>
  <c r="J1201" i="1006" s="1"/>
  <c r="K1203" i="1006"/>
  <c r="K1202" i="1006" s="1"/>
  <c r="K1201" i="1006" s="1"/>
  <c r="I1203" i="1006"/>
  <c r="I1202" i="1006" s="1"/>
  <c r="I1201" i="1006" s="1"/>
  <c r="J1200" i="1006"/>
  <c r="J1199" i="1006" s="1"/>
  <c r="K1199" i="1006"/>
  <c r="I1199" i="1006"/>
  <c r="J1198" i="1006"/>
  <c r="J1197" i="1006" s="1"/>
  <c r="K1197" i="1006"/>
  <c r="K1196" i="1006" s="1"/>
  <c r="K1195" i="1006" s="1"/>
  <c r="I1197" i="1006"/>
  <c r="J1194" i="1006"/>
  <c r="J1193" i="1006" s="1"/>
  <c r="J1192" i="1006" s="1"/>
  <c r="K1193" i="1006"/>
  <c r="K1192" i="1006" s="1"/>
  <c r="I1193" i="1006"/>
  <c r="I1192" i="1006" s="1"/>
  <c r="K1191" i="1006"/>
  <c r="I1191" i="1006"/>
  <c r="I1190" i="1006" s="1"/>
  <c r="I1189" i="1006" s="1"/>
  <c r="K1190" i="1006"/>
  <c r="K1189" i="1006" s="1"/>
  <c r="K1188" i="1006" s="1"/>
  <c r="F1185" i="1006"/>
  <c r="J1183" i="1006"/>
  <c r="J1182" i="1006" s="1"/>
  <c r="J1181" i="1006" s="1"/>
  <c r="J1180" i="1006" s="1"/>
  <c r="K1182" i="1006"/>
  <c r="K1181" i="1006" s="1"/>
  <c r="K1180" i="1006" s="1"/>
  <c r="I1182" i="1006"/>
  <c r="I1181" i="1006"/>
  <c r="I1180" i="1006" s="1"/>
  <c r="J1179" i="1006"/>
  <c r="J1178" i="1006" s="1"/>
  <c r="J1177" i="1006" s="1"/>
  <c r="K1178" i="1006"/>
  <c r="K1177" i="1006" s="1"/>
  <c r="I1178" i="1006"/>
  <c r="I1177" i="1006" s="1"/>
  <c r="J1176" i="1006"/>
  <c r="J1175" i="1006" s="1"/>
  <c r="J1174" i="1006" s="1"/>
  <c r="K1175" i="1006"/>
  <c r="K1174" i="1006" s="1"/>
  <c r="I1175" i="1006"/>
  <c r="I1174" i="1006" s="1"/>
  <c r="J1171" i="1006"/>
  <c r="J1170" i="1006" s="1"/>
  <c r="J1169" i="1006" s="1"/>
  <c r="K1170" i="1006"/>
  <c r="K1169" i="1006" s="1"/>
  <c r="I1170" i="1006"/>
  <c r="I1169" i="1006" s="1"/>
  <c r="J1165" i="1006"/>
  <c r="J1164" i="1006" s="1"/>
  <c r="K1164" i="1006"/>
  <c r="I1164" i="1006"/>
  <c r="J1163" i="1006"/>
  <c r="J1162" i="1006" s="1"/>
  <c r="K1162" i="1006"/>
  <c r="I1162" i="1006"/>
  <c r="I1161" i="1006"/>
  <c r="J1158" i="1006"/>
  <c r="J1157" i="1006" s="1"/>
  <c r="K1157" i="1006"/>
  <c r="I1157" i="1006"/>
  <c r="J1154" i="1006"/>
  <c r="J1153" i="1006" s="1"/>
  <c r="K1153" i="1006"/>
  <c r="I1153" i="1006"/>
  <c r="J1150" i="1006"/>
  <c r="J1149" i="1006" s="1"/>
  <c r="K1149" i="1006"/>
  <c r="I1149" i="1006"/>
  <c r="J1148" i="1006"/>
  <c r="J1147" i="1006" s="1"/>
  <c r="K1147" i="1006"/>
  <c r="I1147" i="1006"/>
  <c r="J1146" i="1006"/>
  <c r="J1145" i="1006"/>
  <c r="K1144" i="1006"/>
  <c r="I1144" i="1006"/>
  <c r="I1143" i="1006" s="1"/>
  <c r="J1142" i="1006"/>
  <c r="J1141" i="1006" s="1"/>
  <c r="K1141" i="1006"/>
  <c r="I1141" i="1006"/>
  <c r="J1140" i="1006"/>
  <c r="J1139" i="1006" s="1"/>
  <c r="J1138" i="1006" s="1"/>
  <c r="K1139" i="1006"/>
  <c r="K1138" i="1006" s="1"/>
  <c r="I1139" i="1006"/>
  <c r="I1138" i="1006" s="1"/>
  <c r="J1137" i="1006"/>
  <c r="J1136" i="1006" s="1"/>
  <c r="K1136" i="1006"/>
  <c r="I1136" i="1006"/>
  <c r="J1135" i="1006"/>
  <c r="J1134" i="1006" s="1"/>
  <c r="K1134" i="1006"/>
  <c r="I1134" i="1006"/>
  <c r="J1131" i="1006"/>
  <c r="J1130" i="1006"/>
  <c r="K1129" i="1006"/>
  <c r="K1128" i="1006" s="1"/>
  <c r="I1129" i="1006"/>
  <c r="I1128" i="1006" s="1"/>
  <c r="J1123" i="1006"/>
  <c r="J1122" i="1006" s="1"/>
  <c r="J1121" i="1006" s="1"/>
  <c r="K1122" i="1006"/>
  <c r="K1121" i="1006" s="1"/>
  <c r="I1122" i="1006"/>
  <c r="I1121" i="1006" s="1"/>
  <c r="J1116" i="1006"/>
  <c r="J1115" i="1006" s="1"/>
  <c r="K1115" i="1006"/>
  <c r="I1115" i="1006"/>
  <c r="J1114" i="1006"/>
  <c r="J1113" i="1006" s="1"/>
  <c r="K1113" i="1006"/>
  <c r="I1113" i="1006"/>
  <c r="J1109" i="1006"/>
  <c r="J1108" i="1006" s="1"/>
  <c r="J1107" i="1006" s="1"/>
  <c r="K1108" i="1006"/>
  <c r="K1107" i="1006" s="1"/>
  <c r="I1108" i="1006"/>
  <c r="I1107" i="1006" s="1"/>
  <c r="J1106" i="1006"/>
  <c r="J1105" i="1006" s="1"/>
  <c r="K1105" i="1006"/>
  <c r="I1105" i="1006"/>
  <c r="J1104" i="1006"/>
  <c r="J1103" i="1006" s="1"/>
  <c r="K1103" i="1006"/>
  <c r="K1102" i="1006" s="1"/>
  <c r="I1103" i="1006"/>
  <c r="K1099" i="1006"/>
  <c r="J1099" i="1006"/>
  <c r="I1099" i="1006"/>
  <c r="J1098" i="1006"/>
  <c r="J1097" i="1006" s="1"/>
  <c r="J1096" i="1006" s="1"/>
  <c r="K1097" i="1006"/>
  <c r="K1096" i="1006" s="1"/>
  <c r="I1097" i="1006"/>
  <c r="I1096" i="1006" s="1"/>
  <c r="K1095" i="1006"/>
  <c r="I1095" i="1006"/>
  <c r="I1094" i="1006" s="1"/>
  <c r="I1093" i="1006" s="1"/>
  <c r="F1089" i="1006"/>
  <c r="K1085" i="1006"/>
  <c r="K1084" i="1006" s="1"/>
  <c r="J1085" i="1006"/>
  <c r="J1084" i="1006" s="1"/>
  <c r="I1085" i="1006"/>
  <c r="I1084" i="1006" s="1"/>
  <c r="F1084" i="1006"/>
  <c r="K1078" i="1006"/>
  <c r="K1077" i="1006" s="1"/>
  <c r="J1078" i="1006"/>
  <c r="J1077" i="1006" s="1"/>
  <c r="I1078" i="1006"/>
  <c r="I1077" i="1006" s="1"/>
  <c r="F1077" i="1006"/>
  <c r="J1075" i="1006"/>
  <c r="J1074" i="1006" s="1"/>
  <c r="J1073" i="1006" s="1"/>
  <c r="J1072" i="1006" s="1"/>
  <c r="J1071" i="1006" s="1"/>
  <c r="K1074" i="1006"/>
  <c r="K1073" i="1006" s="1"/>
  <c r="K1072" i="1006" s="1"/>
  <c r="K1071" i="1006" s="1"/>
  <c r="I1074" i="1006"/>
  <c r="I1073" i="1006" s="1"/>
  <c r="I1072" i="1006" s="1"/>
  <c r="I1071" i="1006" s="1"/>
  <c r="J1070" i="1006"/>
  <c r="J1069" i="1006" s="1"/>
  <c r="J1068" i="1006" s="1"/>
  <c r="K1069" i="1006"/>
  <c r="K1068" i="1006" s="1"/>
  <c r="I1069" i="1006"/>
  <c r="I1068" i="1006" s="1"/>
  <c r="J1067" i="1006"/>
  <c r="J1066" i="1006" s="1"/>
  <c r="K1066" i="1006"/>
  <c r="I1066" i="1006"/>
  <c r="J1065" i="1006"/>
  <c r="J1064" i="1006" s="1"/>
  <c r="K1064" i="1006"/>
  <c r="I1064" i="1006"/>
  <c r="J1061" i="1006"/>
  <c r="J1060" i="1006" s="1"/>
  <c r="J1059" i="1006" s="1"/>
  <c r="J1058" i="1006" s="1"/>
  <c r="K1060" i="1006"/>
  <c r="K1059" i="1006" s="1"/>
  <c r="K1058" i="1006" s="1"/>
  <c r="I1060" i="1006"/>
  <c r="I1059" i="1006" s="1"/>
  <c r="I1058" i="1006" s="1"/>
  <c r="F1055" i="1006"/>
  <c r="J1053" i="1006"/>
  <c r="J1052" i="1006" s="1"/>
  <c r="J1051" i="1006" s="1"/>
  <c r="K1052" i="1006"/>
  <c r="K1051" i="1006" s="1"/>
  <c r="I1052" i="1006"/>
  <c r="I1051" i="1006" s="1"/>
  <c r="J1050" i="1006"/>
  <c r="J1049" i="1006" s="1"/>
  <c r="J1048" i="1006" s="1"/>
  <c r="K1049" i="1006"/>
  <c r="K1048" i="1006" s="1"/>
  <c r="I1049" i="1006"/>
  <c r="I1048" i="1006" s="1"/>
  <c r="J1047" i="1006"/>
  <c r="J1046" i="1006" s="1"/>
  <c r="J1045" i="1006" s="1"/>
  <c r="J1035" i="1006" s="1"/>
  <c r="K1046" i="1006"/>
  <c r="K1045" i="1006" s="1"/>
  <c r="I1046" i="1006"/>
  <c r="I1045" i="1006" s="1"/>
  <c r="K1044" i="1006"/>
  <c r="K1042" i="1006"/>
  <c r="K1040" i="1006"/>
  <c r="K1038" i="1006"/>
  <c r="K1037" i="1006" s="1"/>
  <c r="K1036" i="1006" s="1"/>
  <c r="J1037" i="1006"/>
  <c r="J1036" i="1006" s="1"/>
  <c r="I1037" i="1006"/>
  <c r="I1036" i="1006" s="1"/>
  <c r="J1033" i="1006"/>
  <c r="J1032" i="1006" s="1"/>
  <c r="K1032" i="1006"/>
  <c r="I1032" i="1006"/>
  <c r="J1031" i="1006"/>
  <c r="J1030" i="1006"/>
  <c r="J1029" i="1006" s="1"/>
  <c r="K1029" i="1006"/>
  <c r="I1029" i="1006"/>
  <c r="I1028" i="1006" s="1"/>
  <c r="J1027" i="1006"/>
  <c r="J1026" i="1006" s="1"/>
  <c r="K1026" i="1006"/>
  <c r="I1026" i="1006"/>
  <c r="K1025" i="1006"/>
  <c r="K1024" i="1006" s="1"/>
  <c r="J1024" i="1006"/>
  <c r="I1024" i="1006"/>
  <c r="J1022" i="1006"/>
  <c r="J1021" i="1006" s="1"/>
  <c r="K1021" i="1006"/>
  <c r="I1021" i="1006"/>
  <c r="J1020" i="1006"/>
  <c r="J1019" i="1006" s="1"/>
  <c r="K1019" i="1006"/>
  <c r="I1019" i="1006"/>
  <c r="K1018" i="1006"/>
  <c r="J1016" i="1006"/>
  <c r="J1015" i="1006"/>
  <c r="K1014" i="1006"/>
  <c r="I1014" i="1006"/>
  <c r="I1013" i="1006" s="1"/>
  <c r="K1011" i="1006"/>
  <c r="K1009" i="1006"/>
  <c r="K1008" i="1006"/>
  <c r="K1007" i="1006" s="1"/>
  <c r="K1006" i="1006" s="1"/>
  <c r="J1007" i="1006"/>
  <c r="J1006" i="1006" s="1"/>
  <c r="I1007" i="1006"/>
  <c r="I1006" i="1006" s="1"/>
  <c r="K1005" i="1006"/>
  <c r="K1003" i="1006"/>
  <c r="K1001" i="1006"/>
  <c r="K999" i="1006"/>
  <c r="K998" i="1006" s="1"/>
  <c r="K997" i="1006" s="1"/>
  <c r="J998" i="1006"/>
  <c r="J997" i="1006" s="1"/>
  <c r="I998" i="1006"/>
  <c r="I997" i="1006" s="1"/>
  <c r="J994" i="1006"/>
  <c r="J993" i="1006" s="1"/>
  <c r="J992" i="1006" s="1"/>
  <c r="K993" i="1006"/>
  <c r="K992" i="1006" s="1"/>
  <c r="I993" i="1006"/>
  <c r="I992" i="1006" s="1"/>
  <c r="J991" i="1006"/>
  <c r="J990" i="1006" s="1"/>
  <c r="K990" i="1006"/>
  <c r="I990" i="1006"/>
  <c r="J989" i="1006"/>
  <c r="J988" i="1006" s="1"/>
  <c r="K988" i="1006"/>
  <c r="I988" i="1006"/>
  <c r="I987" i="1006" s="1"/>
  <c r="I986" i="1006" s="1"/>
  <c r="J973" i="1006"/>
  <c r="K972" i="1006"/>
  <c r="K971" i="1006" s="1"/>
  <c r="J972" i="1006"/>
  <c r="J971" i="1006" s="1"/>
  <c r="I972" i="1006"/>
  <c r="I971" i="1006" s="1"/>
  <c r="J970" i="1006"/>
  <c r="K969" i="1006"/>
  <c r="K968" i="1006" s="1"/>
  <c r="J969" i="1006"/>
  <c r="J968" i="1006" s="1"/>
  <c r="I969" i="1006"/>
  <c r="I968" i="1006" s="1"/>
  <c r="J967" i="1006"/>
  <c r="J966" i="1006" s="1"/>
  <c r="J965" i="1006" s="1"/>
  <c r="K966" i="1006"/>
  <c r="K965" i="1006" s="1"/>
  <c r="K964" i="1006" s="1"/>
  <c r="I966" i="1006"/>
  <c r="I965" i="1006" s="1"/>
  <c r="F961" i="1006"/>
  <c r="F956" i="1006"/>
  <c r="J954" i="1006"/>
  <c r="J949" i="1006" s="1"/>
  <c r="K949" i="1006"/>
  <c r="I949" i="1006"/>
  <c r="J948" i="1006"/>
  <c r="J947" i="1006" s="1"/>
  <c r="K947" i="1006"/>
  <c r="I947" i="1006"/>
  <c r="J941" i="1006"/>
  <c r="J940" i="1006" s="1"/>
  <c r="J939" i="1006" s="1"/>
  <c r="K940" i="1006"/>
  <c r="K939" i="1006" s="1"/>
  <c r="I940" i="1006"/>
  <c r="I939" i="1006" s="1"/>
  <c r="J933" i="1006"/>
  <c r="J932" i="1006" s="1"/>
  <c r="J931" i="1006" s="1"/>
  <c r="K932" i="1006"/>
  <c r="K931" i="1006" s="1"/>
  <c r="I932" i="1006"/>
  <c r="I931" i="1006" s="1"/>
  <c r="J925" i="1006"/>
  <c r="J924" i="1006"/>
  <c r="K923" i="1006"/>
  <c r="I923" i="1006"/>
  <c r="J922" i="1006"/>
  <c r="J921" i="1006" s="1"/>
  <c r="K921" i="1006"/>
  <c r="I921" i="1006"/>
  <c r="J920" i="1006"/>
  <c r="J919" i="1006" s="1"/>
  <c r="K919" i="1006"/>
  <c r="I919" i="1006"/>
  <c r="J917" i="1006"/>
  <c r="J916" i="1006" s="1"/>
  <c r="J915" i="1006" s="1"/>
  <c r="K916" i="1006"/>
  <c r="K915" i="1006" s="1"/>
  <c r="I916" i="1006"/>
  <c r="I915" i="1006" s="1"/>
  <c r="J908" i="1006"/>
  <c r="J907" i="1006" s="1"/>
  <c r="J906" i="1006" s="1"/>
  <c r="K907" i="1006"/>
  <c r="K906" i="1006" s="1"/>
  <c r="I907" i="1006"/>
  <c r="I906" i="1006" s="1"/>
  <c r="J904" i="1006"/>
  <c r="J903" i="1006" s="1"/>
  <c r="K903" i="1006"/>
  <c r="I903" i="1006"/>
  <c r="J902" i="1006"/>
  <c r="J901" i="1006" s="1"/>
  <c r="K901" i="1006"/>
  <c r="I901" i="1006"/>
  <c r="J900" i="1006"/>
  <c r="J899" i="1006"/>
  <c r="K898" i="1006"/>
  <c r="K897" i="1006" s="1"/>
  <c r="I898" i="1006"/>
  <c r="J896" i="1006"/>
  <c r="J895" i="1006" s="1"/>
  <c r="K895" i="1006"/>
  <c r="I895" i="1006"/>
  <c r="J894" i="1006"/>
  <c r="J893" i="1006" s="1"/>
  <c r="K893" i="1006"/>
  <c r="I893" i="1006"/>
  <c r="I892" i="1006" s="1"/>
  <c r="J891" i="1006"/>
  <c r="J890" i="1006" s="1"/>
  <c r="K890" i="1006"/>
  <c r="I890" i="1006"/>
  <c r="J889" i="1006"/>
  <c r="J888" i="1006" s="1"/>
  <c r="K888" i="1006"/>
  <c r="I888" i="1006"/>
  <c r="J885" i="1006"/>
  <c r="J884" i="1006"/>
  <c r="K883" i="1006"/>
  <c r="K882" i="1006" s="1"/>
  <c r="I883" i="1006"/>
  <c r="K877" i="1006"/>
  <c r="K876" i="1006" s="1"/>
  <c r="K875" i="1006" s="1"/>
  <c r="J877" i="1006"/>
  <c r="J876" i="1006" s="1"/>
  <c r="J875" i="1006" s="1"/>
  <c r="I876" i="1006"/>
  <c r="I875" i="1006" s="1"/>
  <c r="J863" i="1006"/>
  <c r="J862" i="1006" s="1"/>
  <c r="J861" i="1006" s="1"/>
  <c r="K862" i="1006"/>
  <c r="K861" i="1006" s="1"/>
  <c r="I862" i="1006"/>
  <c r="I861" i="1006" s="1"/>
  <c r="K853" i="1006"/>
  <c r="K852" i="1006" s="1"/>
  <c r="K851" i="1006" s="1"/>
  <c r="K850" i="1006" s="1"/>
  <c r="J853" i="1006"/>
  <c r="J852" i="1006" s="1"/>
  <c r="J851" i="1006" s="1"/>
  <c r="J850" i="1006" s="1"/>
  <c r="I852" i="1006"/>
  <c r="I851" i="1006" s="1"/>
  <c r="I850" i="1006" s="1"/>
  <c r="K849" i="1006"/>
  <c r="K848" i="1006" s="1"/>
  <c r="J848" i="1006"/>
  <c r="I848" i="1006"/>
  <c r="K847" i="1006"/>
  <c r="K846" i="1006" s="1"/>
  <c r="J846" i="1006"/>
  <c r="I846" i="1006"/>
  <c r="K845" i="1006"/>
  <c r="K844" i="1006" s="1"/>
  <c r="J844" i="1006"/>
  <c r="I844" i="1006"/>
  <c r="K843" i="1006"/>
  <c r="K842" i="1006" s="1"/>
  <c r="J842" i="1006"/>
  <c r="I842" i="1006"/>
  <c r="K841" i="1006"/>
  <c r="K840" i="1006" s="1"/>
  <c r="J840" i="1006"/>
  <c r="I840" i="1006"/>
  <c r="J837" i="1006"/>
  <c r="J836" i="1006" s="1"/>
  <c r="J835" i="1006" s="1"/>
  <c r="K836" i="1006"/>
  <c r="K835" i="1006" s="1"/>
  <c r="I836" i="1006"/>
  <c r="I835" i="1006" s="1"/>
  <c r="J834" i="1006"/>
  <c r="J833" i="1006" s="1"/>
  <c r="J832" i="1006" s="1"/>
  <c r="K833" i="1006"/>
  <c r="K832" i="1006" s="1"/>
  <c r="I833" i="1006"/>
  <c r="I832" i="1006" s="1"/>
  <c r="K831" i="1006"/>
  <c r="I831" i="1006"/>
  <c r="J831" i="1006" s="1"/>
  <c r="J830" i="1006" s="1"/>
  <c r="J829" i="1006" s="1"/>
  <c r="K830" i="1006"/>
  <c r="K829" i="1006" s="1"/>
  <c r="K828" i="1006" s="1"/>
  <c r="F825" i="1006"/>
  <c r="J823" i="1006"/>
  <c r="J822" i="1006" s="1"/>
  <c r="J821" i="1006" s="1"/>
  <c r="K822" i="1006"/>
  <c r="K821" i="1006" s="1"/>
  <c r="I822" i="1006"/>
  <c r="I821" i="1006" s="1"/>
  <c r="J820" i="1006"/>
  <c r="J819" i="1006"/>
  <c r="J818" i="1006"/>
  <c r="K817" i="1006"/>
  <c r="K816" i="1006" s="1"/>
  <c r="I817" i="1006"/>
  <c r="I816" i="1006" s="1"/>
  <c r="J815" i="1006"/>
  <c r="J814" i="1006" s="1"/>
  <c r="J813" i="1006" s="1"/>
  <c r="K814" i="1006"/>
  <c r="K813" i="1006" s="1"/>
  <c r="I814" i="1006"/>
  <c r="I813" i="1006" s="1"/>
  <c r="J812" i="1006"/>
  <c r="J811" i="1006" s="1"/>
  <c r="J810" i="1006" s="1"/>
  <c r="K811" i="1006"/>
  <c r="K810" i="1006" s="1"/>
  <c r="I811" i="1006"/>
  <c r="I810" i="1006" s="1"/>
  <c r="K809" i="1006"/>
  <c r="K807" i="1006"/>
  <c r="K805" i="1006"/>
  <c r="K803" i="1006"/>
  <c r="K802" i="1006" s="1"/>
  <c r="K801" i="1006" s="1"/>
  <c r="J802" i="1006"/>
  <c r="J801" i="1006" s="1"/>
  <c r="I802" i="1006"/>
  <c r="I801" i="1006" s="1"/>
  <c r="K793" i="1006"/>
  <c r="K792" i="1006" s="1"/>
  <c r="K791" i="1006" s="1"/>
  <c r="J793" i="1006"/>
  <c r="J792" i="1006" s="1"/>
  <c r="J791" i="1006" s="1"/>
  <c r="I793" i="1006"/>
  <c r="I792" i="1006" s="1"/>
  <c r="I791" i="1006" s="1"/>
  <c r="F792" i="1006"/>
  <c r="K790" i="1006"/>
  <c r="J790" i="1006" s="1"/>
  <c r="J789" i="1006" s="1"/>
  <c r="J788" i="1006" s="1"/>
  <c r="J787" i="1006" s="1"/>
  <c r="I789" i="1006"/>
  <c r="I788" i="1006" s="1"/>
  <c r="I787" i="1006" s="1"/>
  <c r="K785" i="1006"/>
  <c r="K784" i="1006" s="1"/>
  <c r="J786" i="1006"/>
  <c r="J785" i="1006" s="1"/>
  <c r="J784" i="1006" s="1"/>
  <c r="I785" i="1006"/>
  <c r="I784" i="1006" s="1"/>
  <c r="J783" i="1006"/>
  <c r="J782" i="1006"/>
  <c r="K781" i="1006"/>
  <c r="J781" i="1006"/>
  <c r="K780" i="1006"/>
  <c r="K779" i="1006" s="1"/>
  <c r="I780" i="1006"/>
  <c r="I779" i="1006" s="1"/>
  <c r="J778" i="1006"/>
  <c r="J777" i="1006" s="1"/>
  <c r="K777" i="1006"/>
  <c r="I777" i="1006"/>
  <c r="J776" i="1006"/>
  <c r="K775" i="1006"/>
  <c r="J775" i="1006"/>
  <c r="I775" i="1006"/>
  <c r="I774" i="1006" s="1"/>
  <c r="J773" i="1006"/>
  <c r="J772" i="1006" s="1"/>
  <c r="J771" i="1006" s="1"/>
  <c r="K772" i="1006"/>
  <c r="K771" i="1006" s="1"/>
  <c r="I772" i="1006"/>
  <c r="I771" i="1006" s="1"/>
  <c r="J770" i="1006"/>
  <c r="J769" i="1006" s="1"/>
  <c r="J768" i="1006" s="1"/>
  <c r="K769" i="1006"/>
  <c r="K768" i="1006" s="1"/>
  <c r="I769" i="1006"/>
  <c r="I768" i="1006" s="1"/>
  <c r="K767" i="1006"/>
  <c r="K765" i="1006"/>
  <c r="K763" i="1006"/>
  <c r="K761" i="1006"/>
  <c r="K760" i="1006" s="1"/>
  <c r="K759" i="1006" s="1"/>
  <c r="J760" i="1006"/>
  <c r="J759" i="1006" s="1"/>
  <c r="I760" i="1006"/>
  <c r="I759" i="1006" s="1"/>
  <c r="K756" i="1006"/>
  <c r="J756" i="1006" s="1"/>
  <c r="J755" i="1006" s="1"/>
  <c r="I755" i="1006"/>
  <c r="J754" i="1006"/>
  <c r="J753" i="1006"/>
  <c r="K752" i="1006"/>
  <c r="I752" i="1006"/>
  <c r="I751" i="1006" s="1"/>
  <c r="J750" i="1006"/>
  <c r="J749" i="1006" s="1"/>
  <c r="K749" i="1006"/>
  <c r="I749" i="1006"/>
  <c r="K748" i="1006"/>
  <c r="K747" i="1006" s="1"/>
  <c r="J747" i="1006"/>
  <c r="I747" i="1006"/>
  <c r="J745" i="1006"/>
  <c r="J744" i="1006" s="1"/>
  <c r="K744" i="1006"/>
  <c r="I744" i="1006"/>
  <c r="J743" i="1006"/>
  <c r="J742" i="1006" s="1"/>
  <c r="K742" i="1006"/>
  <c r="I742" i="1006"/>
  <c r="K741" i="1006"/>
  <c r="J739" i="1006"/>
  <c r="J738" i="1006"/>
  <c r="K737" i="1006"/>
  <c r="I737" i="1006"/>
  <c r="J734" i="1006"/>
  <c r="J732" i="1006"/>
  <c r="K730" i="1006"/>
  <c r="K729" i="1006" s="1"/>
  <c r="J730" i="1006"/>
  <c r="J729" i="1006" s="1"/>
  <c r="I730" i="1006"/>
  <c r="I729" i="1006" s="1"/>
  <c r="K728" i="1006"/>
  <c r="K726" i="1006"/>
  <c r="K724" i="1006"/>
  <c r="J724" i="1006" s="1"/>
  <c r="J723" i="1006" s="1"/>
  <c r="I723" i="1006"/>
  <c r="J722" i="1006"/>
  <c r="J721" i="1006" s="1"/>
  <c r="K721" i="1006"/>
  <c r="I721" i="1006"/>
  <c r="J717" i="1006"/>
  <c r="J716" i="1006" s="1"/>
  <c r="J715" i="1006" s="1"/>
  <c r="K716" i="1006"/>
  <c r="K715" i="1006" s="1"/>
  <c r="I716" i="1006"/>
  <c r="I715" i="1006" s="1"/>
  <c r="J714" i="1006"/>
  <c r="J713" i="1006" s="1"/>
  <c r="K713" i="1006"/>
  <c r="I713" i="1006"/>
  <c r="J712" i="1006"/>
  <c r="J711" i="1006" s="1"/>
  <c r="K711" i="1006"/>
  <c r="I711" i="1006"/>
  <c r="I710" i="1006" s="1"/>
  <c r="J696" i="1006"/>
  <c r="J695" i="1006" s="1"/>
  <c r="J694" i="1006" s="1"/>
  <c r="K695" i="1006"/>
  <c r="K694" i="1006" s="1"/>
  <c r="I695" i="1006"/>
  <c r="I694" i="1006" s="1"/>
  <c r="J693" i="1006"/>
  <c r="J692" i="1006" s="1"/>
  <c r="J691" i="1006" s="1"/>
  <c r="K692" i="1006"/>
  <c r="I692" i="1006"/>
  <c r="I691" i="1006" s="1"/>
  <c r="K691" i="1006"/>
  <c r="J690" i="1006"/>
  <c r="J689" i="1006" s="1"/>
  <c r="J688" i="1006" s="1"/>
  <c r="K689" i="1006"/>
  <c r="K688" i="1006" s="1"/>
  <c r="I689" i="1006"/>
  <c r="I688" i="1006" s="1"/>
  <c r="F679" i="1006"/>
  <c r="J671" i="1006"/>
  <c r="J670" i="1006" s="1"/>
  <c r="J665" i="1006" s="1"/>
  <c r="K670" i="1006"/>
  <c r="K665" i="1006" s="1"/>
  <c r="I670" i="1006"/>
  <c r="I665" i="1006" s="1"/>
  <c r="J664" i="1006"/>
  <c r="J663" i="1006" s="1"/>
  <c r="J662" i="1006" s="1"/>
  <c r="K663" i="1006"/>
  <c r="K662" i="1006" s="1"/>
  <c r="I663" i="1006"/>
  <c r="I662" i="1006" s="1"/>
  <c r="J656" i="1006"/>
  <c r="J655" i="1006" s="1"/>
  <c r="J654" i="1006" s="1"/>
  <c r="K655" i="1006"/>
  <c r="K654" i="1006" s="1"/>
  <c r="I655" i="1006"/>
  <c r="I654" i="1006" s="1"/>
  <c r="J653" i="1006"/>
  <c r="J652" i="1006" s="1"/>
  <c r="J651" i="1006" s="1"/>
  <c r="K652" i="1006"/>
  <c r="K651" i="1006" s="1"/>
  <c r="I652" i="1006"/>
  <c r="I651" i="1006" s="1"/>
  <c r="J647" i="1006"/>
  <c r="J646" i="1006" s="1"/>
  <c r="K646" i="1006"/>
  <c r="I646" i="1006"/>
  <c r="J645" i="1006"/>
  <c r="J644" i="1006"/>
  <c r="K643" i="1006"/>
  <c r="K642" i="1006" s="1"/>
  <c r="I643" i="1006"/>
  <c r="I642" i="1006" s="1"/>
  <c r="J641" i="1006"/>
  <c r="J640" i="1006" s="1"/>
  <c r="K640" i="1006"/>
  <c r="I640" i="1006"/>
  <c r="J639" i="1006"/>
  <c r="J638" i="1006" s="1"/>
  <c r="K638" i="1006"/>
  <c r="I638" i="1006"/>
  <c r="I637" i="1006" s="1"/>
  <c r="J636" i="1006"/>
  <c r="J635" i="1006" s="1"/>
  <c r="K635" i="1006"/>
  <c r="I635" i="1006"/>
  <c r="J634" i="1006"/>
  <c r="J633" i="1006"/>
  <c r="K632" i="1006"/>
  <c r="I632" i="1006"/>
  <c r="K614" i="1006"/>
  <c r="K613" i="1006" s="1"/>
  <c r="K612" i="1006" s="1"/>
  <c r="K602" i="1006" s="1"/>
  <c r="J613" i="1006"/>
  <c r="J612" i="1006" s="1"/>
  <c r="J602" i="1006" s="1"/>
  <c r="I613" i="1006"/>
  <c r="I612" i="1006" s="1"/>
  <c r="I602" i="1006" s="1"/>
  <c r="J600" i="1006"/>
  <c r="J599" i="1006" s="1"/>
  <c r="J598" i="1006" s="1"/>
  <c r="K599" i="1006"/>
  <c r="K598" i="1006" s="1"/>
  <c r="I599" i="1006"/>
  <c r="I598" i="1006" s="1"/>
  <c r="J595" i="1006"/>
  <c r="J594" i="1006" s="1"/>
  <c r="J593" i="1006" s="1"/>
  <c r="K594" i="1006"/>
  <c r="K593" i="1006" s="1"/>
  <c r="I594" i="1006"/>
  <c r="I593" i="1006" s="1"/>
  <c r="J591" i="1006"/>
  <c r="J590" i="1006" s="1"/>
  <c r="J581" i="1006" s="1"/>
  <c r="J580" i="1006" s="1"/>
  <c r="K590" i="1006"/>
  <c r="K581" i="1006" s="1"/>
  <c r="K580" i="1006" s="1"/>
  <c r="I590" i="1006"/>
  <c r="I581" i="1006" s="1"/>
  <c r="I580" i="1006" s="1"/>
  <c r="J579" i="1006"/>
  <c r="J578" i="1006" s="1"/>
  <c r="J577" i="1006" s="1"/>
  <c r="K578" i="1006"/>
  <c r="I578" i="1006"/>
  <c r="I577" i="1006" s="1"/>
  <c r="K577" i="1006"/>
  <c r="K573" i="1006"/>
  <c r="K572" i="1006" s="1"/>
  <c r="K571" i="1006" s="1"/>
  <c r="I573" i="1006"/>
  <c r="I572" i="1006"/>
  <c r="I571" i="1006" s="1"/>
  <c r="F567" i="1006"/>
  <c r="K563" i="1006"/>
  <c r="K562" i="1006" s="1"/>
  <c r="J563" i="1006"/>
  <c r="J562" i="1006" s="1"/>
  <c r="I563" i="1006"/>
  <c r="I562" i="1006" s="1"/>
  <c r="F562" i="1006"/>
  <c r="J560" i="1006"/>
  <c r="J559" i="1006"/>
  <c r="K558" i="1006"/>
  <c r="K557" i="1006" s="1"/>
  <c r="K556" i="1006" s="1"/>
  <c r="I558" i="1006"/>
  <c r="I557" i="1006" s="1"/>
  <c r="I556" i="1006" s="1"/>
  <c r="F557" i="1006"/>
  <c r="K554" i="1006"/>
  <c r="K553" i="1006" s="1"/>
  <c r="K552" i="1006" s="1"/>
  <c r="J554" i="1006"/>
  <c r="J553" i="1006" s="1"/>
  <c r="J552" i="1006" s="1"/>
  <c r="I554" i="1006"/>
  <c r="I553" i="1006" s="1"/>
  <c r="I552" i="1006" s="1"/>
  <c r="J551" i="1006"/>
  <c r="J550" i="1006" s="1"/>
  <c r="J549" i="1006" s="1"/>
  <c r="J548" i="1006" s="1"/>
  <c r="K550" i="1006"/>
  <c r="K549" i="1006" s="1"/>
  <c r="K548" i="1006" s="1"/>
  <c r="I550" i="1006"/>
  <c r="I549" i="1006" s="1"/>
  <c r="I548" i="1006" s="1"/>
  <c r="J546" i="1006"/>
  <c r="J545" i="1006" s="1"/>
  <c r="J544" i="1006" s="1"/>
  <c r="J543" i="1006" s="1"/>
  <c r="J542" i="1006" s="1"/>
  <c r="K545" i="1006"/>
  <c r="K544" i="1006" s="1"/>
  <c r="K543" i="1006" s="1"/>
  <c r="K542" i="1006" s="1"/>
  <c r="I545" i="1006"/>
  <c r="I544" i="1006" s="1"/>
  <c r="I543" i="1006" s="1"/>
  <c r="I542" i="1006" s="1"/>
  <c r="F540" i="1006"/>
  <c r="J539" i="1006"/>
  <c r="J538" i="1006" s="1"/>
  <c r="J537" i="1006" s="1"/>
  <c r="J536" i="1006" s="1"/>
  <c r="J535" i="1006" s="1"/>
  <c r="J534" i="1006" s="1"/>
  <c r="J533" i="1006" s="1"/>
  <c r="K538" i="1006"/>
  <c r="K537" i="1006" s="1"/>
  <c r="K536" i="1006" s="1"/>
  <c r="K535" i="1006" s="1"/>
  <c r="K534" i="1006" s="1"/>
  <c r="K533" i="1006" s="1"/>
  <c r="I538" i="1006"/>
  <c r="I537" i="1006" s="1"/>
  <c r="I536" i="1006" s="1"/>
  <c r="I535" i="1006" s="1"/>
  <c r="I534" i="1006" s="1"/>
  <c r="I533" i="1006" s="1"/>
  <c r="F533" i="1006"/>
  <c r="K532" i="1006"/>
  <c r="J532" i="1006" s="1"/>
  <c r="J531" i="1006" s="1"/>
  <c r="J530" i="1006" s="1"/>
  <c r="J529" i="1006" s="1"/>
  <c r="I531" i="1006"/>
  <c r="I530" i="1006" s="1"/>
  <c r="I529" i="1006" s="1"/>
  <c r="J527" i="1006"/>
  <c r="J526" i="1006" s="1"/>
  <c r="J525" i="1006" s="1"/>
  <c r="J524" i="1006" s="1"/>
  <c r="K526" i="1006"/>
  <c r="K525" i="1006" s="1"/>
  <c r="K524" i="1006" s="1"/>
  <c r="I526" i="1006"/>
  <c r="I525" i="1006" s="1"/>
  <c r="I524" i="1006" s="1"/>
  <c r="K523" i="1006"/>
  <c r="J523" i="1006" s="1"/>
  <c r="J522" i="1006" s="1"/>
  <c r="I522" i="1006"/>
  <c r="J521" i="1006"/>
  <c r="J520" i="1006" s="1"/>
  <c r="K520" i="1006"/>
  <c r="I520" i="1006"/>
  <c r="J518" i="1006"/>
  <c r="J517" i="1006" s="1"/>
  <c r="J516" i="1006" s="1"/>
  <c r="K517" i="1006"/>
  <c r="K516" i="1006" s="1"/>
  <c r="I517" i="1006"/>
  <c r="I516" i="1006" s="1"/>
  <c r="J515" i="1006"/>
  <c r="J514" i="1006" s="1"/>
  <c r="K514" i="1006"/>
  <c r="I514" i="1006"/>
  <c r="J513" i="1006"/>
  <c r="J512" i="1006" s="1"/>
  <c r="K512" i="1006"/>
  <c r="I512" i="1006"/>
  <c r="I511" i="1006" s="1"/>
  <c r="J508" i="1006"/>
  <c r="J507" i="1006" s="1"/>
  <c r="J506" i="1006" s="1"/>
  <c r="J505" i="1006" s="1"/>
  <c r="J504" i="1006" s="1"/>
  <c r="K507" i="1006"/>
  <c r="K506" i="1006" s="1"/>
  <c r="K505" i="1006" s="1"/>
  <c r="K504" i="1006" s="1"/>
  <c r="I507" i="1006"/>
  <c r="I506" i="1006" s="1"/>
  <c r="I505" i="1006" s="1"/>
  <c r="I504" i="1006" s="1"/>
  <c r="F502" i="1006"/>
  <c r="K501" i="1006"/>
  <c r="I501" i="1006"/>
  <c r="I500" i="1006"/>
  <c r="I499" i="1006" s="1"/>
  <c r="I498" i="1006" s="1"/>
  <c r="I497" i="1006" s="1"/>
  <c r="J496" i="1006"/>
  <c r="J495" i="1006" s="1"/>
  <c r="J494" i="1006" s="1"/>
  <c r="J493" i="1006" s="1"/>
  <c r="K495" i="1006"/>
  <c r="K494" i="1006" s="1"/>
  <c r="K493" i="1006" s="1"/>
  <c r="I495" i="1006"/>
  <c r="I494" i="1006" s="1"/>
  <c r="I493" i="1006" s="1"/>
  <c r="J492" i="1006"/>
  <c r="J491" i="1006" s="1"/>
  <c r="J490" i="1006" s="1"/>
  <c r="J489" i="1006" s="1"/>
  <c r="K491" i="1006"/>
  <c r="K490" i="1006" s="1"/>
  <c r="K489" i="1006" s="1"/>
  <c r="I491" i="1006"/>
  <c r="I490" i="1006" s="1"/>
  <c r="I489" i="1006" s="1"/>
  <c r="K486" i="1006"/>
  <c r="K485" i="1006" s="1"/>
  <c r="I486" i="1006"/>
  <c r="J486" i="1006" s="1"/>
  <c r="J485" i="1006" s="1"/>
  <c r="J484" i="1006"/>
  <c r="J483" i="1006" s="1"/>
  <c r="K483" i="1006"/>
  <c r="I483" i="1006"/>
  <c r="J481" i="1006"/>
  <c r="J480" i="1006" s="1"/>
  <c r="J479" i="1006" s="1"/>
  <c r="K480" i="1006"/>
  <c r="K479" i="1006" s="1"/>
  <c r="I480" i="1006"/>
  <c r="I479" i="1006" s="1"/>
  <c r="J478" i="1006"/>
  <c r="J477" i="1006" s="1"/>
  <c r="K477" i="1006"/>
  <c r="I477" i="1006"/>
  <c r="J476" i="1006"/>
  <c r="J475" i="1006" s="1"/>
  <c r="K475" i="1006"/>
  <c r="I475" i="1006"/>
  <c r="J474" i="1006"/>
  <c r="J473" i="1006" s="1"/>
  <c r="K473" i="1006"/>
  <c r="K472" i="1006" s="1"/>
  <c r="I473" i="1006"/>
  <c r="I472" i="1006" s="1"/>
  <c r="J469" i="1006"/>
  <c r="J468" i="1006" s="1"/>
  <c r="J467" i="1006" s="1"/>
  <c r="J466" i="1006" s="1"/>
  <c r="J465" i="1006" s="1"/>
  <c r="K468" i="1006"/>
  <c r="K467" i="1006" s="1"/>
  <c r="K466" i="1006" s="1"/>
  <c r="K465" i="1006" s="1"/>
  <c r="I468" i="1006"/>
  <c r="I467" i="1006" s="1"/>
  <c r="I466" i="1006" s="1"/>
  <c r="I465" i="1006" s="1"/>
  <c r="F463" i="1006"/>
  <c r="J461" i="1006"/>
  <c r="J460" i="1006" s="1"/>
  <c r="J459" i="1006" s="1"/>
  <c r="K460" i="1006"/>
  <c r="K459" i="1006" s="1"/>
  <c r="I460" i="1006"/>
  <c r="I459" i="1006" s="1"/>
  <c r="J458" i="1006"/>
  <c r="J457" i="1006" s="1"/>
  <c r="J456" i="1006" s="1"/>
  <c r="K457" i="1006"/>
  <c r="K456" i="1006" s="1"/>
  <c r="I457" i="1006"/>
  <c r="I456" i="1006" s="1"/>
  <c r="J453" i="1006"/>
  <c r="J452" i="1006" s="1"/>
  <c r="J451" i="1006" s="1"/>
  <c r="J450" i="1006" s="1"/>
  <c r="K452" i="1006"/>
  <c r="K451" i="1006" s="1"/>
  <c r="K450" i="1006" s="1"/>
  <c r="I452" i="1006"/>
  <c r="I451" i="1006" s="1"/>
  <c r="I450" i="1006" s="1"/>
  <c r="J449" i="1006"/>
  <c r="J448" i="1006"/>
  <c r="J447" i="1006" s="1"/>
  <c r="J446" i="1006" s="1"/>
  <c r="K447" i="1006"/>
  <c r="K446" i="1006" s="1"/>
  <c r="I447" i="1006"/>
  <c r="I446" i="1006" s="1"/>
  <c r="J445" i="1006"/>
  <c r="J443" i="1006" s="1"/>
  <c r="J442" i="1006" s="1"/>
  <c r="J444" i="1006"/>
  <c r="K443" i="1006"/>
  <c r="K442" i="1006" s="1"/>
  <c r="K441" i="1006" s="1"/>
  <c r="I443" i="1006"/>
  <c r="I442" i="1006" s="1"/>
  <c r="F438" i="1006"/>
  <c r="J432" i="1006"/>
  <c r="J431" i="1006" s="1"/>
  <c r="J430" i="1006" s="1"/>
  <c r="J429" i="1006" s="1"/>
  <c r="J428" i="1006" s="1"/>
  <c r="K431" i="1006"/>
  <c r="K430" i="1006" s="1"/>
  <c r="K429" i="1006" s="1"/>
  <c r="K428" i="1006" s="1"/>
  <c r="I431" i="1006"/>
  <c r="I430" i="1006" s="1"/>
  <c r="I429" i="1006" s="1"/>
  <c r="I428" i="1006" s="1"/>
  <c r="J410" i="1006"/>
  <c r="J409" i="1006" s="1"/>
  <c r="K409" i="1006"/>
  <c r="I409" i="1006"/>
  <c r="J408" i="1006"/>
  <c r="J407" i="1006" s="1"/>
  <c r="K407" i="1006"/>
  <c r="I407" i="1006"/>
  <c r="J397" i="1006"/>
  <c r="J396" i="1006"/>
  <c r="J395" i="1006"/>
  <c r="J394" i="1006"/>
  <c r="J393" i="1006"/>
  <c r="K392" i="1006"/>
  <c r="I392" i="1006"/>
  <c r="J391" i="1006"/>
  <c r="J390" i="1006" s="1"/>
  <c r="J389" i="1006" s="1"/>
  <c r="J388" i="1006" s="1"/>
  <c r="K390" i="1006"/>
  <c r="I390" i="1006"/>
  <c r="K388" i="1006"/>
  <c r="I388" i="1006"/>
  <c r="J384" i="1006"/>
  <c r="J383" i="1006" s="1"/>
  <c r="J382" i="1006" s="1"/>
  <c r="K383" i="1006"/>
  <c r="K382" i="1006" s="1"/>
  <c r="I383" i="1006"/>
  <c r="I382" i="1006" s="1"/>
  <c r="J376" i="1006"/>
  <c r="J375" i="1006" s="1"/>
  <c r="J374" i="1006" s="1"/>
  <c r="K375" i="1006"/>
  <c r="K374" i="1006" s="1"/>
  <c r="I375" i="1006"/>
  <c r="I374" i="1006" s="1"/>
  <c r="J373" i="1006"/>
  <c r="J372" i="1006" s="1"/>
  <c r="J369" i="1006" s="1"/>
  <c r="K372" i="1006"/>
  <c r="K369" i="1006" s="1"/>
  <c r="I372" i="1006"/>
  <c r="I369" i="1006" s="1"/>
  <c r="J366" i="1006"/>
  <c r="J365" i="1006" s="1"/>
  <c r="J362" i="1006" s="1"/>
  <c r="K365" i="1006"/>
  <c r="K362" i="1006" s="1"/>
  <c r="I365" i="1006"/>
  <c r="I362" i="1006" s="1"/>
  <c r="J361" i="1006"/>
  <c r="J360" i="1006"/>
  <c r="K359" i="1006"/>
  <c r="I359" i="1006"/>
  <c r="I354" i="1006" s="1"/>
  <c r="J358" i="1006"/>
  <c r="J357" i="1006" s="1"/>
  <c r="K357" i="1006"/>
  <c r="I357" i="1006"/>
  <c r="J356" i="1006"/>
  <c r="J355" i="1006" s="1"/>
  <c r="K355" i="1006"/>
  <c r="I355" i="1006"/>
  <c r="J350" i="1006"/>
  <c r="J349" i="1006" s="1"/>
  <c r="K349" i="1006"/>
  <c r="I349" i="1006"/>
  <c r="J348" i="1006"/>
  <c r="J347" i="1006" s="1"/>
  <c r="K347" i="1006"/>
  <c r="I347" i="1006"/>
  <c r="I346" i="1006" s="1"/>
  <c r="J343" i="1006"/>
  <c r="J342" i="1006" s="1"/>
  <c r="K342" i="1006"/>
  <c r="I342" i="1006"/>
  <c r="J339" i="1006"/>
  <c r="J338" i="1006" s="1"/>
  <c r="K338" i="1006"/>
  <c r="I338" i="1006"/>
  <c r="J335" i="1006"/>
  <c r="J334" i="1006" s="1"/>
  <c r="J333" i="1006" s="1"/>
  <c r="K334" i="1006"/>
  <c r="K333" i="1006" s="1"/>
  <c r="I334" i="1006"/>
  <c r="I333" i="1006" s="1"/>
  <c r="J330" i="1006"/>
  <c r="J329" i="1006" s="1"/>
  <c r="J328" i="1006" s="1"/>
  <c r="K329" i="1006"/>
  <c r="K328" i="1006" s="1"/>
  <c r="I329" i="1006"/>
  <c r="I328" i="1006" s="1"/>
  <c r="J324" i="1006"/>
  <c r="J323" i="1006" s="1"/>
  <c r="K323" i="1006"/>
  <c r="I323" i="1006"/>
  <c r="K322" i="1006"/>
  <c r="J322" i="1006" s="1"/>
  <c r="J321" i="1006" s="1"/>
  <c r="I321" i="1006"/>
  <c r="K320" i="1006"/>
  <c r="J320" i="1006" s="1"/>
  <c r="K319" i="1006"/>
  <c r="J319" i="1006"/>
  <c r="I318" i="1006"/>
  <c r="K316" i="1006"/>
  <c r="K315" i="1006" s="1"/>
  <c r="I315" i="1006"/>
  <c r="K314" i="1006"/>
  <c r="J314" i="1006" s="1"/>
  <c r="J313" i="1006" s="1"/>
  <c r="I313" i="1006"/>
  <c r="J309" i="1006"/>
  <c r="J308" i="1006" s="1"/>
  <c r="K308" i="1006"/>
  <c r="I308" i="1006"/>
  <c r="J307" i="1006"/>
  <c r="J306" i="1006" s="1"/>
  <c r="K306" i="1006"/>
  <c r="I306" i="1006"/>
  <c r="K303" i="1006"/>
  <c r="J303" i="1006" s="1"/>
  <c r="K302" i="1006"/>
  <c r="I301" i="1006"/>
  <c r="J296" i="1006"/>
  <c r="J295" i="1006"/>
  <c r="K294" i="1006"/>
  <c r="K293" i="1006" s="1"/>
  <c r="I294" i="1006"/>
  <c r="I293" i="1006" s="1"/>
  <c r="J292" i="1006"/>
  <c r="J291" i="1006" s="1"/>
  <c r="K291" i="1006"/>
  <c r="I291" i="1006"/>
  <c r="J290" i="1006"/>
  <c r="J289" i="1006" s="1"/>
  <c r="K289" i="1006"/>
  <c r="K288" i="1006" s="1"/>
  <c r="I289" i="1006"/>
  <c r="I288" i="1006" s="1"/>
  <c r="K287" i="1006"/>
  <c r="K286" i="1006" s="1"/>
  <c r="J286" i="1006"/>
  <c r="I286" i="1006"/>
  <c r="K285" i="1006"/>
  <c r="K284" i="1006" s="1"/>
  <c r="J284" i="1006"/>
  <c r="I284" i="1006"/>
  <c r="K283" i="1006"/>
  <c r="K282" i="1006" s="1"/>
  <c r="J282" i="1006"/>
  <c r="I282" i="1006"/>
  <c r="K281" i="1006"/>
  <c r="K280" i="1006" s="1"/>
  <c r="J280" i="1006"/>
  <c r="I280" i="1006"/>
  <c r="J276" i="1006"/>
  <c r="J275" i="1006" s="1"/>
  <c r="J274" i="1006" s="1"/>
  <c r="K275" i="1006"/>
  <c r="K274" i="1006" s="1"/>
  <c r="I275" i="1006"/>
  <c r="I274" i="1006"/>
  <c r="J273" i="1006"/>
  <c r="J272" i="1006" s="1"/>
  <c r="K272" i="1006"/>
  <c r="I272" i="1006"/>
  <c r="K271" i="1006"/>
  <c r="J271" i="1006" s="1"/>
  <c r="J270" i="1006" s="1"/>
  <c r="I270" i="1006"/>
  <c r="J267" i="1006"/>
  <c r="J266" i="1006" s="1"/>
  <c r="K266" i="1006"/>
  <c r="I266" i="1006"/>
  <c r="J265" i="1006"/>
  <c r="J264" i="1006" s="1"/>
  <c r="K264" i="1006"/>
  <c r="I264" i="1006"/>
  <c r="I255" i="1006" s="1"/>
  <c r="I254" i="1006" s="1"/>
  <c r="J261" i="1006"/>
  <c r="J260" i="1006" s="1"/>
  <c r="K260" i="1006"/>
  <c r="I260" i="1006"/>
  <c r="J259" i="1006"/>
  <c r="J258" i="1006" s="1"/>
  <c r="K258" i="1006"/>
  <c r="K257" i="1006"/>
  <c r="J257" i="1006" s="1"/>
  <c r="J256" i="1006" s="1"/>
  <c r="K256" i="1006"/>
  <c r="K255" i="1006" s="1"/>
  <c r="K254" i="1006" s="1"/>
  <c r="J253" i="1006"/>
  <c r="J252" i="1006" s="1"/>
  <c r="J251" i="1006" s="1"/>
  <c r="K252" i="1006"/>
  <c r="K251" i="1006" s="1"/>
  <c r="I252" i="1006"/>
  <c r="I251" i="1006" s="1"/>
  <c r="J250" i="1006"/>
  <c r="J249" i="1006" s="1"/>
  <c r="J248" i="1006" s="1"/>
  <c r="K249" i="1006"/>
  <c r="K248" i="1006" s="1"/>
  <c r="I249" i="1006"/>
  <c r="I248" i="1006" s="1"/>
  <c r="J247" i="1006"/>
  <c r="J246" i="1006"/>
  <c r="K245" i="1006"/>
  <c r="J245" i="1006" s="1"/>
  <c r="I244" i="1006"/>
  <c r="I243" i="1006" s="1"/>
  <c r="F239" i="1006"/>
  <c r="K238" i="1006"/>
  <c r="K237" i="1006" s="1"/>
  <c r="K236" i="1006" s="1"/>
  <c r="K235" i="1006" s="1"/>
  <c r="K234" i="1006" s="1"/>
  <c r="J237" i="1006"/>
  <c r="J236" i="1006" s="1"/>
  <c r="J235" i="1006" s="1"/>
  <c r="J234" i="1006" s="1"/>
  <c r="I237" i="1006"/>
  <c r="I236" i="1006" s="1"/>
  <c r="I235" i="1006" s="1"/>
  <c r="I234" i="1006" s="1"/>
  <c r="K233" i="1006"/>
  <c r="K232" i="1006" s="1"/>
  <c r="K231" i="1006" s="1"/>
  <c r="K230" i="1006" s="1"/>
  <c r="K229" i="1006" s="1"/>
  <c r="J232" i="1006"/>
  <c r="J231" i="1006" s="1"/>
  <c r="J230" i="1006" s="1"/>
  <c r="J229" i="1006" s="1"/>
  <c r="I232" i="1006"/>
  <c r="I231" i="1006" s="1"/>
  <c r="I230" i="1006" s="1"/>
  <c r="I229" i="1006" s="1"/>
  <c r="J228" i="1006"/>
  <c r="J227" i="1006" s="1"/>
  <c r="J226" i="1006" s="1"/>
  <c r="K226" i="1006"/>
  <c r="I226" i="1006"/>
  <c r="J223" i="1006"/>
  <c r="J222" i="1006" s="1"/>
  <c r="J221" i="1006" s="1"/>
  <c r="K222" i="1006"/>
  <c r="K221" i="1006" s="1"/>
  <c r="K220" i="1006" s="1"/>
  <c r="K219" i="1006" s="1"/>
  <c r="I222" i="1006"/>
  <c r="I221" i="1006" s="1"/>
  <c r="I220" i="1006" s="1"/>
  <c r="I219" i="1006" s="1"/>
  <c r="J218" i="1006"/>
  <c r="J217" i="1006" s="1"/>
  <c r="J215" i="1006" s="1"/>
  <c r="K217" i="1006"/>
  <c r="K215" i="1006" s="1"/>
  <c r="I217" i="1006"/>
  <c r="I215" i="1006" s="1"/>
  <c r="J214" i="1006"/>
  <c r="J213" i="1006" s="1"/>
  <c r="J212" i="1006" s="1"/>
  <c r="K213" i="1006"/>
  <c r="K212" i="1006" s="1"/>
  <c r="I213" i="1006"/>
  <c r="I212" i="1006" s="1"/>
  <c r="J211" i="1006"/>
  <c r="J210" i="1006"/>
  <c r="K209" i="1006"/>
  <c r="I209" i="1006"/>
  <c r="J208" i="1006"/>
  <c r="J207" i="1006" s="1"/>
  <c r="K207" i="1006"/>
  <c r="I207" i="1006"/>
  <c r="J206" i="1006"/>
  <c r="J205" i="1006" s="1"/>
  <c r="K205" i="1006"/>
  <c r="I205" i="1006"/>
  <c r="J203" i="1006"/>
  <c r="J202" i="1006" s="1"/>
  <c r="J201" i="1006" s="1"/>
  <c r="K202" i="1006"/>
  <c r="K201" i="1006" s="1"/>
  <c r="I202" i="1006"/>
  <c r="I201" i="1006" s="1"/>
  <c r="J200" i="1006"/>
  <c r="J199" i="1006" s="1"/>
  <c r="J198" i="1006" s="1"/>
  <c r="K199" i="1006"/>
  <c r="K198" i="1006" s="1"/>
  <c r="I199" i="1006"/>
  <c r="I198" i="1006" s="1"/>
  <c r="J197" i="1006"/>
  <c r="J196" i="1006" s="1"/>
  <c r="K196" i="1006"/>
  <c r="I196" i="1006"/>
  <c r="J195" i="1006"/>
  <c r="J194" i="1006" s="1"/>
  <c r="K194" i="1006"/>
  <c r="I194" i="1006"/>
  <c r="K193" i="1006"/>
  <c r="I193" i="1006"/>
  <c r="I192" i="1006" s="1"/>
  <c r="K192" i="1006"/>
  <c r="K191" i="1006" s="1"/>
  <c r="J190" i="1006"/>
  <c r="J189" i="1006" s="1"/>
  <c r="J188" i="1006" s="1"/>
  <c r="K189" i="1006"/>
  <c r="K188" i="1006" s="1"/>
  <c r="I189" i="1006"/>
  <c r="I188" i="1006" s="1"/>
  <c r="J186" i="1006"/>
  <c r="J185" i="1006" s="1"/>
  <c r="J184" i="1006" s="1"/>
  <c r="J183" i="1006" s="1"/>
  <c r="K185" i="1006"/>
  <c r="K184" i="1006" s="1"/>
  <c r="K183" i="1006" s="1"/>
  <c r="I185" i="1006"/>
  <c r="I184" i="1006" s="1"/>
  <c r="I183" i="1006" s="1"/>
  <c r="K182" i="1006"/>
  <c r="I182" i="1006"/>
  <c r="K181" i="1006"/>
  <c r="I181" i="1006"/>
  <c r="K180" i="1006"/>
  <c r="I180" i="1006"/>
  <c r="J180" i="1006" s="1"/>
  <c r="I179" i="1006"/>
  <c r="J179" i="1006" s="1"/>
  <c r="K178" i="1006"/>
  <c r="I178" i="1006"/>
  <c r="J178" i="1006" s="1"/>
  <c r="K177" i="1006"/>
  <c r="I176" i="1006"/>
  <c r="J176" i="1006" s="1"/>
  <c r="J175" i="1006" s="1"/>
  <c r="K175" i="1006"/>
  <c r="J174" i="1006"/>
  <c r="J173" i="1006" s="1"/>
  <c r="K173" i="1006"/>
  <c r="I173" i="1006"/>
  <c r="J172" i="1006"/>
  <c r="J171" i="1006"/>
  <c r="K170" i="1006"/>
  <c r="I170" i="1006"/>
  <c r="K168" i="1006"/>
  <c r="K167" i="1006" s="1"/>
  <c r="K166" i="1006" s="1"/>
  <c r="J168" i="1006"/>
  <c r="J167" i="1006" s="1"/>
  <c r="J166" i="1006" s="1"/>
  <c r="I168" i="1006"/>
  <c r="I167" i="1006" s="1"/>
  <c r="I166" i="1006" s="1"/>
  <c r="J165" i="1006"/>
  <c r="J164" i="1006"/>
  <c r="K163" i="1006"/>
  <c r="I163" i="1006"/>
  <c r="J162" i="1006"/>
  <c r="J161" i="1006" s="1"/>
  <c r="K161" i="1006"/>
  <c r="I161" i="1006"/>
  <c r="I160" i="1006"/>
  <c r="J160" i="1006" s="1"/>
  <c r="J159" i="1006" s="1"/>
  <c r="K159" i="1006"/>
  <c r="J157" i="1006"/>
  <c r="J156" i="1006" s="1"/>
  <c r="K156" i="1006"/>
  <c r="I156" i="1006"/>
  <c r="J155" i="1006"/>
  <c r="J154" i="1006" s="1"/>
  <c r="K154" i="1006"/>
  <c r="I154" i="1006"/>
  <c r="J152" i="1006"/>
  <c r="J151" i="1006" s="1"/>
  <c r="K151" i="1006"/>
  <c r="I151" i="1006"/>
  <c r="J150" i="1006"/>
  <c r="J149" i="1006" s="1"/>
  <c r="K149" i="1006"/>
  <c r="I149" i="1006"/>
  <c r="J148" i="1006"/>
  <c r="J147" i="1006" s="1"/>
  <c r="K147" i="1006"/>
  <c r="I147" i="1006"/>
  <c r="J145" i="1006"/>
  <c r="J144" i="1006"/>
  <c r="K143" i="1006"/>
  <c r="I143" i="1006"/>
  <c r="K142" i="1006"/>
  <c r="I142" i="1006"/>
  <c r="I141" i="1006" s="1"/>
  <c r="J140" i="1006"/>
  <c r="J139" i="1006" s="1"/>
  <c r="K139" i="1006"/>
  <c r="I139" i="1006"/>
  <c r="J137" i="1006"/>
  <c r="J136" i="1006" s="1"/>
  <c r="J135" i="1006" s="1"/>
  <c r="K136" i="1006"/>
  <c r="K135" i="1006" s="1"/>
  <c r="I136" i="1006"/>
  <c r="I135" i="1006" s="1"/>
  <c r="J134" i="1006"/>
  <c r="J133" i="1006" s="1"/>
  <c r="K133" i="1006"/>
  <c r="I133" i="1006"/>
  <c r="I132" i="1006"/>
  <c r="J132" i="1006" s="1"/>
  <c r="J131" i="1006" s="1"/>
  <c r="K131" i="1006"/>
  <c r="K130" i="1006" s="1"/>
  <c r="I131" i="1006"/>
  <c r="I130" i="1006" s="1"/>
  <c r="J129" i="1006"/>
  <c r="J128" i="1006"/>
  <c r="K127" i="1006"/>
  <c r="I127" i="1006"/>
  <c r="J126" i="1006"/>
  <c r="J125" i="1006" s="1"/>
  <c r="K125" i="1006"/>
  <c r="I125" i="1006"/>
  <c r="J124" i="1006"/>
  <c r="J123" i="1006" s="1"/>
  <c r="K123" i="1006"/>
  <c r="I123" i="1006"/>
  <c r="I122" i="1006"/>
  <c r="J122" i="1006" s="1"/>
  <c r="J121" i="1006" s="1"/>
  <c r="K121" i="1006"/>
  <c r="J118" i="1006"/>
  <c r="J117" i="1006" s="1"/>
  <c r="J116" i="1006" s="1"/>
  <c r="K117" i="1006"/>
  <c r="K116" i="1006" s="1"/>
  <c r="I117" i="1006"/>
  <c r="I116" i="1006" s="1"/>
  <c r="J115" i="1006"/>
  <c r="J114" i="1006" s="1"/>
  <c r="K114" i="1006"/>
  <c r="I114" i="1006"/>
  <c r="J113" i="1006"/>
  <c r="J112" i="1006" s="1"/>
  <c r="K112" i="1006"/>
  <c r="I112" i="1006"/>
  <c r="J110" i="1006"/>
  <c r="J109" i="1006" s="1"/>
  <c r="J108" i="1006" s="1"/>
  <c r="K109" i="1006"/>
  <c r="K108" i="1006" s="1"/>
  <c r="I109" i="1006"/>
  <c r="I108" i="1006" s="1"/>
  <c r="K107" i="1006"/>
  <c r="K106" i="1006" s="1"/>
  <c r="J107" i="1006"/>
  <c r="J106" i="1006" s="1"/>
  <c r="I107" i="1006"/>
  <c r="I106" i="1006" s="1"/>
  <c r="J105" i="1006"/>
  <c r="J104" i="1006" s="1"/>
  <c r="K104" i="1006"/>
  <c r="I104" i="1006"/>
  <c r="J103" i="1006"/>
  <c r="K102" i="1006"/>
  <c r="I102" i="1006"/>
  <c r="I101" i="1006" s="1"/>
  <c r="J99" i="1006"/>
  <c r="J98" i="1006"/>
  <c r="I97" i="1006"/>
  <c r="J97" i="1006" s="1"/>
  <c r="J96" i="1006" s="1"/>
  <c r="K96" i="1006"/>
  <c r="J95" i="1006"/>
  <c r="K94" i="1006"/>
  <c r="K93" i="1006" s="1"/>
  <c r="K92" i="1006" s="1"/>
  <c r="I94" i="1006"/>
  <c r="J94" i="1006" s="1"/>
  <c r="J93" i="1006" s="1"/>
  <c r="J92" i="1006" s="1"/>
  <c r="J91" i="1006"/>
  <c r="J90" i="1006" s="1"/>
  <c r="K90" i="1006"/>
  <c r="I90" i="1006"/>
  <c r="K89" i="1006"/>
  <c r="K88" i="1006" s="1"/>
  <c r="I89" i="1006"/>
  <c r="I88" i="1006" s="1"/>
  <c r="K87" i="1006"/>
  <c r="J87" i="1006" s="1"/>
  <c r="J86" i="1006" s="1"/>
  <c r="I87" i="1006"/>
  <c r="I86" i="1006" s="1"/>
  <c r="J85" i="1006"/>
  <c r="J84" i="1006" s="1"/>
  <c r="K84" i="1006"/>
  <c r="I84" i="1006"/>
  <c r="J83" i="1006"/>
  <c r="J82" i="1006"/>
  <c r="J81" i="1006"/>
  <c r="J80" i="1006"/>
  <c r="J79" i="1006"/>
  <c r="J78" i="1006"/>
  <c r="K77" i="1006"/>
  <c r="I77" i="1006"/>
  <c r="J74" i="1006"/>
  <c r="J73" i="1006" s="1"/>
  <c r="K73" i="1006"/>
  <c r="I73" i="1006"/>
  <c r="J72" i="1006"/>
  <c r="J71" i="1006"/>
  <c r="K70" i="1006"/>
  <c r="K69" i="1006" s="1"/>
  <c r="I70" i="1006"/>
  <c r="I69" i="1006" s="1"/>
  <c r="J68" i="1006"/>
  <c r="J67" i="1006" s="1"/>
  <c r="K67" i="1006"/>
  <c r="I67" i="1006"/>
  <c r="K66" i="1006"/>
  <c r="K65" i="1006" s="1"/>
  <c r="I66" i="1006"/>
  <c r="J63" i="1006"/>
  <c r="J62" i="1006" s="1"/>
  <c r="K62" i="1006"/>
  <c r="I62" i="1006"/>
  <c r="J61" i="1006"/>
  <c r="J60" i="1006" s="1"/>
  <c r="K60" i="1006"/>
  <c r="I60" i="1006"/>
  <c r="J59" i="1006"/>
  <c r="J58" i="1006" s="1"/>
  <c r="K58" i="1006"/>
  <c r="I58" i="1006"/>
  <c r="J57" i="1006"/>
  <c r="J56" i="1006" s="1"/>
  <c r="K56" i="1006"/>
  <c r="I56" i="1006"/>
  <c r="K52" i="1006"/>
  <c r="K51" i="1006" s="1"/>
  <c r="K50" i="1006" s="1"/>
  <c r="I52" i="1006"/>
  <c r="J52" i="1006" s="1"/>
  <c r="K49" i="1006"/>
  <c r="J49" i="1006" s="1"/>
  <c r="J48" i="1006" s="1"/>
  <c r="I49" i="1006"/>
  <c r="I48" i="1006" s="1"/>
  <c r="K47" i="1006"/>
  <c r="K46" i="1006" s="1"/>
  <c r="I47" i="1006"/>
  <c r="I46" i="1006" s="1"/>
  <c r="J43" i="1006"/>
  <c r="J42" i="1006" s="1"/>
  <c r="K42" i="1006"/>
  <c r="I42" i="1006"/>
  <c r="K41" i="1006"/>
  <c r="J41" i="1006" s="1"/>
  <c r="J40" i="1006" s="1"/>
  <c r="I40" i="1006"/>
  <c r="J39" i="1006"/>
  <c r="J38" i="1006" s="1"/>
  <c r="K38" i="1006"/>
  <c r="I38" i="1006"/>
  <c r="J37" i="1006"/>
  <c r="J36" i="1006" s="1"/>
  <c r="K36" i="1006"/>
  <c r="I36" i="1006"/>
  <c r="J35" i="1006"/>
  <c r="J34" i="1006" s="1"/>
  <c r="K34" i="1006"/>
  <c r="I34" i="1006"/>
  <c r="J33" i="1006"/>
  <c r="J32" i="1006" s="1"/>
  <c r="K32" i="1006"/>
  <c r="I32" i="1006"/>
  <c r="J29" i="1006"/>
  <c r="J28" i="1006"/>
  <c r="J27" i="1006"/>
  <c r="K26" i="1006"/>
  <c r="K25" i="1006" s="1"/>
  <c r="I26" i="1006"/>
  <c r="I25" i="1006" s="1"/>
  <c r="J24" i="1006"/>
  <c r="J23" i="1006" s="1"/>
  <c r="J22" i="1006" s="1"/>
  <c r="K23" i="1006"/>
  <c r="K22" i="1006" s="1"/>
  <c r="I23" i="1006"/>
  <c r="I22" i="1006" s="1"/>
  <c r="J21" i="1006"/>
  <c r="J20" i="1006"/>
  <c r="J19" i="1006"/>
  <c r="J18" i="1006"/>
  <c r="J17" i="1006"/>
  <c r="K16" i="1006"/>
  <c r="K15" i="1006" s="1"/>
  <c r="K14" i="1006" s="1"/>
  <c r="I16" i="1006"/>
  <c r="I15" i="1006" s="1"/>
  <c r="I14" i="1006" s="1"/>
  <c r="F10" i="1006"/>
  <c r="F1083" i="1000"/>
  <c r="I93" i="1006" l="1"/>
  <c r="J193" i="1006"/>
  <c r="J192" i="1006" s="1"/>
  <c r="I204" i="1006"/>
  <c r="I485" i="1006"/>
  <c r="J632" i="1006"/>
  <c r="K1063" i="1006"/>
  <c r="K1062" i="1006" s="1"/>
  <c r="I1222" i="1006"/>
  <c r="K1227" i="1006"/>
  <c r="I51" i="1006"/>
  <c r="I50" i="1006" s="1"/>
  <c r="I146" i="1006"/>
  <c r="J102" i="1006"/>
  <c r="J101" i="1006" s="1"/>
  <c r="J100" i="1006" s="1"/>
  <c r="K120" i="1006"/>
  <c r="J318" i="1006"/>
  <c r="K321" i="1006"/>
  <c r="J637" i="1006"/>
  <c r="J964" i="1006"/>
  <c r="J220" i="1006"/>
  <c r="J219" i="1006" s="1"/>
  <c r="J316" i="1006"/>
  <c r="J315" i="1006" s="1"/>
  <c r="K318" i="1006"/>
  <c r="K531" i="1006"/>
  <c r="K530" i="1006" s="1"/>
  <c r="K529" i="1006" s="1"/>
  <c r="I1102" i="1006"/>
  <c r="G476" i="1000"/>
  <c r="G474" i="1000"/>
  <c r="R9" i="1000"/>
  <c r="F25" i="994"/>
  <c r="F28" i="994"/>
  <c r="F30" i="994"/>
  <c r="H804" i="1000"/>
  <c r="G940" i="1000"/>
  <c r="G804" i="1000"/>
  <c r="J472" i="1006"/>
  <c r="J288" i="1006"/>
  <c r="J294" i="1006"/>
  <c r="J293" i="1006" s="1"/>
  <c r="K346" i="1006"/>
  <c r="K511" i="1006"/>
  <c r="K987" i="1006"/>
  <c r="K1143" i="1006"/>
  <c r="J127" i="1006"/>
  <c r="J130" i="1006"/>
  <c r="K158" i="1006"/>
  <c r="J279" i="1006"/>
  <c r="I300" i="1006"/>
  <c r="K337" i="1006"/>
  <c r="J346" i="1006"/>
  <c r="I406" i="1006"/>
  <c r="I402" i="1006" s="1"/>
  <c r="J482" i="1006"/>
  <c r="J558" i="1006"/>
  <c r="J557" i="1006" s="1"/>
  <c r="J556" i="1006" s="1"/>
  <c r="K687" i="1006"/>
  <c r="K942" i="1006"/>
  <c r="J996" i="1006"/>
  <c r="I1063" i="1006"/>
  <c r="I1062" i="1006" s="1"/>
  <c r="K1112" i="1006"/>
  <c r="K278" i="1006"/>
  <c r="J26" i="1006"/>
  <c r="J25" i="1006" s="1"/>
  <c r="I312" i="1006"/>
  <c r="K385" i="1006"/>
  <c r="K800" i="1006"/>
  <c r="K798" i="1006" s="1"/>
  <c r="K797" i="1006" s="1"/>
  <c r="K796" i="1006" s="1"/>
  <c r="I918" i="1006"/>
  <c r="J923" i="1006"/>
  <c r="J1014" i="1006"/>
  <c r="I1207" i="1006"/>
  <c r="I1206" i="1006" s="1"/>
  <c r="I1205" i="1006" s="1"/>
  <c r="K317" i="1006"/>
  <c r="J511" i="1006"/>
  <c r="K1111" i="1006"/>
  <c r="I65" i="1006"/>
  <c r="I64" i="1006" s="1"/>
  <c r="J66" i="1006"/>
  <c r="J65" i="1006" s="1"/>
  <c r="J64" i="1006" s="1"/>
  <c r="J302" i="1006"/>
  <c r="J301" i="1006" s="1"/>
  <c r="J300" i="1006" s="1"/>
  <c r="K301" i="1006"/>
  <c r="K300" i="1006" s="1"/>
  <c r="K547" i="1006"/>
  <c r="K541" i="1006" s="1"/>
  <c r="K540" i="1006" s="1"/>
  <c r="I592" i="1006"/>
  <c r="I624" i="1006"/>
  <c r="I623" i="1006" s="1"/>
  <c r="K986" i="1006"/>
  <c r="J1028" i="1006"/>
  <c r="K1101" i="1006"/>
  <c r="K279" i="1006"/>
  <c r="K354" i="1006"/>
  <c r="K336" i="1006" s="1"/>
  <c r="K406" i="1006"/>
  <c r="K402" i="1006" s="1"/>
  <c r="K455" i="1006"/>
  <c r="K454" i="1006" s="1"/>
  <c r="K963" i="1006"/>
  <c r="I55" i="1006"/>
  <c r="K55" i="1006"/>
  <c r="J70" i="1006"/>
  <c r="J69" i="1006" s="1"/>
  <c r="J120" i="1006"/>
  <c r="K146" i="1006"/>
  <c r="I153" i="1006"/>
  <c r="J182" i="1006"/>
  <c r="I269" i="1006"/>
  <c r="I268" i="1006" s="1"/>
  <c r="I337" i="1006"/>
  <c r="J501" i="1006"/>
  <c r="J500" i="1006" s="1"/>
  <c r="J499" i="1006" s="1"/>
  <c r="J498" i="1006" s="1"/>
  <c r="J497" i="1006" s="1"/>
  <c r="I519" i="1006"/>
  <c r="I510" i="1006" s="1"/>
  <c r="I509" i="1006" s="1"/>
  <c r="I503" i="1006" s="1"/>
  <c r="I502" i="1006" s="1"/>
  <c r="K624" i="1006"/>
  <c r="K623" i="1006" s="1"/>
  <c r="K637" i="1006"/>
  <c r="J710" i="1006"/>
  <c r="J709" i="1006" s="1"/>
  <c r="K723" i="1006"/>
  <c r="K720" i="1006" s="1"/>
  <c r="K719" i="1006" s="1"/>
  <c r="I882" i="1006"/>
  <c r="J892" i="1006"/>
  <c r="I996" i="1006"/>
  <c r="I1127" i="1006"/>
  <c r="J1129" i="1006"/>
  <c r="I1152" i="1006"/>
  <c r="K1161" i="1006"/>
  <c r="J1191" i="1006"/>
  <c r="J1190" i="1006" s="1"/>
  <c r="J1189" i="1006" s="1"/>
  <c r="J1188" i="1006" s="1"/>
  <c r="I1196" i="1006"/>
  <c r="I1195" i="1006" s="1"/>
  <c r="K1207" i="1006"/>
  <c r="K996" i="1006"/>
  <c r="K1127" i="1006"/>
  <c r="J312" i="1006"/>
  <c r="J547" i="1006"/>
  <c r="K570" i="1006"/>
  <c r="K710" i="1006"/>
  <c r="K709" i="1006" s="1"/>
  <c r="K686" i="1006" s="1"/>
  <c r="K827" i="1006"/>
  <c r="J883" i="1006"/>
  <c r="K111" i="1006"/>
  <c r="J142" i="1006"/>
  <c r="J141" i="1006" s="1"/>
  <c r="K169" i="1006"/>
  <c r="I177" i="1006"/>
  <c r="J181" i="1006"/>
  <c r="I191" i="1006"/>
  <c r="I187" i="1006" s="1"/>
  <c r="K204" i="1006"/>
  <c r="K187" i="1006" s="1"/>
  <c r="J209" i="1006"/>
  <c r="J269" i="1006"/>
  <c r="I279" i="1006"/>
  <c r="I317" i="1006"/>
  <c r="J392" i="1006"/>
  <c r="I441" i="1006"/>
  <c r="I440" i="1006" s="1"/>
  <c r="I455" i="1006"/>
  <c r="I454" i="1006" s="1"/>
  <c r="I547" i="1006"/>
  <c r="I541" i="1006" s="1"/>
  <c r="I540" i="1006" s="1"/>
  <c r="J573" i="1006"/>
  <c r="J572" i="1006" s="1"/>
  <c r="J571" i="1006" s="1"/>
  <c r="J570" i="1006" s="1"/>
  <c r="I942" i="1006"/>
  <c r="J1063" i="1006"/>
  <c r="J1095" i="1006"/>
  <c r="J1094" i="1006" s="1"/>
  <c r="J1093" i="1006" s="1"/>
  <c r="J1092" i="1006" s="1"/>
  <c r="I1112" i="1006"/>
  <c r="I1111" i="1006" s="1"/>
  <c r="K1152" i="1006"/>
  <c r="K1151" i="1006" s="1"/>
  <c r="J1222" i="1006"/>
  <c r="J737" i="1006"/>
  <c r="I746" i="1006"/>
  <c r="K736" i="1006"/>
  <c r="J720" i="1006"/>
  <c r="J719" i="1006" s="1"/>
  <c r="I736" i="1006"/>
  <c r="J752" i="1006"/>
  <c r="J751" i="1006" s="1"/>
  <c r="K774" i="1006"/>
  <c r="K758" i="1006" s="1"/>
  <c r="K746" i="1006"/>
  <c r="I720" i="1006"/>
  <c r="J817" i="1006"/>
  <c r="J816" i="1006" s="1"/>
  <c r="J800" i="1006" s="1"/>
  <c r="I800" i="1006"/>
  <c r="I798" i="1006" s="1"/>
  <c r="I797" i="1006" s="1"/>
  <c r="I796" i="1006" s="1"/>
  <c r="J1207" i="1006"/>
  <c r="J1206" i="1006" s="1"/>
  <c r="J1205" i="1006" s="1"/>
  <c r="K1206" i="1006"/>
  <c r="K1205" i="1006" s="1"/>
  <c r="I1188" i="1006"/>
  <c r="K1187" i="1006"/>
  <c r="J1128" i="1006"/>
  <c r="J1161" i="1006"/>
  <c r="J1144" i="1006"/>
  <c r="J1143" i="1006" s="1"/>
  <c r="I1101" i="1006"/>
  <c r="K1013" i="1006"/>
  <c r="K1023" i="1006"/>
  <c r="K1028" i="1006"/>
  <c r="K1035" i="1006"/>
  <c r="I1035" i="1006"/>
  <c r="I1023" i="1006"/>
  <c r="J1023" i="1006"/>
  <c r="I964" i="1006"/>
  <c r="I963" i="1006" s="1"/>
  <c r="I860" i="1006"/>
  <c r="K892" i="1006"/>
  <c r="J898" i="1006"/>
  <c r="K918" i="1006"/>
  <c r="K905" i="1006" s="1"/>
  <c r="J882" i="1006"/>
  <c r="I897" i="1006"/>
  <c r="K860" i="1006"/>
  <c r="K881" i="1006"/>
  <c r="I839" i="1006"/>
  <c r="I838" i="1006" s="1"/>
  <c r="J828" i="1006"/>
  <c r="J827" i="1006" s="1"/>
  <c r="J839" i="1006"/>
  <c r="J838" i="1006" s="1"/>
  <c r="J746" i="1006"/>
  <c r="I719" i="1006"/>
  <c r="J774" i="1006"/>
  <c r="J758" i="1006" s="1"/>
  <c r="J780" i="1006"/>
  <c r="J779" i="1006" s="1"/>
  <c r="J687" i="1006"/>
  <c r="I709" i="1006"/>
  <c r="J624" i="1006"/>
  <c r="K650" i="1006"/>
  <c r="I570" i="1006"/>
  <c r="I569" i="1006" s="1"/>
  <c r="K592" i="1006"/>
  <c r="J541" i="1006"/>
  <c r="J540" i="1006" s="1"/>
  <c r="I482" i="1006"/>
  <c r="I471" i="1006" s="1"/>
  <c r="I470" i="1006" s="1"/>
  <c r="I464" i="1006" s="1"/>
  <c r="I463" i="1006" s="1"/>
  <c r="K482" i="1006"/>
  <c r="J455" i="1006"/>
  <c r="J454" i="1006" s="1"/>
  <c r="K440" i="1006"/>
  <c r="J406" i="1006"/>
  <c r="J402" i="1006" s="1"/>
  <c r="I278" i="1006"/>
  <c r="I385" i="1006"/>
  <c r="J337" i="1006"/>
  <c r="J359" i="1006"/>
  <c r="J244" i="1006"/>
  <c r="J243" i="1006" s="1"/>
  <c r="J242" i="1006" s="1"/>
  <c r="I242" i="1006"/>
  <c r="K64" i="1006"/>
  <c r="K54" i="1006" s="1"/>
  <c r="I100" i="1006"/>
  <c r="I111" i="1006"/>
  <c r="J55" i="1006"/>
  <c r="I138" i="1006"/>
  <c r="J143" i="1006"/>
  <c r="J163" i="1006"/>
  <c r="J158" i="1006" s="1"/>
  <c r="J170" i="1006"/>
  <c r="J77" i="1006"/>
  <c r="K153" i="1006"/>
  <c r="J31" i="1006"/>
  <c r="J30" i="1006" s="1"/>
  <c r="I13" i="1006"/>
  <c r="K13" i="1006"/>
  <c r="I31" i="1006"/>
  <c r="I30" i="1006" s="1"/>
  <c r="I45" i="1006"/>
  <c r="I44" i="1006" s="1"/>
  <c r="I76" i="1006"/>
  <c r="J153" i="1006"/>
  <c r="J111" i="1006"/>
  <c r="J146" i="1006"/>
  <c r="K40" i="1006"/>
  <c r="K31" i="1006" s="1"/>
  <c r="K30" i="1006" s="1"/>
  <c r="J16" i="1006"/>
  <c r="J15" i="1006" s="1"/>
  <c r="J14" i="1006" s="1"/>
  <c r="J13" i="1006" s="1"/>
  <c r="J47" i="1006"/>
  <c r="J46" i="1006" s="1"/>
  <c r="J45" i="1006" s="1"/>
  <c r="K48" i="1006"/>
  <c r="K45" i="1006" s="1"/>
  <c r="K44" i="1006" s="1"/>
  <c r="J51" i="1006"/>
  <c r="J50" i="1006" s="1"/>
  <c r="K86" i="1006"/>
  <c r="K76" i="1006" s="1"/>
  <c r="J89" i="1006"/>
  <c r="J88" i="1006" s="1"/>
  <c r="I96" i="1006"/>
  <c r="I92" i="1006" s="1"/>
  <c r="K101" i="1006"/>
  <c r="K100" i="1006" s="1"/>
  <c r="K141" i="1006"/>
  <c r="K138" i="1006" s="1"/>
  <c r="J204" i="1006"/>
  <c r="J255" i="1006"/>
  <c r="J254" i="1006" s="1"/>
  <c r="I299" i="1006"/>
  <c r="J385" i="1006"/>
  <c r="J441" i="1006"/>
  <c r="J440" i="1006" s="1"/>
  <c r="I121" i="1006"/>
  <c r="I120" i="1006" s="1"/>
  <c r="I159" i="1006"/>
  <c r="I158" i="1006" s="1"/>
  <c r="J268" i="1006"/>
  <c r="J317" i="1006"/>
  <c r="J354" i="1006"/>
  <c r="I336" i="1006"/>
  <c r="K471" i="1006"/>
  <c r="K470" i="1006" s="1"/>
  <c r="J191" i="1006"/>
  <c r="I241" i="1006"/>
  <c r="J519" i="1006"/>
  <c r="J510" i="1006" s="1"/>
  <c r="J509" i="1006" s="1"/>
  <c r="J503" i="1006" s="1"/>
  <c r="J502" i="1006" s="1"/>
  <c r="K500" i="1006"/>
  <c r="K499" i="1006" s="1"/>
  <c r="K498" i="1006" s="1"/>
  <c r="K497" i="1006" s="1"/>
  <c r="J592" i="1006"/>
  <c r="J569" i="1006" s="1"/>
  <c r="I687" i="1006"/>
  <c r="J736" i="1006"/>
  <c r="K839" i="1006"/>
  <c r="K838" i="1006" s="1"/>
  <c r="J897" i="1006"/>
  <c r="I175" i="1006"/>
  <c r="I169" i="1006" s="1"/>
  <c r="K522" i="1006"/>
  <c r="K519" i="1006" s="1"/>
  <c r="K510" i="1006" s="1"/>
  <c r="K509" i="1006" s="1"/>
  <c r="K503" i="1006" s="1"/>
  <c r="K502" i="1006" s="1"/>
  <c r="J643" i="1006"/>
  <c r="J642" i="1006" s="1"/>
  <c r="I650" i="1006"/>
  <c r="J860" i="1006"/>
  <c r="J881" i="1006"/>
  <c r="J918" i="1006"/>
  <c r="K244" i="1006"/>
  <c r="K243" i="1006" s="1"/>
  <c r="K242" i="1006" s="1"/>
  <c r="K270" i="1006"/>
  <c r="K269" i="1006" s="1"/>
  <c r="K268" i="1006" s="1"/>
  <c r="K313" i="1006"/>
  <c r="K312" i="1006" s="1"/>
  <c r="J650" i="1006"/>
  <c r="I758" i="1006"/>
  <c r="K755" i="1006"/>
  <c r="K751" i="1006" s="1"/>
  <c r="K789" i="1006"/>
  <c r="K788" i="1006" s="1"/>
  <c r="K787" i="1006" s="1"/>
  <c r="I830" i="1006"/>
  <c r="I829" i="1006" s="1"/>
  <c r="I828" i="1006" s="1"/>
  <c r="I827" i="1006" s="1"/>
  <c r="J942" i="1006"/>
  <c r="I1057" i="1006"/>
  <c r="I1056" i="1006" s="1"/>
  <c r="I1055" i="1006" s="1"/>
  <c r="I1054" i="1006" s="1"/>
  <c r="J1102" i="1006"/>
  <c r="J1101" i="1006" s="1"/>
  <c r="J1091" i="1006" s="1"/>
  <c r="J1112" i="1006"/>
  <c r="J1111" i="1006" s="1"/>
  <c r="J1196" i="1006"/>
  <c r="J1195" i="1006" s="1"/>
  <c r="I1012" i="1006"/>
  <c r="J1062" i="1006"/>
  <c r="J1057" i="1006" s="1"/>
  <c r="J1056" i="1006" s="1"/>
  <c r="J1055" i="1006" s="1"/>
  <c r="J1054" i="1006" s="1"/>
  <c r="I1092" i="1006"/>
  <c r="I1151" i="1006"/>
  <c r="J987" i="1006"/>
  <c r="J986" i="1006" s="1"/>
  <c r="J963" i="1006" s="1"/>
  <c r="J1013" i="1006"/>
  <c r="J1012" i="1006" s="1"/>
  <c r="J995" i="1006" s="1"/>
  <c r="K1057" i="1006"/>
  <c r="K1056" i="1006" s="1"/>
  <c r="K1055" i="1006" s="1"/>
  <c r="K1054" i="1006" s="1"/>
  <c r="J1152" i="1006"/>
  <c r="K1094" i="1006"/>
  <c r="K1093" i="1006" s="1"/>
  <c r="K1092" i="1006" s="1"/>
  <c r="K1091" i="1006" s="1"/>
  <c r="I601" i="1006" l="1"/>
  <c r="J138" i="1006"/>
  <c r="K859" i="1006"/>
  <c r="G18" i="1000"/>
  <c r="G937" i="1000"/>
  <c r="G936" i="1000"/>
  <c r="K826" i="1006"/>
  <c r="K825" i="1006" s="1"/>
  <c r="K824" i="1006" s="1"/>
  <c r="I462" i="1006"/>
  <c r="J439" i="1006"/>
  <c r="J438" i="1006" s="1"/>
  <c r="I1187" i="1006"/>
  <c r="I1186" i="1006" s="1"/>
  <c r="I1185" i="1006" s="1"/>
  <c r="I1184" i="1006" s="1"/>
  <c r="K1110" i="1006"/>
  <c r="I905" i="1006"/>
  <c r="I439" i="1006"/>
  <c r="I438" i="1006" s="1"/>
  <c r="J177" i="1006"/>
  <c r="J169" i="1006" s="1"/>
  <c r="K569" i="1006"/>
  <c r="J686" i="1006"/>
  <c r="J278" i="1006"/>
  <c r="I995" i="1006"/>
  <c r="I962" i="1006" s="1"/>
  <c r="I961" i="1006" s="1"/>
  <c r="I960" i="1006" s="1"/>
  <c r="J76" i="1006"/>
  <c r="J75" i="1006" s="1"/>
  <c r="J44" i="1006"/>
  <c r="I881" i="1006"/>
  <c r="K1186" i="1006"/>
  <c r="K1185" i="1006" s="1"/>
  <c r="K1184" i="1006" s="1"/>
  <c r="I735" i="1006"/>
  <c r="I54" i="1006"/>
  <c r="J471" i="1006"/>
  <c r="J470" i="1006" s="1"/>
  <c r="J464" i="1006" s="1"/>
  <c r="J463" i="1006" s="1"/>
  <c r="J462" i="1006" s="1"/>
  <c r="K299" i="1006"/>
  <c r="K277" i="1006" s="1"/>
  <c r="J1151" i="1006"/>
  <c r="I277" i="1006"/>
  <c r="I240" i="1006" s="1"/>
  <c r="I239" i="1006" s="1"/>
  <c r="J12" i="1006"/>
  <c r="I12" i="1006"/>
  <c r="K439" i="1006"/>
  <c r="K438" i="1006" s="1"/>
  <c r="J1187" i="1006"/>
  <c r="J1186" i="1006" s="1"/>
  <c r="J1185" i="1006" s="1"/>
  <c r="J1184" i="1006" s="1"/>
  <c r="K1090" i="1006"/>
  <c r="K1089" i="1006" s="1"/>
  <c r="K1088" i="1006" s="1"/>
  <c r="I1091" i="1006"/>
  <c r="J623" i="1006"/>
  <c r="J601" i="1006" s="1"/>
  <c r="J568" i="1006" s="1"/>
  <c r="J567" i="1006" s="1"/>
  <c r="J566" i="1006" s="1"/>
  <c r="J187" i="1006"/>
  <c r="J54" i="1006"/>
  <c r="I859" i="1006"/>
  <c r="I1110" i="1006"/>
  <c r="J905" i="1006"/>
  <c r="I686" i="1006"/>
  <c r="J336" i="1006"/>
  <c r="J241" i="1006"/>
  <c r="K735" i="1006"/>
  <c r="K718" i="1006" s="1"/>
  <c r="K685" i="1006" s="1"/>
  <c r="N690" i="1006" s="1"/>
  <c r="J798" i="1006"/>
  <c r="J797" i="1006" s="1"/>
  <c r="J796" i="1006" s="1"/>
  <c r="I1090" i="1006"/>
  <c r="I1089" i="1006" s="1"/>
  <c r="I1088" i="1006" s="1"/>
  <c r="J1127" i="1006"/>
  <c r="J962" i="1006"/>
  <c r="J961" i="1006" s="1"/>
  <c r="J960" i="1006" s="1"/>
  <c r="K1012" i="1006"/>
  <c r="K995" i="1006" s="1"/>
  <c r="K962" i="1006" s="1"/>
  <c r="K961" i="1006" s="1"/>
  <c r="K960" i="1006" s="1"/>
  <c r="I826" i="1006"/>
  <c r="I825" i="1006" s="1"/>
  <c r="I824" i="1006" s="1"/>
  <c r="K601" i="1006"/>
  <c r="K568" i="1006" s="1"/>
  <c r="K567" i="1006" s="1"/>
  <c r="K566" i="1006" s="1"/>
  <c r="K464" i="1006"/>
  <c r="K463" i="1006" s="1"/>
  <c r="J299" i="1006"/>
  <c r="J277" i="1006" s="1"/>
  <c r="K241" i="1006"/>
  <c r="K119" i="1006"/>
  <c r="K75" i="1006"/>
  <c r="J119" i="1006"/>
  <c r="J53" i="1006" s="1"/>
  <c r="J11" i="1006" s="1"/>
  <c r="J10" i="1006" s="1"/>
  <c r="K12" i="1006"/>
  <c r="I75" i="1006"/>
  <c r="I718" i="1006"/>
  <c r="I685" i="1006" s="1"/>
  <c r="I684" i="1006" s="1"/>
  <c r="I683" i="1006" s="1"/>
  <c r="J859" i="1006"/>
  <c r="J826" i="1006" s="1"/>
  <c r="J825" i="1006" s="1"/>
  <c r="J824" i="1006" s="1"/>
  <c r="J735" i="1006"/>
  <c r="I568" i="1006"/>
  <c r="I567" i="1006" s="1"/>
  <c r="I566" i="1006" s="1"/>
  <c r="K462" i="1006"/>
  <c r="I119" i="1006"/>
  <c r="K53" i="1006" l="1"/>
  <c r="K240" i="1006"/>
  <c r="K239" i="1006" s="1"/>
  <c r="G17" i="1000"/>
  <c r="J1110" i="1006"/>
  <c r="J1090" i="1006" s="1"/>
  <c r="J1089" i="1006" s="1"/>
  <c r="J1088" i="1006" s="1"/>
  <c r="K11" i="1006"/>
  <c r="K10" i="1006" s="1"/>
  <c r="J240" i="1006"/>
  <c r="J239" i="1006" s="1"/>
  <c r="J9" i="1006" s="1"/>
  <c r="J718" i="1006"/>
  <c r="J685" i="1006" s="1"/>
  <c r="J684" i="1006" s="1"/>
  <c r="J683" i="1006" s="1"/>
  <c r="K684" i="1006"/>
  <c r="K683" i="1006" s="1"/>
  <c r="I53" i="1006"/>
  <c r="I11" i="1006" s="1"/>
  <c r="I10" i="1006" s="1"/>
  <c r="I9" i="1006" s="1"/>
  <c r="I8" i="1006" s="1"/>
  <c r="K9" i="1006"/>
  <c r="J8" i="1006" l="1"/>
  <c r="K8" i="1006"/>
  <c r="F911" i="1000"/>
  <c r="F910" i="1000" l="1"/>
  <c r="F843" i="1000" l="1"/>
  <c r="F845" i="1000"/>
  <c r="F858" i="1000"/>
  <c r="F909" i="1000"/>
  <c r="F930" i="1000"/>
  <c r="F924" i="1000"/>
  <c r="F915" i="1000"/>
  <c r="F916" i="1000"/>
  <c r="F914" i="1000"/>
  <c r="F898" i="1000"/>
  <c r="F895" i="1000"/>
  <c r="F892" i="1000"/>
  <c r="F890" i="1000"/>
  <c r="F888" i="1000"/>
  <c r="F886" i="1000"/>
  <c r="F880" i="1000"/>
  <c r="F878" i="1000"/>
  <c r="F877" i="1000"/>
  <c r="F874" i="1000"/>
  <c r="F872" i="1000"/>
  <c r="F869" i="1000"/>
  <c r="F867" i="1000"/>
  <c r="F863" i="1000"/>
  <c r="F862" i="1000"/>
  <c r="F854" i="1000"/>
  <c r="F849" i="1000"/>
  <c r="F847" i="1000"/>
  <c r="F838" i="1000"/>
  <c r="F835" i="1000"/>
  <c r="F833" i="1000"/>
  <c r="F817" i="1000"/>
  <c r="F814" i="1000"/>
  <c r="F811" i="1000"/>
  <c r="N1307" i="1000"/>
  <c r="N1211" i="1000"/>
  <c r="N1171" i="1000"/>
  <c r="N1198" i="1000"/>
  <c r="N1176" i="1000"/>
  <c r="N1077" i="1000"/>
  <c r="N1072" i="1000"/>
  <c r="N941" i="1000"/>
  <c r="N932" i="1000"/>
  <c r="N800" i="1000"/>
  <c r="O19" i="1007" s="1"/>
  <c r="N691" i="1000"/>
  <c r="N647" i="1000"/>
  <c r="N573" i="1000"/>
  <c r="N556" i="1000"/>
  <c r="N549" i="1000"/>
  <c r="N514" i="1000"/>
  <c r="N477" i="1000"/>
  <c r="N442" i="1000"/>
  <c r="N241" i="1000"/>
  <c r="N19" i="1000"/>
  <c r="F1361" i="1000"/>
  <c r="F1357" i="1000"/>
  <c r="F1353" i="1000"/>
  <c r="F1351" i="1000"/>
  <c r="F1348" i="1000"/>
  <c r="F1346" i="1000"/>
  <c r="F1343" i="1000"/>
  <c r="F1341" i="1000"/>
  <c r="F1339" i="1000"/>
  <c r="F1337" i="1000"/>
  <c r="F1335" i="1000"/>
  <c r="F1333" i="1000"/>
  <c r="F1331" i="1000"/>
  <c r="F1326" i="1000"/>
  <c r="F1322" i="1000"/>
  <c r="F1320" i="1000"/>
  <c r="F1316" i="1000"/>
  <c r="F1172" i="1000"/>
  <c r="F1305" i="1000"/>
  <c r="F1301" i="1000"/>
  <c r="F1298" i="1000"/>
  <c r="F1293" i="1000"/>
  <c r="F1287" i="1000"/>
  <c r="F1285" i="1000"/>
  <c r="F1280" i="1000"/>
  <c r="F1276" i="1000"/>
  <c r="F1272" i="1000"/>
  <c r="F1270" i="1000"/>
  <c r="F1268" i="1000"/>
  <c r="F1267" i="1000"/>
  <c r="F1264" i="1000"/>
  <c r="F1262" i="1000"/>
  <c r="F1259" i="1000"/>
  <c r="F1257" i="1000"/>
  <c r="F1253" i="1000"/>
  <c r="F1252" i="1000"/>
  <c r="F1245" i="1000"/>
  <c r="F1238" i="1000"/>
  <c r="F1236" i="1000"/>
  <c r="F1231" i="1000"/>
  <c r="F1228" i="1000"/>
  <c r="F1226" i="1000"/>
  <c r="F1221" i="1000"/>
  <c r="F1220" i="1000"/>
  <c r="F1198" i="1000"/>
  <c r="F1196" i="1000"/>
  <c r="F1191" i="1000"/>
  <c r="F1188" i="1000"/>
  <c r="F1186" i="1000"/>
  <c r="F1182" i="1000"/>
  <c r="F1169" i="1000"/>
  <c r="F1166" i="1000"/>
  <c r="F1163" i="1000"/>
  <c r="F1160" i="1000"/>
  <c r="F1158" i="1000"/>
  <c r="F1156" i="1000"/>
  <c r="F1154" i="1000"/>
  <c r="F1149" i="1000"/>
  <c r="F1147" i="1000"/>
  <c r="F1146" i="1000"/>
  <c r="F1143" i="1000"/>
  <c r="F1141" i="1000"/>
  <c r="F1138" i="1000"/>
  <c r="F1136" i="1000"/>
  <c r="F1134" i="1000"/>
  <c r="F1132" i="1000"/>
  <c r="F1131" i="1000"/>
  <c r="F1127" i="1000"/>
  <c r="F1125" i="1000"/>
  <c r="F1124" i="1000"/>
  <c r="F1121" i="1000"/>
  <c r="F1119" i="1000"/>
  <c r="F1117" i="1000"/>
  <c r="F1115" i="1000"/>
  <c r="F1110" i="1000"/>
  <c r="F1107" i="1000"/>
  <c r="F1105" i="1000"/>
  <c r="F1089" i="1000"/>
  <c r="F1086" i="1000"/>
  <c r="F1070" i="1000"/>
  <c r="F1064" i="1000"/>
  <c r="F1057" i="1000"/>
  <c r="F1049" i="1000"/>
  <c r="F1041" i="1000"/>
  <c r="F1040" i="1000"/>
  <c r="F1038" i="1000"/>
  <c r="F1036" i="1000"/>
  <c r="F1033" i="1000"/>
  <c r="F1024" i="1000"/>
  <c r="F1020" i="1000"/>
  <c r="F1018" i="1000"/>
  <c r="F1016" i="1000"/>
  <c r="F1015" i="1000"/>
  <c r="F1012" i="1000"/>
  <c r="F1010" i="1000"/>
  <c r="F1007" i="1000"/>
  <c r="F1005" i="1000"/>
  <c r="F1001" i="1000"/>
  <c r="F1000" i="1000"/>
  <c r="F993" i="1000"/>
  <c r="F979" i="1000"/>
  <c r="F969" i="1000"/>
  <c r="F965" i="1000"/>
  <c r="F963" i="1000"/>
  <c r="F961" i="1000"/>
  <c r="F959" i="1000"/>
  <c r="F957" i="1000"/>
  <c r="F953" i="1000"/>
  <c r="F950" i="1000"/>
  <c r="F933" i="1000"/>
  <c r="F792" i="1000"/>
  <c r="F785" i="1000"/>
  <c r="F777" i="1000"/>
  <c r="F774" i="1000"/>
  <c r="F768" i="1000"/>
  <c r="F766" i="1000"/>
  <c r="F765" i="1000"/>
  <c r="F762" i="1000"/>
  <c r="F760" i="1000"/>
  <c r="F757" i="1000"/>
  <c r="F738" i="1000"/>
  <c r="F724" i="1000"/>
  <c r="F719" i="1000"/>
  <c r="F715" i="1000"/>
  <c r="F703" i="1000"/>
  <c r="F570" i="1000"/>
  <c r="F567" i="1000"/>
  <c r="F562" i="1000"/>
  <c r="F555" i="1000"/>
  <c r="F543" i="1000"/>
  <c r="F533" i="1000"/>
  <c r="F530" i="1000"/>
  <c r="F527" i="1000"/>
  <c r="F525" i="1000"/>
  <c r="F520" i="1000"/>
  <c r="F508" i="1000"/>
  <c r="F504" i="1000"/>
  <c r="F498" i="1000"/>
  <c r="F495" i="1000"/>
  <c r="F492" i="1000"/>
  <c r="F490" i="1000"/>
  <c r="F488" i="1000"/>
  <c r="F483" i="1000"/>
  <c r="F470" i="1000"/>
  <c r="F457" i="1000"/>
  <c r="F453" i="1000"/>
  <c r="F452" i="1000"/>
  <c r="F449" i="1000"/>
  <c r="F448" i="1000"/>
  <c r="F436" i="1000"/>
  <c r="F414" i="1000"/>
  <c r="F412" i="1000"/>
  <c r="F401" i="1000"/>
  <c r="F400" i="1000"/>
  <c r="F399" i="1000"/>
  <c r="F398" i="1000"/>
  <c r="F397" i="1000"/>
  <c r="F395" i="1000"/>
  <c r="F388" i="1000"/>
  <c r="F380" i="1000"/>
  <c r="F377" i="1000"/>
  <c r="F370" i="1000"/>
  <c r="F365" i="1000"/>
  <c r="F364" i="1000"/>
  <c r="F362" i="1000"/>
  <c r="F360" i="1000"/>
  <c r="F354" i="1000"/>
  <c r="F352" i="1000"/>
  <c r="F345" i="1000"/>
  <c r="F341" i="1000"/>
  <c r="F337" i="1000"/>
  <c r="F332" i="1000"/>
  <c r="F326" i="1000"/>
  <c r="F324" i="1000"/>
  <c r="F322" i="1000"/>
  <c r="F321" i="1000"/>
  <c r="F318" i="1000"/>
  <c r="F311" i="1000"/>
  <c r="F309" i="1000"/>
  <c r="F305" i="1000"/>
  <c r="F304" i="1000"/>
  <c r="F298" i="1000"/>
  <c r="F297" i="1000"/>
  <c r="F294" i="1000"/>
  <c r="F292" i="1000"/>
  <c r="F289" i="1000"/>
  <c r="F287" i="1000"/>
  <c r="F285" i="1000"/>
  <c r="F283" i="1000"/>
  <c r="F278" i="1000"/>
  <c r="F275" i="1000"/>
  <c r="F269" i="1000"/>
  <c r="F267" i="1000"/>
  <c r="F263" i="1000"/>
  <c r="F261" i="1000"/>
  <c r="F259" i="1000"/>
  <c r="F255" i="1000"/>
  <c r="F252" i="1000"/>
  <c r="F249" i="1000"/>
  <c r="F248" i="1000"/>
  <c r="F247" i="1000"/>
  <c r="F240" i="1000"/>
  <c r="F235" i="1000"/>
  <c r="F230" i="1000"/>
  <c r="F225" i="1000"/>
  <c r="F220" i="1000"/>
  <c r="F216" i="1000"/>
  <c r="F213" i="1000"/>
  <c r="F212" i="1000"/>
  <c r="F210" i="1000"/>
  <c r="F208" i="1000"/>
  <c r="F205" i="1000"/>
  <c r="F202" i="1000"/>
  <c r="F199" i="1000"/>
  <c r="F197" i="1000"/>
  <c r="F192" i="1000"/>
  <c r="F188" i="1000"/>
  <c r="H184" i="1000"/>
  <c r="H183" i="1000"/>
  <c r="H182" i="1000"/>
  <c r="H181" i="1000"/>
  <c r="F176" i="1000"/>
  <c r="F174" i="1000"/>
  <c r="F173" i="1000"/>
  <c r="F167" i="1000"/>
  <c r="F166" i="1000"/>
  <c r="F164" i="1000"/>
  <c r="F159" i="1000"/>
  <c r="F157" i="1000"/>
  <c r="F154" i="1000"/>
  <c r="F152" i="1000"/>
  <c r="F150" i="1000"/>
  <c r="F147" i="1000"/>
  <c r="F146" i="1000"/>
  <c r="F142" i="1000"/>
  <c r="F139" i="1000"/>
  <c r="F136" i="1000"/>
  <c r="F129" i="1000"/>
  <c r="F128" i="1000"/>
  <c r="F124" i="1000"/>
  <c r="F118" i="1000"/>
  <c r="F115" i="1000"/>
  <c r="F113" i="1000"/>
  <c r="F110" i="1000"/>
  <c r="F105" i="1000"/>
  <c r="F103" i="1000"/>
  <c r="F94" i="1000"/>
  <c r="F88" i="1000"/>
  <c r="F86" i="1000"/>
  <c r="F81" i="1000"/>
  <c r="F79" i="1000"/>
  <c r="F78" i="1000"/>
  <c r="F75" i="1000"/>
  <c r="F70" i="1000"/>
  <c r="F68" i="1000"/>
  <c r="F66" i="1000"/>
  <c r="F64" i="1000"/>
  <c r="F50" i="1000"/>
  <c r="F46" i="1000"/>
  <c r="F44" i="1000"/>
  <c r="F42" i="1000"/>
  <c r="F40" i="1000"/>
  <c r="F36" i="1000"/>
  <c r="F35" i="1000"/>
  <c r="F34" i="1000"/>
  <c r="F31" i="1000"/>
  <c r="F28" i="1000"/>
  <c r="F27" i="1000"/>
  <c r="F26" i="1000"/>
  <c r="F574" i="1000"/>
  <c r="F18" i="999"/>
  <c r="F20" i="999" s="1"/>
  <c r="E18" i="999"/>
  <c r="E20" i="999" s="1"/>
  <c r="D18" i="999"/>
  <c r="D20" i="999" s="1"/>
  <c r="H18" i="998"/>
  <c r="H20" i="998" s="1"/>
  <c r="G18" i="998"/>
  <c r="G20" i="998" s="1"/>
  <c r="F18" i="998"/>
  <c r="F20" i="998" s="1"/>
  <c r="O13" i="1007" l="1"/>
  <c r="O185" i="1007"/>
  <c r="O78" i="1007"/>
  <c r="O72" i="1007"/>
  <c r="O74" i="1007"/>
  <c r="F648" i="1000"/>
  <c r="F865" i="1000"/>
  <c r="F462" i="1000"/>
  <c r="F85" i="1000"/>
  <c r="F84" i="1000"/>
  <c r="H178" i="1000"/>
  <c r="H144" i="1000"/>
  <c r="H180" i="1000"/>
  <c r="H179" i="1000"/>
  <c r="H25" i="1000"/>
  <c r="H170" i="1000"/>
  <c r="O275" i="1007"/>
  <c r="O270" i="1007"/>
  <c r="O266" i="1007"/>
  <c r="O258" i="1007"/>
  <c r="O255" i="1007"/>
  <c r="O252" i="1007"/>
  <c r="N275" i="1007"/>
  <c r="N270" i="1007"/>
  <c r="N266" i="1007"/>
  <c r="N260" i="1007"/>
  <c r="N258" i="1007"/>
  <c r="N255" i="1007"/>
  <c r="N252" i="1007"/>
  <c r="O125" i="1007"/>
  <c r="O117" i="1007"/>
  <c r="O111" i="1007"/>
  <c r="O98" i="1007"/>
  <c r="O59" i="1007"/>
  <c r="O33" i="1007"/>
  <c r="O27" i="1007"/>
  <c r="O127" i="1007"/>
  <c r="O119" i="1007"/>
  <c r="O100" i="1007"/>
  <c r="O90" i="1007"/>
  <c r="O87" i="1007"/>
  <c r="O83" i="1007"/>
  <c r="O79" i="1007"/>
  <c r="O71" i="1007"/>
  <c r="O68" i="1007"/>
  <c r="O55" i="1007"/>
  <c r="O51" i="1007"/>
  <c r="O41" i="1007"/>
  <c r="O35" i="1007"/>
  <c r="O29" i="1007"/>
  <c r="O250" i="1007"/>
  <c r="O248" i="1007"/>
  <c r="O243" i="1007"/>
  <c r="O236" i="1007"/>
  <c r="O231" i="1007"/>
  <c r="O230" i="1007"/>
  <c r="O225" i="1007"/>
  <c r="O223" i="1007"/>
  <c r="O221" i="1007"/>
  <c r="O216" i="1007"/>
  <c r="O210" i="1007"/>
  <c r="O209" i="1007"/>
  <c r="O207" i="1007"/>
  <c r="O205" i="1007"/>
  <c r="O202" i="1007"/>
  <c r="O199" i="1007"/>
  <c r="O196" i="1007"/>
  <c r="O194" i="1007"/>
  <c r="O192" i="1007"/>
  <c r="O189" i="1007"/>
  <c r="O181" i="1007"/>
  <c r="O177" i="1007"/>
  <c r="O176" i="1007"/>
  <c r="O175" i="1007"/>
  <c r="O174" i="1007"/>
  <c r="O173" i="1007"/>
  <c r="O171" i="1007"/>
  <c r="O169" i="1007"/>
  <c r="O167" i="1007"/>
  <c r="O166" i="1007"/>
  <c r="O160" i="1007"/>
  <c r="O159" i="1007"/>
  <c r="O157" i="1007"/>
  <c r="O155" i="1007"/>
  <c r="O152" i="1007"/>
  <c r="O150" i="1007"/>
  <c r="O147" i="1007"/>
  <c r="O145" i="1007"/>
  <c r="O143" i="1007"/>
  <c r="O140" i="1007"/>
  <c r="O139" i="1007"/>
  <c r="O137" i="1007"/>
  <c r="O135" i="1007"/>
  <c r="O132" i="1007"/>
  <c r="O129" i="1007"/>
  <c r="O122" i="1007"/>
  <c r="O121" i="1007"/>
  <c r="O108" i="1007"/>
  <c r="O61" i="1007"/>
  <c r="O46" i="1007"/>
  <c r="O43" i="1007"/>
  <c r="O103" i="1007"/>
  <c r="O102" i="1007" s="1"/>
  <c r="O66" i="1007"/>
  <c r="O23" i="1007"/>
  <c r="N250" i="1007"/>
  <c r="O92" i="1007"/>
  <c r="O81" i="1007"/>
  <c r="O37" i="1007"/>
  <c r="O22" i="1007"/>
  <c r="O16" i="1007"/>
  <c r="O57" i="1007"/>
  <c r="O14" i="1007"/>
  <c r="O115" i="1007"/>
  <c r="O96" i="1007"/>
  <c r="O85" i="1007"/>
  <c r="O63" i="1007"/>
  <c r="O53" i="1007"/>
  <c r="O31" i="1007"/>
  <c r="O15" i="1007"/>
  <c r="N248" i="1007"/>
  <c r="O95" i="1007"/>
  <c r="F65" i="1000"/>
  <c r="F74" i="1000"/>
  <c r="F93" i="1000"/>
  <c r="F109" i="1000"/>
  <c r="F149" i="1000"/>
  <c r="F196" i="1000"/>
  <c r="F268" i="1000"/>
  <c r="F286" i="1000"/>
  <c r="F310" i="1000"/>
  <c r="F962" i="1000"/>
  <c r="F1035" i="1000"/>
  <c r="F1106" i="1000"/>
  <c r="F1271" i="1000"/>
  <c r="F1286" i="1000"/>
  <c r="F573" i="1000"/>
  <c r="F43" i="1000"/>
  <c r="F156" i="1000"/>
  <c r="F163" i="1000"/>
  <c r="F284" i="1000"/>
  <c r="F293" i="1000"/>
  <c r="F317" i="1000"/>
  <c r="F340" i="1000"/>
  <c r="F413" i="1000"/>
  <c r="F489" i="1000"/>
  <c r="F532" i="1000"/>
  <c r="F714" i="1000"/>
  <c r="F759" i="1000"/>
  <c r="F1009" i="1000"/>
  <c r="F1104" i="1000"/>
  <c r="F1258" i="1000"/>
  <c r="F1319" i="1000"/>
  <c r="F1332" i="1000"/>
  <c r="F1350" i="1000"/>
  <c r="F844" i="1000"/>
  <c r="F49" i="1000"/>
  <c r="F63" i="1000"/>
  <c r="F67" i="1000"/>
  <c r="F87" i="1000"/>
  <c r="F112" i="1000"/>
  <c r="F117" i="1000"/>
  <c r="F153" i="1000"/>
  <c r="F175" i="1000"/>
  <c r="F229" i="1000"/>
  <c r="F262" i="1000"/>
  <c r="F282" i="1000"/>
  <c r="F291" i="1000"/>
  <c r="F308" i="1000"/>
  <c r="F359" i="1000"/>
  <c r="F393" i="1000"/>
  <c r="F569" i="1000"/>
  <c r="F791" i="1000"/>
  <c r="F956" i="1000"/>
  <c r="F960" i="1000"/>
  <c r="F964" i="1000"/>
  <c r="F1019" i="1000"/>
  <c r="F1037" i="1000"/>
  <c r="F1065" i="1000"/>
  <c r="F1135" i="1000"/>
  <c r="F1148" i="1000"/>
  <c r="F1187" i="1000"/>
  <c r="F1227" i="1000"/>
  <c r="F1235" i="1000"/>
  <c r="F1269" i="1000"/>
  <c r="F1275" i="1000"/>
  <c r="F1284" i="1000"/>
  <c r="F1330" i="1000"/>
  <c r="F1338" i="1000"/>
  <c r="F1347" i="1000"/>
  <c r="F842" i="1000"/>
  <c r="F69" i="1000"/>
  <c r="F104" i="1000"/>
  <c r="F114" i="1000"/>
  <c r="F158" i="1000"/>
  <c r="F207" i="1000"/>
  <c r="F274" i="1000"/>
  <c r="F323" i="1000"/>
  <c r="F761" i="1000"/>
  <c r="F958" i="1000"/>
  <c r="F1017" i="1000"/>
  <c r="F1140" i="1000"/>
  <c r="F1225" i="1000"/>
  <c r="F1237" i="1000"/>
  <c r="F1279" i="1000"/>
  <c r="F1321" i="1000"/>
  <c r="F1334" i="1000"/>
  <c r="F1342" i="1000"/>
  <c r="F1352" i="1000"/>
  <c r="F879" i="1000"/>
  <c r="F39" i="1000"/>
  <c r="F80" i="1000"/>
  <c r="F135" i="1000"/>
  <c r="F266" i="1000"/>
  <c r="F361" i="1000"/>
  <c r="F526" i="1000"/>
  <c r="F1004" i="1000"/>
  <c r="F1137" i="1000"/>
  <c r="F1197" i="1000"/>
  <c r="F1263" i="1000"/>
  <c r="F1171" i="1000"/>
  <c r="F1340" i="1000"/>
  <c r="F834" i="1000"/>
  <c r="F866" i="1000"/>
  <c r="F30" i="1000"/>
  <c r="F41" i="1000"/>
  <c r="F45" i="1000"/>
  <c r="F123" i="1000"/>
  <c r="F141" i="1000"/>
  <c r="F151" i="1000"/>
  <c r="F198" i="1000"/>
  <c r="F209" i="1000"/>
  <c r="F260" i="1000"/>
  <c r="F288" i="1000"/>
  <c r="F325" i="1000"/>
  <c r="F344" i="1000"/>
  <c r="F353" i="1000"/>
  <c r="F411" i="1000"/>
  <c r="F435" i="1000"/>
  <c r="F487" i="1000"/>
  <c r="F491" i="1000"/>
  <c r="F497" i="1000"/>
  <c r="F524" i="1000"/>
  <c r="F737" i="1000"/>
  <c r="F767" i="1000"/>
  <c r="F1006" i="1000"/>
  <c r="F1011" i="1000"/>
  <c r="F1063" i="1000"/>
  <c r="F1142" i="1000"/>
  <c r="F1185" i="1000"/>
  <c r="F1256" i="1000"/>
  <c r="F1261" i="1000"/>
  <c r="F1336" i="1000"/>
  <c r="F1345" i="1000"/>
  <c r="F647" i="1000"/>
  <c r="F832" i="1000"/>
  <c r="F868" i="1000"/>
  <c r="F1014" i="1000"/>
  <c r="F303" i="1000"/>
  <c r="F861" i="1000"/>
  <c r="F999" i="1000"/>
  <c r="F1039" i="1000"/>
  <c r="F1251" i="1000"/>
  <c r="F1266" i="1000"/>
  <c r="F876" i="1000"/>
  <c r="F33" i="1000"/>
  <c r="F77" i="1000"/>
  <c r="F126" i="1000"/>
  <c r="F107" i="1000"/>
  <c r="F180" i="1000"/>
  <c r="F182" i="1000"/>
  <c r="F184" i="1000"/>
  <c r="F92" i="1000"/>
  <c r="F25" i="1000"/>
  <c r="F56" i="1000"/>
  <c r="F73" i="1000"/>
  <c r="F1313" i="1000"/>
  <c r="F764" i="1000"/>
  <c r="F1130" i="1000"/>
  <c r="F535" i="1000"/>
  <c r="F54" i="1000"/>
  <c r="F162" i="1000"/>
  <c r="F178" i="1000"/>
  <c r="F183" i="1000"/>
  <c r="F273" i="1000"/>
  <c r="F144" i="1000"/>
  <c r="F170" i="1000"/>
  <c r="F1145" i="1000"/>
  <c r="F165" i="1000"/>
  <c r="F320" i="1000"/>
  <c r="F396" i="1000"/>
  <c r="F363" i="1000"/>
  <c r="F145" i="1000"/>
  <c r="F127" i="1000"/>
  <c r="F172" i="1000"/>
  <c r="F211" i="1000"/>
  <c r="F181" i="1000"/>
  <c r="F48" i="1000"/>
  <c r="F90" i="1000"/>
  <c r="F316" i="1000"/>
  <c r="F134" i="1000"/>
  <c r="F122" i="1000"/>
  <c r="F697" i="1000"/>
  <c r="F500" i="1000"/>
  <c r="F513" i="1000"/>
  <c r="F548" i="1000"/>
  <c r="F195" i="1000"/>
  <c r="F59" i="1000"/>
  <c r="F102" i="1000"/>
  <c r="F947" i="1000"/>
  <c r="F1217" i="1000"/>
  <c r="N259" i="1007" l="1"/>
  <c r="P260" i="1007"/>
  <c r="P259" i="1007" s="1"/>
  <c r="N251" i="1007"/>
  <c r="P252" i="1007"/>
  <c r="P251" i="1007" s="1"/>
  <c r="N265" i="1007"/>
  <c r="N264" i="1007" s="1"/>
  <c r="N263" i="1007" s="1"/>
  <c r="P266" i="1007"/>
  <c r="P265" i="1007" s="1"/>
  <c r="P264" i="1007" s="1"/>
  <c r="P263" i="1007" s="1"/>
  <c r="N254" i="1007"/>
  <c r="N253" i="1007" s="1"/>
  <c r="P255" i="1007"/>
  <c r="P254" i="1007" s="1"/>
  <c r="P253" i="1007" s="1"/>
  <c r="N269" i="1007"/>
  <c r="N268" i="1007" s="1"/>
  <c r="N267" i="1007" s="1"/>
  <c r="P270" i="1007"/>
  <c r="P269" i="1007" s="1"/>
  <c r="P268" i="1007" s="1"/>
  <c r="P267" i="1007" s="1"/>
  <c r="N249" i="1007"/>
  <c r="P250" i="1007"/>
  <c r="P249" i="1007" s="1"/>
  <c r="N247" i="1007"/>
  <c r="P248" i="1007"/>
  <c r="P247" i="1007" s="1"/>
  <c r="N257" i="1007"/>
  <c r="P258" i="1007"/>
  <c r="P257" i="1007" s="1"/>
  <c r="N274" i="1007"/>
  <c r="N273" i="1007" s="1"/>
  <c r="N272" i="1007" s="1"/>
  <c r="N271" i="1007" s="1"/>
  <c r="P275" i="1007"/>
  <c r="P274" i="1007" s="1"/>
  <c r="P273" i="1007" s="1"/>
  <c r="P272" i="1007" s="1"/>
  <c r="P271" i="1007" s="1"/>
  <c r="O184" i="1007"/>
  <c r="O73" i="1007"/>
  <c r="O131" i="1007"/>
  <c r="O149" i="1007"/>
  <c r="O180" i="1007"/>
  <c r="O195" i="1007"/>
  <c r="O206" i="1007"/>
  <c r="O215" i="1007"/>
  <c r="O214" i="1007" s="1"/>
  <c r="O247" i="1007"/>
  <c r="O28" i="1007"/>
  <c r="O50" i="1007"/>
  <c r="O67" i="1007"/>
  <c r="O89" i="1007"/>
  <c r="O118" i="1007"/>
  <c r="O126" i="1007"/>
  <c r="O26" i="1007"/>
  <c r="O110" i="1007"/>
  <c r="O254" i="1007"/>
  <c r="O269" i="1007"/>
  <c r="O268" i="1007" s="1"/>
  <c r="O30" i="1007"/>
  <c r="O56" i="1007"/>
  <c r="O91" i="1007"/>
  <c r="O60" i="1007"/>
  <c r="O134" i="1007"/>
  <c r="O142" i="1007"/>
  <c r="O151" i="1007"/>
  <c r="O168" i="1007"/>
  <c r="O188" i="1007"/>
  <c r="O198" i="1007"/>
  <c r="O220" i="1007"/>
  <c r="O249" i="1007"/>
  <c r="O40" i="1007"/>
  <c r="O82" i="1007"/>
  <c r="O99" i="1007"/>
  <c r="O58" i="1007"/>
  <c r="O257" i="1007"/>
  <c r="O274" i="1007"/>
  <c r="O273" i="1007" s="1"/>
  <c r="O18" i="1007"/>
  <c r="O62" i="1007"/>
  <c r="O52" i="1007"/>
  <c r="O84" i="1007"/>
  <c r="O114" i="1007"/>
  <c r="O65" i="1007"/>
  <c r="O42" i="1007"/>
  <c r="O107" i="1007"/>
  <c r="O136" i="1007"/>
  <c r="O144" i="1007"/>
  <c r="O154" i="1007"/>
  <c r="O162" i="1007"/>
  <c r="O170" i="1007"/>
  <c r="O191" i="1007"/>
  <c r="O201" i="1007"/>
  <c r="O222" i="1007"/>
  <c r="O235" i="1007"/>
  <c r="O234" i="1007" s="1"/>
  <c r="O233" i="1007" s="1"/>
  <c r="O232" i="1007" s="1"/>
  <c r="O54" i="1007"/>
  <c r="O116" i="1007"/>
  <c r="O124" i="1007"/>
  <c r="O259" i="1007"/>
  <c r="O36" i="1007"/>
  <c r="O80" i="1007"/>
  <c r="O45" i="1007"/>
  <c r="O44" i="1007" s="1"/>
  <c r="O128" i="1007"/>
  <c r="O146" i="1007"/>
  <c r="O156" i="1007"/>
  <c r="O193" i="1007"/>
  <c r="O204" i="1007"/>
  <c r="O212" i="1007"/>
  <c r="O224" i="1007"/>
  <c r="O242" i="1007"/>
  <c r="O241" i="1007" s="1"/>
  <c r="O34" i="1007"/>
  <c r="O86" i="1007"/>
  <c r="O105" i="1007"/>
  <c r="O32" i="1007"/>
  <c r="O97" i="1007"/>
  <c r="O251" i="1007"/>
  <c r="O265" i="1007"/>
  <c r="F815" i="1000"/>
  <c r="F642" i="1000"/>
  <c r="F587" i="1000"/>
  <c r="F932" i="1000"/>
  <c r="F931" i="1000"/>
  <c r="F1299" i="1000"/>
  <c r="F1229" i="1000"/>
  <c r="F217" i="1000"/>
  <c r="F864" i="1000"/>
  <c r="F1189" i="1000"/>
  <c r="F884" i="1000"/>
  <c r="F853" i="1000"/>
  <c r="F850" i="1000"/>
  <c r="F756" i="1000"/>
  <c r="F748" i="1000"/>
  <c r="F1296" i="1000"/>
  <c r="F99" i="1000"/>
  <c r="F98" i="1000"/>
  <c r="F97" i="1000"/>
  <c r="F96" i="1000"/>
  <c r="H697" i="1000"/>
  <c r="H107" i="1000"/>
  <c r="H106" i="1000"/>
  <c r="H24" i="1000"/>
  <c r="H1313" i="1000"/>
  <c r="H513" i="1000"/>
  <c r="H143" i="1000"/>
  <c r="H140" i="1000"/>
  <c r="H99" i="1000"/>
  <c r="H98" i="1000"/>
  <c r="H56" i="1000"/>
  <c r="H55" i="1000"/>
  <c r="H122" i="1000"/>
  <c r="H97" i="1000"/>
  <c r="H500" i="1000"/>
  <c r="H134" i="1000"/>
  <c r="H168" i="1000"/>
  <c r="H169" i="1000"/>
  <c r="H90" i="1000"/>
  <c r="H54" i="1000"/>
  <c r="H1217" i="1000"/>
  <c r="H102" i="1000"/>
  <c r="H73" i="1000"/>
  <c r="H195" i="1000"/>
  <c r="H947" i="1000"/>
  <c r="H59" i="1000"/>
  <c r="H177" i="1000"/>
  <c r="H171" i="1000"/>
  <c r="H92" i="1000"/>
  <c r="H91" i="1000"/>
  <c r="O165" i="1007"/>
  <c r="O70" i="1007"/>
  <c r="O94" i="1007"/>
  <c r="O12" i="1007"/>
  <c r="O208" i="1007"/>
  <c r="O77" i="1007"/>
  <c r="O120" i="1007"/>
  <c r="O138" i="1007"/>
  <c r="O172" i="1007"/>
  <c r="O21" i="1007"/>
  <c r="O158" i="1007"/>
  <c r="O229" i="1007"/>
  <c r="O228" i="1007" s="1"/>
  <c r="O227" i="1007" s="1"/>
  <c r="O226" i="1007" s="1"/>
  <c r="F1022" i="1000"/>
  <c r="F373" i="1000"/>
  <c r="F186" i="1000"/>
  <c r="F330" i="1000"/>
  <c r="F948" i="1000"/>
  <c r="F951" i="1000"/>
  <c r="F378" i="1000"/>
  <c r="F928" i="1000"/>
  <c r="F977" i="1000"/>
  <c r="F701" i="1000"/>
  <c r="F348" i="1000"/>
  <c r="F565" i="1000"/>
  <c r="F200" i="1000"/>
  <c r="F907" i="1000"/>
  <c r="F502" i="1000"/>
  <c r="F1359" i="1000"/>
  <c r="F783" i="1000"/>
  <c r="F506" i="1000"/>
  <c r="F1152" i="1000"/>
  <c r="F250" i="1000"/>
  <c r="F912" i="1000"/>
  <c r="F1324" i="1000"/>
  <c r="F1108" i="1000"/>
  <c r="F896" i="1000"/>
  <c r="F541" i="1000"/>
  <c r="F812" i="1000"/>
  <c r="F775" i="1000"/>
  <c r="F465" i="1000"/>
  <c r="F223" i="1000"/>
  <c r="F276" i="1000"/>
  <c r="F1314" i="1000"/>
  <c r="F722" i="1000"/>
  <c r="F493" i="1000"/>
  <c r="F923" i="1000"/>
  <c r="F1230" i="1000"/>
  <c r="F1153" i="1000"/>
  <c r="F1082" i="1000"/>
  <c r="F451" i="1000"/>
  <c r="F224" i="1000"/>
  <c r="F897" i="1000"/>
  <c r="F507" i="1000"/>
  <c r="F1048" i="1000"/>
  <c r="F554" i="1000"/>
  <c r="F219" i="1000"/>
  <c r="F1356" i="1000"/>
  <c r="F1292" i="1000"/>
  <c r="F1244" i="1000"/>
  <c r="F1162" i="1000"/>
  <c r="F978" i="1000"/>
  <c r="F949" i="1000"/>
  <c r="F387" i="1000"/>
  <c r="F566" i="1000"/>
  <c r="F461" i="1000"/>
  <c r="F331" i="1000"/>
  <c r="F251" i="1000"/>
  <c r="F836" i="1000"/>
  <c r="F1303" i="1000"/>
  <c r="F386" i="1000"/>
  <c r="F1081" i="1000"/>
  <c r="F450" i="1000"/>
  <c r="F772" i="1000"/>
  <c r="F1194" i="1000"/>
  <c r="F1291" i="1000"/>
  <c r="F190" i="1000"/>
  <c r="F1218" i="1000"/>
  <c r="F1113" i="1000"/>
  <c r="F992" i="1000"/>
  <c r="F952" i="1000"/>
  <c r="F784" i="1000"/>
  <c r="F234" i="1000"/>
  <c r="F908" i="1000"/>
  <c r="F837" i="1000"/>
  <c r="F1304" i="1000"/>
  <c r="F1123" i="1000"/>
  <c r="F503" i="1000"/>
  <c r="F469" i="1000"/>
  <c r="F369" i="1000"/>
  <c r="F336" i="1000"/>
  <c r="F239" i="1000"/>
  <c r="F191" i="1000"/>
  <c r="F351" i="1000"/>
  <c r="F204" i="1000"/>
  <c r="F929" i="1000"/>
  <c r="F1032" i="1000"/>
  <c r="F215" i="1000"/>
  <c r="F810" i="1000"/>
  <c r="F1219" i="1000"/>
  <c r="F542" i="1000"/>
  <c r="F447" i="1000"/>
  <c r="F335" i="1000"/>
  <c r="F1355" i="1000"/>
  <c r="F870" i="1000"/>
  <c r="F1300" i="1000"/>
  <c r="F1190" i="1000"/>
  <c r="F968" i="1000"/>
  <c r="F871" i="1000"/>
  <c r="F894" i="1000"/>
  <c r="F1195" i="1000"/>
  <c r="F718" i="1000"/>
  <c r="F529" i="1000"/>
  <c r="F456" i="1000"/>
  <c r="F1088" i="1000"/>
  <c r="F913" i="1000"/>
  <c r="F1109" i="1000"/>
  <c r="F1360" i="1000"/>
  <c r="F1315" i="1000"/>
  <c r="F1165" i="1000"/>
  <c r="F773" i="1000"/>
  <c r="F519" i="1000"/>
  <c r="F376" i="1000"/>
  <c r="F138" i="1000"/>
  <c r="F245" i="1000"/>
  <c r="F203" i="1000"/>
  <c r="F1161" i="1000"/>
  <c r="F1031" i="1000"/>
  <c r="F481" i="1000"/>
  <c r="F893" i="1000"/>
  <c r="F528" i="1000"/>
  <c r="F455" i="1000"/>
  <c r="F366" i="1000"/>
  <c r="F295" i="1000"/>
  <c r="F253" i="1000"/>
  <c r="F553" i="1000"/>
  <c r="F460" i="1000"/>
  <c r="F560" i="1000"/>
  <c r="F967" i="1000"/>
  <c r="F922" i="1000"/>
  <c r="F1167" i="1000"/>
  <c r="F991" i="1000"/>
  <c r="F233" i="1000"/>
  <c r="F258" i="1000"/>
  <c r="F1055" i="1000"/>
  <c r="F446" i="1000"/>
  <c r="F1180" i="1000"/>
  <c r="F1122" i="1000"/>
  <c r="F1047" i="1000"/>
  <c r="F717" i="1000"/>
  <c r="F137" i="1000"/>
  <c r="F1243" i="1000"/>
  <c r="F1084" i="1000"/>
  <c r="F238" i="1000"/>
  <c r="F809" i="1000"/>
  <c r="F1164" i="1000"/>
  <c r="F1087" i="1000"/>
  <c r="F518" i="1000"/>
  <c r="F214" i="1000"/>
  <c r="F1168" i="1000"/>
  <c r="F1023" i="1000"/>
  <c r="F379" i="1000"/>
  <c r="F296" i="1000"/>
  <c r="F254" i="1000"/>
  <c r="F187" i="1000"/>
  <c r="F1114" i="1000"/>
  <c r="F394" i="1000"/>
  <c r="F873" i="1000"/>
  <c r="F813" i="1000"/>
  <c r="F1181" i="1000"/>
  <c r="F776" i="1000"/>
  <c r="F561" i="1000"/>
  <c r="F277" i="1000"/>
  <c r="F816" i="1000"/>
  <c r="F1056" i="1000"/>
  <c r="F482" i="1000"/>
  <c r="F246" i="1000"/>
  <c r="F885" i="1000"/>
  <c r="F1325" i="1000"/>
  <c r="F1085" i="1000"/>
  <c r="F702" i="1000"/>
  <c r="F201" i="1000"/>
  <c r="F1297" i="1000"/>
  <c r="F723" i="1000"/>
  <c r="F494" i="1000"/>
  <c r="F111" i="1000"/>
  <c r="F523" i="1000"/>
  <c r="F155" i="1000"/>
  <c r="F339" i="1000"/>
  <c r="F1129" i="1000"/>
  <c r="F1008" i="1000"/>
  <c r="F1265" i="1000"/>
  <c r="F1274" i="1000"/>
  <c r="F1283" i="1000"/>
  <c r="F763" i="1000"/>
  <c r="F1329" i="1000"/>
  <c r="F148" i="1000"/>
  <c r="F1260" i="1000"/>
  <c r="F1034" i="1000"/>
  <c r="F206" i="1000"/>
  <c r="F319" i="1000"/>
  <c r="F875" i="1000"/>
  <c r="F1344" i="1000"/>
  <c r="F1058" i="1000"/>
  <c r="F281" i="1000"/>
  <c r="F72" i="1000"/>
  <c r="F1170" i="1000"/>
  <c r="F480" i="1000"/>
  <c r="F1179" i="1000"/>
  <c r="F505" i="1000"/>
  <c r="F108" i="1000"/>
  <c r="F1349" i="1000"/>
  <c r="F125" i="1000"/>
  <c r="F62" i="1000"/>
  <c r="F29" i="1000"/>
  <c r="F237" i="1000"/>
  <c r="F58" i="1000"/>
  <c r="F194" i="1000"/>
  <c r="F696" i="1000"/>
  <c r="F315" i="1000"/>
  <c r="F47" i="1000"/>
  <c r="F1144" i="1000"/>
  <c r="F143" i="1000"/>
  <c r="F272" i="1000"/>
  <c r="F1312" i="1000"/>
  <c r="F998" i="1000"/>
  <c r="F302" i="1000"/>
  <c r="F1323" i="1000"/>
  <c r="F564" i="1000"/>
  <c r="F228" i="1000"/>
  <c r="F116" i="1000"/>
  <c r="F1358" i="1000"/>
  <c r="F517" i="1000"/>
  <c r="F512" i="1000"/>
  <c r="F89" i="1000"/>
  <c r="F53" i="1000"/>
  <c r="F106" i="1000"/>
  <c r="F559" i="1000"/>
  <c r="F540" i="1000"/>
  <c r="F1193" i="1000"/>
  <c r="F501" i="1000"/>
  <c r="F185" i="1000"/>
  <c r="F101" i="1000"/>
  <c r="F499" i="1000"/>
  <c r="F121" i="1000"/>
  <c r="F758" i="1000"/>
  <c r="F534" i="1000"/>
  <c r="F55" i="1000"/>
  <c r="F568" i="1000"/>
  <c r="F1216" i="1000"/>
  <c r="F946" i="1000"/>
  <c r="F547" i="1000"/>
  <c r="F358" i="1000"/>
  <c r="F177" i="1000"/>
  <c r="F91" i="1000"/>
  <c r="F76" i="1000"/>
  <c r="F32" i="1000"/>
  <c r="F1250" i="1000"/>
  <c r="F486" i="1000"/>
  <c r="F1013" i="1000"/>
  <c r="F966" i="1000"/>
  <c r="F646" i="1000"/>
  <c r="F232" i="1000"/>
  <c r="F927" i="1000"/>
  <c r="F1302" i="1000"/>
  <c r="F786" i="1000"/>
  <c r="F454" i="1000"/>
  <c r="F392" i="1000"/>
  <c r="F552" i="1000"/>
  <c r="F179" i="1000"/>
  <c r="F7" i="997"/>
  <c r="N256" i="1007" l="1"/>
  <c r="N246" i="1007"/>
  <c r="E7" i="997"/>
  <c r="G8" i="997"/>
  <c r="P246" i="1007"/>
  <c r="P256" i="1007"/>
  <c r="O183" i="1007"/>
  <c r="O182" i="1007" s="1"/>
  <c r="O11" i="1007"/>
  <c r="O161" i="1007"/>
  <c r="O17" i="1007"/>
  <c r="O253" i="1007"/>
  <c r="O264" i="1007"/>
  <c r="O200" i="1007"/>
  <c r="O197" i="1007"/>
  <c r="O109" i="1007"/>
  <c r="O179" i="1007"/>
  <c r="O20" i="1007"/>
  <c r="O211" i="1007"/>
  <c r="O101" i="1007"/>
  <c r="O187" i="1007"/>
  <c r="O130" i="1007"/>
  <c r="O153" i="1007"/>
  <c r="O69" i="1007"/>
  <c r="O203" i="1007"/>
  <c r="O240" i="1007"/>
  <c r="O272" i="1007"/>
  <c r="O267" i="1007"/>
  <c r="O219" i="1007"/>
  <c r="O246" i="1007"/>
  <c r="O88" i="1007"/>
  <c r="O256" i="1007"/>
  <c r="O218" i="1007"/>
  <c r="O217" i="1007" s="1"/>
  <c r="O25" i="1007"/>
  <c r="O148" i="1007"/>
  <c r="O123" i="1007"/>
  <c r="O49" i="1007"/>
  <c r="O190" i="1007"/>
  <c r="O141" i="1007"/>
  <c r="O104" i="1007"/>
  <c r="O64" i="1007"/>
  <c r="O133" i="1007"/>
  <c r="O76" i="1007"/>
  <c r="O39" i="1007"/>
  <c r="O113" i="1007"/>
  <c r="O93" i="1007"/>
  <c r="F860" i="1000"/>
  <c r="F572" i="1000"/>
  <c r="O164" i="1007"/>
  <c r="H946" i="1000"/>
  <c r="H72" i="1000"/>
  <c r="H1216" i="1000"/>
  <c r="H89" i="1000"/>
  <c r="H130" i="1000"/>
  <c r="H133" i="1000"/>
  <c r="H95" i="1000"/>
  <c r="H96" i="1000"/>
  <c r="H1312" i="1000"/>
  <c r="H57" i="1000"/>
  <c r="H58" i="1000"/>
  <c r="H194" i="1000"/>
  <c r="H100" i="1000"/>
  <c r="H101" i="1000"/>
  <c r="H53" i="1000"/>
  <c r="H499" i="1000"/>
  <c r="H121" i="1000"/>
  <c r="H512" i="1000"/>
  <c r="H696" i="1000"/>
  <c r="H23" i="1000"/>
  <c r="F1354" i="1000"/>
  <c r="F1233" i="1000"/>
  <c r="F726" i="1000"/>
  <c r="F808" i="1000"/>
  <c r="F1183" i="1000"/>
  <c r="F1080" i="1000"/>
  <c r="F168" i="1000"/>
  <c r="F1102" i="1000"/>
  <c r="F1151" i="1000"/>
  <c r="F406" i="1000"/>
  <c r="F1317" i="1000"/>
  <c r="F954" i="1000"/>
  <c r="F830" i="1000"/>
  <c r="F244" i="1000"/>
  <c r="F1223" i="1000"/>
  <c r="F433" i="1000"/>
  <c r="F1112" i="1000"/>
  <c r="F883" i="1000"/>
  <c r="F704" i="1000"/>
  <c r="F160" i="1000"/>
  <c r="F1139" i="1000"/>
  <c r="F976" i="1000"/>
  <c r="F716" i="1000"/>
  <c r="F1224" i="1000"/>
  <c r="F290" i="1000"/>
  <c r="F955" i="1000"/>
  <c r="F256" i="1000"/>
  <c r="F458" i="1000"/>
  <c r="F459" i="1000"/>
  <c r="F705" i="1000"/>
  <c r="F831" i="1000"/>
  <c r="F161" i="1000"/>
  <c r="F169" i="1000"/>
  <c r="F434" i="1000"/>
  <c r="F1318" i="1000"/>
  <c r="F23" i="1000"/>
  <c r="F445" i="1000"/>
  <c r="F736" i="1000"/>
  <c r="F257" i="1000"/>
  <c r="F1234" i="1000"/>
  <c r="F130" i="1000"/>
  <c r="F133" i="1000"/>
  <c r="F24" i="1000"/>
  <c r="F410" i="1000"/>
  <c r="F1103" i="1000"/>
  <c r="F841" i="1000"/>
  <c r="F1184" i="1000"/>
  <c r="F280" i="1000"/>
  <c r="F1021" i="1000"/>
  <c r="F1273" i="1000"/>
  <c r="F859" i="1000"/>
  <c r="F171" i="1000"/>
  <c r="F140" i="1000"/>
  <c r="F747" i="1000"/>
  <c r="F52" i="1000"/>
  <c r="F120" i="1000"/>
  <c r="F432" i="1000"/>
  <c r="F516" i="1000"/>
  <c r="F222" i="1000"/>
  <c r="F563" i="1000"/>
  <c r="F546" i="1000"/>
  <c r="F83" i="1000"/>
  <c r="F771" i="1000"/>
  <c r="F1215" i="1000"/>
  <c r="F444" i="1000"/>
  <c r="F558" i="1000"/>
  <c r="F1178" i="1000"/>
  <c r="F389" i="1000"/>
  <c r="F314" i="1000"/>
  <c r="F695" i="1000"/>
  <c r="F57" i="1000"/>
  <c r="F236" i="1000"/>
  <c r="F479" i="1000"/>
  <c r="F231" i="1000"/>
  <c r="F945" i="1000"/>
  <c r="F531" i="1000"/>
  <c r="F38" i="1000"/>
  <c r="F193" i="1000"/>
  <c r="F496" i="1000"/>
  <c r="F1192" i="1000"/>
  <c r="F271" i="1000"/>
  <c r="F71" i="1000"/>
  <c r="F95" i="1000"/>
  <c r="F100" i="1000"/>
  <c r="F551" i="1000"/>
  <c r="F511" i="1000"/>
  <c r="F1311" i="1000"/>
  <c r="N245" i="1007" l="1"/>
  <c r="G7" i="997"/>
  <c r="M7" i="997" s="1"/>
  <c r="M8" i="997"/>
  <c r="P245" i="1007"/>
  <c r="P244" i="1007" s="1"/>
  <c r="O10" i="1007"/>
  <c r="O178" i="1007"/>
  <c r="O263" i="1007"/>
  <c r="O48" i="1007"/>
  <c r="O186" i="1007"/>
  <c r="O24" i="1007"/>
  <c r="O271" i="1007"/>
  <c r="O239" i="1007"/>
  <c r="O38" i="1007"/>
  <c r="O245" i="1007"/>
  <c r="O75" i="1007"/>
  <c r="O112" i="1007"/>
  <c r="F840" i="1000"/>
  <c r="H496" i="1000"/>
  <c r="H22" i="1000"/>
  <c r="H511" i="1000"/>
  <c r="H82" i="1000"/>
  <c r="H83" i="1000"/>
  <c r="H71" i="1000"/>
  <c r="H51" i="1000"/>
  <c r="H52" i="1000"/>
  <c r="H695" i="1000"/>
  <c r="H120" i="1000"/>
  <c r="H119" i="1000"/>
  <c r="H193" i="1000"/>
  <c r="H189" i="1000"/>
  <c r="H1311" i="1000"/>
  <c r="H1215" i="1000"/>
  <c r="H945" i="1000"/>
  <c r="F1232" i="1000"/>
  <c r="F975" i="1000"/>
  <c r="F1079" i="1000"/>
  <c r="F22" i="1000"/>
  <c r="F807" i="1000"/>
  <c r="F1327" i="1000"/>
  <c r="F1128" i="1000"/>
  <c r="F1111" i="1000"/>
  <c r="F997" i="1000"/>
  <c r="F1249" i="1000"/>
  <c r="F839" i="1000"/>
  <c r="F1328" i="1000"/>
  <c r="F82" i="1000"/>
  <c r="F725" i="1000"/>
  <c r="F550" i="1000"/>
  <c r="F221" i="1000"/>
  <c r="F510" i="1000"/>
  <c r="F1214" i="1000"/>
  <c r="F1310" i="1000"/>
  <c r="F944" i="1000"/>
  <c r="F51" i="1000"/>
  <c r="F694" i="1000"/>
  <c r="F1177" i="1000"/>
  <c r="F443" i="1000"/>
  <c r="F485" i="1000"/>
  <c r="F522" i="1000"/>
  <c r="F557" i="1000"/>
  <c r="F545" i="1000"/>
  <c r="F270" i="1000"/>
  <c r="F37" i="1000"/>
  <c r="F1078" i="1000"/>
  <c r="F119" i="1000"/>
  <c r="F61" i="1000"/>
  <c r="F189" i="1000"/>
  <c r="F338" i="1000"/>
  <c r="F301" i="1000"/>
  <c r="H485" i="1000" l="1"/>
  <c r="H1214" i="1000"/>
  <c r="H694" i="1000"/>
  <c r="H509" i="1000"/>
  <c r="H510" i="1000"/>
  <c r="H61" i="1000"/>
  <c r="H944" i="1000"/>
  <c r="H1310" i="1000"/>
  <c r="H21" i="1000"/>
  <c r="F60" i="1000"/>
  <c r="F21" i="1000"/>
  <c r="F544" i="1000"/>
  <c r="F521" i="1000"/>
  <c r="F484" i="1000"/>
  <c r="F693" i="1000"/>
  <c r="F279" i="1000"/>
  <c r="F1077" i="1000"/>
  <c r="F243" i="1000"/>
  <c r="F1176" i="1000"/>
  <c r="F1309" i="1000"/>
  <c r="F509" i="1000"/>
  <c r="F549" i="1000"/>
  <c r="F943" i="1000"/>
  <c r="F1213" i="1000"/>
  <c r="C18" i="992" l="1"/>
  <c r="H943" i="1000"/>
  <c r="H1213" i="1000"/>
  <c r="H1306" i="1000"/>
  <c r="H1309" i="1000"/>
  <c r="H60" i="1000"/>
  <c r="H693" i="1000"/>
  <c r="H484" i="1000"/>
  <c r="F556" i="1000"/>
  <c r="F442" i="1000"/>
  <c r="F805" i="1000"/>
  <c r="F804" i="1000"/>
  <c r="F806" i="1000"/>
  <c r="F515" i="1000"/>
  <c r="F1212" i="1000"/>
  <c r="F1076" i="1000"/>
  <c r="F242" i="1000"/>
  <c r="F1175" i="1000"/>
  <c r="F478" i="1000"/>
  <c r="F942" i="1000"/>
  <c r="F1308" i="1000"/>
  <c r="F692" i="1000"/>
  <c r="C17" i="992" l="1"/>
  <c r="C16" i="992" s="1"/>
  <c r="C11" i="995" s="1"/>
  <c r="C10" i="995" s="1"/>
  <c r="C9" i="995" s="1"/>
  <c r="O7" i="1007"/>
  <c r="H478" i="1000"/>
  <c r="H20" i="1000"/>
  <c r="H1212" i="1000"/>
  <c r="H692" i="1000"/>
  <c r="H1308" i="1000"/>
  <c r="H942" i="1000"/>
  <c r="F19" i="1000"/>
  <c r="F20" i="1000"/>
  <c r="F1211" i="1000"/>
  <c r="F941" i="1000"/>
  <c r="F477" i="1000"/>
  <c r="F1307" i="1000"/>
  <c r="F241" i="1000"/>
  <c r="F514" i="1000"/>
  <c r="O3" i="1007" l="1"/>
  <c r="F691" i="1000"/>
  <c r="F690" i="1000"/>
  <c r="H691" i="1000"/>
  <c r="H690" i="1000"/>
  <c r="H941" i="1000"/>
  <c r="H19" i="1000"/>
  <c r="H1307" i="1000"/>
  <c r="H1210" i="1000"/>
  <c r="H1211" i="1000"/>
  <c r="H477" i="1000"/>
  <c r="F1210" i="1000"/>
  <c r="F1306" i="1000"/>
  <c r="H476" i="1000" l="1"/>
  <c r="F476" i="1000"/>
  <c r="F940" i="1000"/>
  <c r="H940" i="1000"/>
  <c r="F18" i="1000"/>
  <c r="H18" i="1000"/>
  <c r="H474" i="1000" l="1"/>
  <c r="F474" i="1000"/>
  <c r="C19" i="992"/>
  <c r="H936" i="1000"/>
  <c r="H937" i="1000"/>
  <c r="F936" i="1000"/>
  <c r="F937" i="1000"/>
  <c r="H17" i="1000"/>
  <c r="F17" i="1000"/>
  <c r="F856" i="1000"/>
  <c r="C28" i="992" l="1"/>
  <c r="F472" i="1000"/>
  <c r="F473" i="1000"/>
  <c r="H472" i="1000"/>
  <c r="H473" i="1000"/>
  <c r="C29" i="992" l="1"/>
  <c r="P125" i="1007"/>
  <c r="P124" i="1007" s="1"/>
  <c r="P159" i="1007"/>
  <c r="P61" i="1007"/>
  <c r="P60" i="1007" s="1"/>
  <c r="P98" i="1007"/>
  <c r="P97" i="1007" s="1"/>
  <c r="P33" i="1007"/>
  <c r="P32" i="1007" s="1"/>
  <c r="P66" i="1007"/>
  <c r="P65" i="1007" s="1"/>
  <c r="P143" i="1007"/>
  <c r="P142" i="1007" s="1"/>
  <c r="P53" i="1007"/>
  <c r="P52" i="1007" s="1"/>
  <c r="P59" i="1007"/>
  <c r="P58" i="1007" s="1"/>
  <c r="P171" i="1007"/>
  <c r="P170" i="1007" s="1"/>
  <c r="P202" i="1007"/>
  <c r="P201" i="1007" s="1"/>
  <c r="P200" i="1007" s="1"/>
  <c r="P78" i="1007"/>
  <c r="P72" i="1007"/>
  <c r="P19" i="1007"/>
  <c r="P18" i="1007" s="1"/>
  <c r="P17" i="1007" s="1"/>
  <c r="P51" i="1007"/>
  <c r="P50" i="1007" s="1"/>
  <c r="P181" i="1007"/>
  <c r="P180" i="1007" s="1"/>
  <c r="P179" i="1007" s="1"/>
  <c r="P178" i="1007" s="1"/>
  <c r="P189" i="1007"/>
  <c r="P188" i="1007" s="1"/>
  <c r="P187" i="1007" s="1"/>
  <c r="P55" i="1007"/>
  <c r="P54" i="1007" s="1"/>
  <c r="P63" i="1007"/>
  <c r="P62" i="1007" s="1"/>
  <c r="P152" i="1007"/>
  <c r="P151" i="1007" s="1"/>
  <c r="P29" i="1007"/>
  <c r="P28" i="1007" s="1"/>
  <c r="P31" i="1007"/>
  <c r="P30" i="1007" s="1"/>
  <c r="P95" i="1007"/>
  <c r="P225" i="1007"/>
  <c r="P224" i="1007" s="1"/>
  <c r="P230" i="1007"/>
  <c r="P185" i="1007"/>
  <c r="P184" i="1007" s="1"/>
  <c r="P183" i="1007" s="1"/>
  <c r="P182" i="1007" s="1"/>
  <c r="P108" i="1007"/>
  <c r="P107" i="1007" s="1"/>
  <c r="P79" i="1007"/>
  <c r="P213" i="1007"/>
  <c r="P212" i="1007" s="1"/>
  <c r="P211" i="1007" s="1"/>
  <c r="P145" i="1007"/>
  <c r="P144" i="1007" s="1"/>
  <c r="P173" i="1007"/>
  <c r="P207" i="1007"/>
  <c r="P206" i="1007" s="1"/>
  <c r="P210" i="1007"/>
  <c r="P96" i="1007"/>
  <c r="P163" i="1007"/>
  <c r="P162" i="1007" s="1"/>
  <c r="P161" i="1007" s="1"/>
  <c r="P71" i="1007"/>
  <c r="P115" i="1007"/>
  <c r="P114" i="1007" s="1"/>
  <c r="P223" i="1007"/>
  <c r="P222" i="1007" s="1"/>
  <c r="P139" i="1007"/>
  <c r="P15" i="1007"/>
  <c r="P174" i="1007"/>
  <c r="P176" i="1007"/>
  <c r="P46" i="1007"/>
  <c r="P45" i="1007" s="1"/>
  <c r="P44" i="1007" s="1"/>
  <c r="P122" i="1007"/>
  <c r="P137" i="1007"/>
  <c r="P136" i="1007" s="1"/>
  <c r="P135" i="1007"/>
  <c r="P134" i="1007" s="1"/>
  <c r="P22" i="1007"/>
  <c r="P119" i="1007"/>
  <c r="P118" i="1007" s="1"/>
  <c r="P129" i="1007"/>
  <c r="P128" i="1007" s="1"/>
  <c r="P175" i="1007"/>
  <c r="P23" i="1007"/>
  <c r="P140" i="1007"/>
  <c r="P16" i="1007"/>
  <c r="P160" i="1007"/>
  <c r="P147" i="1007"/>
  <c r="P146" i="1007" s="1"/>
  <c r="P74" i="1007"/>
  <c r="P73" i="1007" s="1"/>
  <c r="P111" i="1007"/>
  <c r="P110" i="1007" s="1"/>
  <c r="P109" i="1007" s="1"/>
  <c r="P106" i="1007"/>
  <c r="P105" i="1007" s="1"/>
  <c r="P205" i="1007"/>
  <c r="P204" i="1007" s="1"/>
  <c r="P155" i="1007"/>
  <c r="P154" i="1007" s="1"/>
  <c r="P169" i="1007"/>
  <c r="P168" i="1007" s="1"/>
  <c r="P41" i="1007"/>
  <c r="P40" i="1007" s="1"/>
  <c r="P37" i="1007"/>
  <c r="P36" i="1007" s="1"/>
  <c r="P13" i="1007"/>
  <c r="B17" i="992"/>
  <c r="P216" i="1007"/>
  <c r="P215" i="1007" s="1"/>
  <c r="P214" i="1007" s="1"/>
  <c r="P14" i="1007"/>
  <c r="P85" i="1007"/>
  <c r="P84" i="1007" s="1"/>
  <c r="P68" i="1007"/>
  <c r="P67" i="1007" s="1"/>
  <c r="P196" i="1007"/>
  <c r="P195" i="1007" s="1"/>
  <c r="P231" i="1007"/>
  <c r="P100" i="1007"/>
  <c r="P99" i="1007" s="1"/>
  <c r="P157" i="1007"/>
  <c r="P156" i="1007" s="1"/>
  <c r="P166" i="1007"/>
  <c r="P121" i="1007"/>
  <c r="P221" i="1007"/>
  <c r="P220" i="1007" s="1"/>
  <c r="P90" i="1007"/>
  <c r="P89" i="1007" s="1"/>
  <c r="P103" i="1007"/>
  <c r="P102" i="1007" s="1"/>
  <c r="P101" i="1007" s="1"/>
  <c r="P150" i="1007"/>
  <c r="P149" i="1007" s="1"/>
  <c r="B18" i="992"/>
  <c r="P87" i="1007"/>
  <c r="P86" i="1007" s="1"/>
  <c r="P177" i="1007"/>
  <c r="P127" i="1007"/>
  <c r="P126" i="1007" s="1"/>
  <c r="P123" i="1007" s="1"/>
  <c r="P81" i="1007"/>
  <c r="P80" i="1007" s="1"/>
  <c r="P117" i="1007"/>
  <c r="P116" i="1007" s="1"/>
  <c r="P199" i="1007"/>
  <c r="P198" i="1007" s="1"/>
  <c r="P197" i="1007" s="1"/>
  <c r="P57" i="1007"/>
  <c r="P56" i="1007" s="1"/>
  <c r="P132" i="1007"/>
  <c r="P131" i="1007" s="1"/>
  <c r="P130" i="1007" s="1"/>
  <c r="P236" i="1007"/>
  <c r="P235" i="1007" s="1"/>
  <c r="P234" i="1007" s="1"/>
  <c r="P233" i="1007" s="1"/>
  <c r="P232" i="1007" s="1"/>
  <c r="P192" i="1007"/>
  <c r="P191" i="1007" s="1"/>
  <c r="P167" i="1007"/>
  <c r="P92" i="1007"/>
  <c r="P91" i="1007" s="1"/>
  <c r="P43" i="1007"/>
  <c r="P42" i="1007" s="1"/>
  <c r="P35" i="1007"/>
  <c r="P34" i="1007" s="1"/>
  <c r="P194" i="1007"/>
  <c r="P193" i="1007" s="1"/>
  <c r="P83" i="1007"/>
  <c r="P82" i="1007" s="1"/>
  <c r="P209" i="1007"/>
  <c r="P208" i="1007" s="1"/>
  <c r="P27" i="1007"/>
  <c r="P26" i="1007" s="1"/>
  <c r="P243" i="1007"/>
  <c r="P242" i="1007" s="1"/>
  <c r="P241" i="1007" s="1"/>
  <c r="P240" i="1007" s="1"/>
  <c r="P239" i="1007" s="1"/>
  <c r="P238" i="1007" s="1"/>
  <c r="D18" i="992" s="1"/>
  <c r="P148" i="1007" l="1"/>
  <c r="P120" i="1007"/>
  <c r="P165" i="1007"/>
  <c r="P138" i="1007"/>
  <c r="P133" i="1007" s="1"/>
  <c r="P12" i="1007"/>
  <c r="P11" i="1007" s="1"/>
  <c r="P190" i="1007"/>
  <c r="P77" i="1007"/>
  <c r="P76" i="1007" s="1"/>
  <c r="P172" i="1007"/>
  <c r="P104" i="1007"/>
  <c r="P94" i="1007"/>
  <c r="P93" i="1007" s="1"/>
  <c r="P158" i="1007"/>
  <c r="P153" i="1007" s="1"/>
  <c r="P229" i="1007"/>
  <c r="P228" i="1007" s="1"/>
  <c r="P227" i="1007" s="1"/>
  <c r="P226" i="1007" s="1"/>
  <c r="P25" i="1007"/>
  <c r="P24" i="1007" s="1"/>
  <c r="P21" i="1007"/>
  <c r="P20" i="1007" s="1"/>
  <c r="P70" i="1007"/>
  <c r="P69" i="1007" s="1"/>
  <c r="B16" i="992"/>
  <c r="B11" i="995" s="1"/>
  <c r="B10" i="995" s="1"/>
  <c r="B9" i="995" s="1"/>
  <c r="P39" i="1007"/>
  <c r="P38" i="1007" s="1"/>
  <c r="P49" i="1007"/>
  <c r="P88" i="1007"/>
  <c r="P113" i="1007"/>
  <c r="P141" i="1007"/>
  <c r="P218" i="1007"/>
  <c r="P217" i="1007" s="1"/>
  <c r="P219" i="1007"/>
  <c r="P203" i="1007"/>
  <c r="P64" i="1007"/>
  <c r="P164" i="1007" l="1"/>
  <c r="P112" i="1007" s="1"/>
  <c r="P186" i="1007"/>
  <c r="P10" i="1007"/>
  <c r="B19" i="992"/>
  <c r="B28" i="992" s="1"/>
  <c r="B29" i="992" s="1"/>
  <c r="P75" i="1007"/>
  <c r="P48" i="1007"/>
  <c r="P8" i="1007" l="1"/>
  <c r="D17" i="992" l="1"/>
  <c r="D16" i="992" s="1"/>
  <c r="P7" i="1007"/>
  <c r="P3" i="1007" l="1"/>
  <c r="N3" i="1007"/>
  <c r="D19" i="992"/>
  <c r="D28" i="992" s="1"/>
  <c r="D11" i="995"/>
  <c r="D10" i="995" s="1"/>
  <c r="D9" i="995" s="1"/>
</calcChain>
</file>

<file path=xl/sharedStrings.xml><?xml version="1.0" encoding="utf-8"?>
<sst xmlns="http://schemas.openxmlformats.org/spreadsheetml/2006/main" count="14364" uniqueCount="513">
  <si>
    <t>PRIHODI POSLOVANJA</t>
  </si>
  <si>
    <t>PRIHODI OD PRODAJE NEFINANCIJSKE IMOVINE</t>
  </si>
  <si>
    <t>RASHODI ZA NABAVU NEFINANCIJSKE IMOVINE</t>
  </si>
  <si>
    <t>RAZLIKA - VIŠAK / MANJAK</t>
  </si>
  <si>
    <t>Naziv rashoda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</si>
  <si>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</si>
  <si>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</si>
  <si>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</si>
  <si>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</si>
  <si>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</si>
  <si>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</si>
  <si>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neproizvedene dugotrajne imovine</t>
  </si>
  <si>
    <t>Rashodi za nabavu proizvedene dugotrajne imovine</t>
  </si>
  <si>
    <t>Razred</t>
  </si>
  <si>
    <t>Skupina</t>
  </si>
  <si>
    <t>Izvor financiranja</t>
  </si>
  <si>
    <t>Rashodi i izdaci</t>
  </si>
  <si>
    <t>Rashodi poslovanja</t>
  </si>
  <si>
    <t>IZVOR POMOĆI</t>
  </si>
  <si>
    <t>IZVOR VLASTITI PRIHODI</t>
  </si>
  <si>
    <t>Rashodi za nabavu nefinancijske imovine</t>
  </si>
  <si>
    <t>IZVOR PRIHODI OD PRODAJE NEFINANCIJSKE IMOVINE</t>
  </si>
  <si>
    <t>Izradila:</t>
  </si>
  <si>
    <t>IZVOR OPĆI PRIHODI I PRIMICI</t>
  </si>
  <si>
    <t>Oznaka izvora financiranja</t>
  </si>
  <si>
    <t>Naziv prihoda</t>
  </si>
  <si>
    <t>POMOĆI IZ INOZEMSTVA I OD SUBJEKATA UNUTAR OPĆEG PRORAČUNA</t>
  </si>
  <si>
    <t>PRIHODI OD IMOVINE</t>
  </si>
  <si>
    <t>PRIHODI IZ NADLEŽNOG PRORAČUNA I OD HZZO-a TEMELJEM UGOVORNIH OBVEZA</t>
  </si>
  <si>
    <t>PRIHODI OD PRODAJE PROIZVEDENE DUGOTRAJNE IMOVINE</t>
  </si>
  <si>
    <t>UKUPNO PRIHODI POSLOVANJA</t>
  </si>
  <si>
    <t>Danijela Čošić, mag. oec., univ. spec. oec.</t>
  </si>
  <si>
    <t>Ravnateljica :</t>
  </si>
  <si>
    <t>UKUPNI PRIHODI</t>
  </si>
  <si>
    <t>UKUPNI RASHODI</t>
  </si>
  <si>
    <t>PRIHODI OD PRODAJE PROIZVODA I ROBE TE PRUŽENIH USLUGA I PRIHODI OD DONACIJA</t>
  </si>
  <si>
    <t xml:space="preserve">IZVOR POMOĆI </t>
  </si>
  <si>
    <t>dr. sc. Draženka Vadla, dr. med.</t>
  </si>
  <si>
    <t>5.5.</t>
  </si>
  <si>
    <t>K 100057 Nabava opreme za Savjetovalište za prevenciju prekomjerne tjelesne težine i debljine</t>
  </si>
  <si>
    <t>3.1.</t>
  </si>
  <si>
    <t>4.6.</t>
  </si>
  <si>
    <t>7.2.</t>
  </si>
  <si>
    <t>1.1.</t>
  </si>
  <si>
    <t>Rashodi za dodatna ulaganja na nefinancijskoj imovini</t>
  </si>
  <si>
    <t>5.8.</t>
  </si>
  <si>
    <t xml:space="preserve"> 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</si>
  <si>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</si>
  <si>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</si>
  <si>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</si>
  <si>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</si>
  <si>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</si>
  <si>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</si>
  <si>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PRENESENI VIŠAK/MANJAK IZ PRETHODNE GODINE</t>
  </si>
  <si>
    <t>PRIJENOS  VIŠKA/MANJKA U SLJEDEĆE RAZDOBLJE</t>
  </si>
  <si>
    <t>IZVORNI PLAN ZA 2024. / eura</t>
  </si>
  <si>
    <t>TEKUĆI PLAN ZA 2024. / eura</t>
  </si>
  <si>
    <t>Izvor finan.</t>
  </si>
  <si>
    <t>PRIHODI OD POREZA ZA REDOVNU DJELATNOST</t>
  </si>
  <si>
    <t>VLASTITI PRIHODI - PRORAČUNSKI KORISNICI</t>
  </si>
  <si>
    <t>4.6</t>
  </si>
  <si>
    <t>POMOĆI OD SUBJEKATA UNUTAR OPĆEG PRORAČUNA</t>
  </si>
  <si>
    <t>POMOĆI TEMELJEM PRIJENOSA EU SREDSTAVA</t>
  </si>
  <si>
    <t>07 ZDRAVSTVO</t>
  </si>
  <si>
    <t>II. POSEBNI DIO</t>
  </si>
  <si>
    <t>IZVJEŠTAJ PO PROGRAMSKOJ KLASIFIKACIJI</t>
  </si>
  <si>
    <t>IZVOR PRIHODI ZA POSEBNE NAMJENE (HZZO)</t>
  </si>
  <si>
    <t>Povećanje / smanjenje</t>
  </si>
  <si>
    <t xml:space="preserve">A RAČUN PRIHODA I RASHODA </t>
  </si>
  <si>
    <t>VIŠAK / MANJAK + NETO FINANCIRANJE</t>
  </si>
  <si>
    <t>C.PRENESENI VIŠAK ILI PRENESENI MANJAK</t>
  </si>
  <si>
    <t xml:space="preserve"> A. SAŽETAK RAČUNA PRIHODA I RASHODA</t>
  </si>
  <si>
    <t xml:space="preserve"> B. SAŽETAK RAČUNA FINANCIRANJA</t>
  </si>
  <si>
    <t>RAZRED I NAZIV</t>
  </si>
  <si>
    <t>NAZIV</t>
  </si>
  <si>
    <t>VIŠAK / MANJAK + NETO FINANCIRANJE + PRENESENI VIŠAK/MANJAK IZ PRETHODNE GODINE - PRIJENOS  VIŠKA/MANJKA U SLJEDEĆE RAZDOBLJE</t>
  </si>
  <si>
    <t>D. VIŠEGODIŠNJI PLAN  URAVNOTEŽENJA</t>
  </si>
  <si>
    <t>VIŠKA/MANJKA IZ PREDHODNE GODINE KOJI ĆE SE RASPOREDITI</t>
  </si>
  <si>
    <t>VIŠAK / MANJAK TEKUĆE GODINE</t>
  </si>
  <si>
    <t>PRIJENOS VIŠAK / MANJAK U SLJEDEĆE RAZDOBLJE</t>
  </si>
  <si>
    <t>076  Poslovi i usluge zdravstva koji nisu drugdje svrstani</t>
  </si>
  <si>
    <t>VLASTITI IZVORI</t>
  </si>
  <si>
    <t>Izvor</t>
  </si>
  <si>
    <t>REZULTAT POSLOVANJA</t>
  </si>
  <si>
    <t>PRIHODI OD HZZO-a NA TEMELJU UG.OBV. - ZDRAVSTVENE USTANOVE</t>
  </si>
  <si>
    <t>3.1</t>
  </si>
  <si>
    <t>NETO FINANCIRANJE</t>
  </si>
  <si>
    <t>PROGRAM 1066</t>
  </si>
  <si>
    <t>AKTIVNOST A100178</t>
  </si>
  <si>
    <t>AKTIVNOST A100122</t>
  </si>
  <si>
    <t>REDOVNA DJELATNOST ZAVODA ZA JAVNO ZDRAVSTVO</t>
  </si>
  <si>
    <t>OPREMANJE ZAVODA ZA JAVNO ZDRAVSTVO</t>
  </si>
  <si>
    <t>PRIPRAVNICI - HZZ-A</t>
  </si>
  <si>
    <t>TEKUĆI PROJEKT T100056</t>
  </si>
  <si>
    <t>TEKUĆI PROJEKT T100035</t>
  </si>
  <si>
    <t>KAPITALNI PROJEKT K100079</t>
  </si>
  <si>
    <t>TEKUĆI PROJEKT T107008</t>
  </si>
  <si>
    <t>IZVOR POMOĆI - POMOĆI - HZZO (Covid dodatak i Privremeni dodatak)</t>
  </si>
  <si>
    <t>Zajedno protiv ovisnosti</t>
  </si>
  <si>
    <t>Trening životnih vještina za prevenciju ovisnosti o alkoholu, kockanju i novim tehnologijama kod djece i mladih</t>
  </si>
  <si>
    <t>Prevencija rizika određenih čimbenika okoliša</t>
  </si>
  <si>
    <t>KAPITALNI PROJEKT T100084</t>
  </si>
  <si>
    <t>Nabava opreme za projekt Zajedno protiv ovisnosti</t>
  </si>
  <si>
    <t>TEKUĆI PROJEKT T100044</t>
  </si>
  <si>
    <t>Savjetovalište za reproduktivno zdravlje adolescenata</t>
  </si>
  <si>
    <t>TEKUĆI PROJEKT T100070</t>
  </si>
  <si>
    <t>TEKUĆI PROJEKT T10007</t>
  </si>
  <si>
    <t>Monitoring</t>
  </si>
  <si>
    <t>TEKUĆI PROJEKT T100113</t>
  </si>
  <si>
    <t>Specijalizacija liječnika</t>
  </si>
  <si>
    <t>IZDACI ZA FINANCIJSKU IMOVINU I OTPLATE ZAJMOVA</t>
  </si>
  <si>
    <t>UKUPNO IZDACI POSLOVANJA</t>
  </si>
  <si>
    <t>PLAN ZA 2024.</t>
  </si>
  <si>
    <t>NOVI PLAN ZA 2024.</t>
  </si>
  <si>
    <t>Plaće (Bruto)</t>
  </si>
  <si>
    <t>Plaće za redovan rad</t>
  </si>
  <si>
    <t xml:space="preserve">Plaće za zaposlene </t>
  </si>
  <si>
    <t>Plaće za zaposlene - Bruto plaća</t>
  </si>
  <si>
    <t>Plaće za zaposlene - Bruto plaća - CK</t>
  </si>
  <si>
    <t>Plaće za zaposlene - Bruto plaća -ZAO</t>
  </si>
  <si>
    <t>Plaće za zaposlene-Pripravnost</t>
  </si>
  <si>
    <t>Plaće za zaposlene-razlika 6 %</t>
  </si>
  <si>
    <t>Plaće za zaposlene-Privremeni dodatak</t>
  </si>
  <si>
    <t>Plaće za prekovremeni rad</t>
  </si>
  <si>
    <t>Plaće za posebne uvjete rada</t>
  </si>
  <si>
    <t>Plaće za posebne uvjete rada -CK</t>
  </si>
  <si>
    <t>Plaće za posebne uvjete rada - Covid</t>
  </si>
  <si>
    <t>Ostali rashodi za zaposlene</t>
  </si>
  <si>
    <t>Nagrade (jubilarne)</t>
  </si>
  <si>
    <t>Darovi (zaposlenicima)</t>
  </si>
  <si>
    <t>Otpremnine</t>
  </si>
  <si>
    <t>Naknade za bolest, invalidnost i smrtni slučaj</t>
  </si>
  <si>
    <t>Regres za godišnji odmor</t>
  </si>
  <si>
    <t>Ostali nenavedeni rashodi za zaposlene</t>
  </si>
  <si>
    <t>Ostali nenavedeni rashodi za zaposlene (božićnica i dar djeci)</t>
  </si>
  <si>
    <t>Doprinosi na plaće</t>
  </si>
  <si>
    <t>Doprinosi za obvezno zdravstveno osiguranje</t>
  </si>
  <si>
    <t>Naknade troškova zaposlenima</t>
  </si>
  <si>
    <t>Službena putovanja</t>
  </si>
  <si>
    <t>Dnevnice za službeni put u zemlji</t>
  </si>
  <si>
    <t>Naknade za smještaj na službenom putu u zemlji</t>
  </si>
  <si>
    <t>Naknade za prijevoz na službenom putu u zemlji</t>
  </si>
  <si>
    <t>Ostali rashodi za službena putovanja</t>
  </si>
  <si>
    <t>Naknade za prijevoz, za rad na terenu i odvojeni život</t>
  </si>
  <si>
    <t>Naknade za prijevoz na posao i s posla</t>
  </si>
  <si>
    <t>Naknade za odvojeni život</t>
  </si>
  <si>
    <t>Stručno usavršavanje zaposlenika</t>
  </si>
  <si>
    <t>Seminari, savjetovanja i simpoziji</t>
  </si>
  <si>
    <t>Seminari, savjetovanja i simpoziji-Kotizacija</t>
  </si>
  <si>
    <t>Seminari, savjetovanja i simpoziji-Školarina</t>
  </si>
  <si>
    <t>Tečajevi i stručni ispiti</t>
  </si>
  <si>
    <t>Rashodi za materijal i energiju</t>
  </si>
  <si>
    <t>Uredski materijal i ostali materijalni rashodi</t>
  </si>
  <si>
    <t>Uredski materijal</t>
  </si>
  <si>
    <t>Uredski materijal (od 6%povrata)</t>
  </si>
  <si>
    <t>Uredski materijal - toneri</t>
  </si>
  <si>
    <t>Uredski materijal - toneri (od 6%povrata)</t>
  </si>
  <si>
    <t>Uredski materijal - CK</t>
  </si>
  <si>
    <t>Uredski materijal - ZAO</t>
  </si>
  <si>
    <t xml:space="preserve">Literatura (publikacije, časopisi, glasila, knjige i ostalo) </t>
  </si>
  <si>
    <t>Literatura (publikacije, časopisi, glasila, knjige i ostalo)</t>
  </si>
  <si>
    <t>Materijal i sredstva za čišćenje i održavanje</t>
  </si>
  <si>
    <t>Materijal za higijenske potrebe i njegu</t>
  </si>
  <si>
    <t>Ostali materijal za potrebe redovnog poslovanja</t>
  </si>
  <si>
    <t>Materijal i sirovine</t>
  </si>
  <si>
    <t>Osnovni materijal i sirovine</t>
  </si>
  <si>
    <t>Osnovni materijal i sirovine (od 6%povrata)</t>
  </si>
  <si>
    <t>Pomoćni i sanitetski materijal</t>
  </si>
  <si>
    <t>Pomoćni i sanitetski materijal (od 6%povrata)</t>
  </si>
  <si>
    <t>Pomoćni i sanitetski materijal - CK</t>
  </si>
  <si>
    <t>Energija</t>
  </si>
  <si>
    <t>Električna energija</t>
  </si>
  <si>
    <t>Električna energija - opskrba</t>
  </si>
  <si>
    <t>Plin</t>
  </si>
  <si>
    <t>Motorni benzin i dizel gorivo</t>
  </si>
  <si>
    <t>Materijal i dijelovi za tekuće i investicijsko održavanje</t>
  </si>
  <si>
    <t>Materijal i dijelovi za tekuće i investicijsko održavanje postrojenja i opreme</t>
  </si>
  <si>
    <t>Sitni inventar i autogume</t>
  </si>
  <si>
    <t>Sitni inventar</t>
  </si>
  <si>
    <t>Auto gume</t>
  </si>
  <si>
    <t>Službena, radna i zaštitna odjeća i obuća</t>
  </si>
  <si>
    <t>Službena radna i zaštitna odjeća i obuća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</si>
  <si>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</si>
  <si>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</si>
  <si>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</si>
  <si>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</si>
  <si>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</si>
  <si>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Ostale usluge za komunikaciju i prijevoz</t>
  </si>
  <si>
    <t>Usluge slanja e-Računa</t>
  </si>
  <si>
    <t>Usluge tekućeg i investicijskog održavanja</t>
  </si>
  <si>
    <t>Usluge tekućeg i investicijkog održavanja postrojenja i opreme</t>
  </si>
  <si>
    <t>Usluge tekućeg i investicijkog održavanja prijevoznih sredstava</t>
  </si>
  <si>
    <t>Usluge promidžbe i informiranja</t>
  </si>
  <si>
    <t>Ostale usluge promidžbe i informiranja</t>
  </si>
  <si>
    <t>Komunalne usluge</t>
  </si>
  <si>
    <t>Opskrba vodom</t>
  </si>
  <si>
    <t>Iznošenje i odvoz smeća</t>
  </si>
  <si>
    <t>Ostale komunalne usluge</t>
  </si>
  <si>
    <t>Ostale komunalne usluge-Komunalna naknada</t>
  </si>
  <si>
    <t>Zakupnine i najamnine</t>
  </si>
  <si>
    <t>Zakupnine i najamnine za građevinske objekte</t>
  </si>
  <si>
    <t>Licence</t>
  </si>
  <si>
    <t>Ostale zakupnine i najmnine</t>
  </si>
  <si>
    <t>Zdravstvene i veterinarske usluge</t>
  </si>
  <si>
    <t>Laboratorijske usluge</t>
  </si>
  <si>
    <t>Ostale zdravstvene i veterinarske usluge</t>
  </si>
  <si>
    <t>Intelektualne i osobne usluge</t>
  </si>
  <si>
    <t>Ugovori o djelu</t>
  </si>
  <si>
    <t>Usluge odvjetnika i pravnog savjetovanja</t>
  </si>
  <si>
    <t>Ostale intelektualne usluge</t>
  </si>
  <si>
    <t>Računalne usluge</t>
  </si>
  <si>
    <t>Ostale računalne usluge</t>
  </si>
  <si>
    <t>Ostale usluge</t>
  </si>
  <si>
    <t>Grafičke i tiskarske usluge, usluge kopiranja i uvezivanja i sl.</t>
  </si>
  <si>
    <t>Grafičke usluge</t>
  </si>
  <si>
    <t>Usluge pri registraciji prijevoznih sredstava</t>
  </si>
  <si>
    <t>Usluge čišćenja, pranja i slično</t>
  </si>
  <si>
    <t>Ostale nespomenute usluge</t>
  </si>
  <si>
    <t>Ostale nespomenute usluge-Dom zdravlja (učešće rež.troš.)</t>
  </si>
  <si>
    <t>Ostale nespomenute usluge-Opća bolnica (učešće tehničkog osoblja)</t>
  </si>
  <si>
    <t>Ostale nespomenute usluge-Dom zdravlja (učešće tehničkog osoblja)</t>
  </si>
  <si>
    <t>Ostale nespomenute usluge-Opća bolnica (učešće rež.troš.)</t>
  </si>
  <si>
    <t>Ostale nespomenute usluge-Vatrogasne usluge</t>
  </si>
  <si>
    <t>Naknade troškova osobama izvan radnog odnosa</t>
  </si>
  <si>
    <t>Naknade ostalih troškova</t>
  </si>
  <si>
    <t>Ostali nespomenuti rashodi poslovanja</t>
  </si>
  <si>
    <t>Naknade za rad predstavničkih i izvršnih tijela, povjerenstava i slično</t>
  </si>
  <si>
    <t>Naknade za rad članovima predstavničkih i izvršnih tijela i upravnih vijeća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</si>
  <si>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</si>
  <si>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</si>
  <si>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</si>
  <si>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</si>
  <si>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</si>
  <si>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 i norme</t>
  </si>
  <si>
    <t>Tuzemne članarine</t>
  </si>
  <si>
    <t>Pristojbe i naknade</t>
  </si>
  <si>
    <t>Sudske pristojbe</t>
  </si>
  <si>
    <t>Novčana naknada poslodavca zbog nezapošljavanja osoba s invaliditetom</t>
  </si>
  <si>
    <t>Ostale pristojbe i nakanade</t>
  </si>
  <si>
    <t>Ostale pristojbe i nakanade (spomenička renta)</t>
  </si>
  <si>
    <t>Ostale pristojbe i nakanade ( HRT )</t>
  </si>
  <si>
    <t>Troškovi sudskih postupaka</t>
  </si>
  <si>
    <t>Rashodi protokola (vijenci, cvijeće, svijeće i slično)</t>
  </si>
  <si>
    <t>Ostali financijski rashodi</t>
  </si>
  <si>
    <t>Bankarske usluge i usluge platnog prometa</t>
  </si>
  <si>
    <t>Usluge banaka</t>
  </si>
  <si>
    <t>Usluge platnog prometa</t>
  </si>
  <si>
    <t>Zatezne kamate iz poslovnih odnosa</t>
  </si>
  <si>
    <t>Ostale naknade građanima i kućanstvima</t>
  </si>
  <si>
    <t>Nagrade građanima i kućanstvima</t>
  </si>
  <si>
    <t>Stipendije i školarine</t>
  </si>
  <si>
    <t>Tekuće donacije</t>
  </si>
  <si>
    <t>Tekuće donacije u novcu</t>
  </si>
  <si>
    <t>Tekuće donacije zdravstvenim neprofitnim organizacijama</t>
  </si>
  <si>
    <t>Plaće za zaposlene</t>
  </si>
  <si>
    <t>Plaće za zaposlene-Bruto plaća</t>
  </si>
  <si>
    <t>Doprinosi za obvezno zdravstveno osiguranje zaštite zdravlja na radu</t>
  </si>
  <si>
    <t>Doprinosi za obvezno osiguranje u slučaju nezaposlenosti</t>
  </si>
  <si>
    <t>Nakanade za odvojeni život</t>
  </si>
  <si>
    <t>Seminari, savjetovanja i simpoziji - Kotizacija</t>
  </si>
  <si>
    <t xml:space="preserve">Seminari, savjetovanja i simpoziji - Školarina </t>
  </si>
  <si>
    <t>Uredski materijal-toneri</t>
  </si>
  <si>
    <t>Električna energija-opskrba</t>
  </si>
  <si>
    <t>Naknade ostalih troškova (doprinosi volonteri)</t>
  </si>
  <si>
    <t>Ostale pristojbe i naknade (HRT)</t>
  </si>
  <si>
    <t>Plaće za zaposlene-Bruto plaća (CK)</t>
  </si>
  <si>
    <t>Plaće za zaposlene-Privremeni dodatak (HZZO)</t>
  </si>
  <si>
    <t>Plaće za posebne uvjete rada (CK)</t>
  </si>
  <si>
    <t>Plaće za posebne uvjete rada - Covid (HZZO)</t>
  </si>
  <si>
    <t>Doprinosi za obvezno zdravstveno osiguranje (CK)</t>
  </si>
  <si>
    <t>Uredski materijal (CK)</t>
  </si>
  <si>
    <t>Nematerijalna imovina</t>
  </si>
  <si>
    <t>Postrojenja i oprema</t>
  </si>
  <si>
    <t>Uredska oprema i namještaj</t>
  </si>
  <si>
    <t>Računala i računalna oprema</t>
  </si>
  <si>
    <t>Uredski namještaj</t>
  </si>
  <si>
    <t>Ostala uredska oprema</t>
  </si>
  <si>
    <t>Oprema za održavanje i zaštitu</t>
  </si>
  <si>
    <t>Oprema za grijanje, ventilaciju i hlađenje</t>
  </si>
  <si>
    <t>Medicinska i laboratorijska oprema</t>
  </si>
  <si>
    <t>Medicinska oprema</t>
  </si>
  <si>
    <t>Laboratorijska oprema</t>
  </si>
  <si>
    <t>Instrumenti, uređaji i strojevi</t>
  </si>
  <si>
    <t>Oprema za ostale namjene</t>
  </si>
  <si>
    <t xml:space="preserve">Prijevozna sredstva </t>
  </si>
  <si>
    <t>Prijevozna sredstva u cestovnom prometu</t>
  </si>
  <si>
    <t>Osobni automobili</t>
  </si>
  <si>
    <t>Nematerijalna proizvedena imovina</t>
  </si>
  <si>
    <t>Ulaganja u računalne programe</t>
  </si>
  <si>
    <t>Dodatna ulaganja na postrojenjima i opremi</t>
  </si>
  <si>
    <t>Računala i računalna oprema - CK</t>
  </si>
  <si>
    <t>Plaće za zaposlene - Bruto plaće</t>
  </si>
  <si>
    <t>Nakdane za prijevoz na službenom putu u zemlji</t>
  </si>
  <si>
    <t xml:space="preserve">Uredski materijal </t>
  </si>
  <si>
    <t>Usluge tekućeg i investicijskog održavanja postrojenja i opreme</t>
  </si>
  <si>
    <t xml:space="preserve">Plaće za posebne uvjete rada </t>
  </si>
  <si>
    <t>Plaće za zaposlene - Bruto plaća (pripravci)</t>
  </si>
  <si>
    <t>Doprinosi za obvezno zdravstveno osiguranje zaštite zdravlja na radu (pripravnici)</t>
  </si>
  <si>
    <t>Doprinosi za obvezno osiguranje u slučaju nezaposlenosti (pripravnici)</t>
  </si>
  <si>
    <t>Naknade za prijevoz na posao i s posla (pripravnici)</t>
  </si>
  <si>
    <t>Dnevnice za službeni put u inozemstvu</t>
  </si>
  <si>
    <t>Naknade za smještaj na službenom putu u inozemstvu</t>
  </si>
  <si>
    <t>Naknade za prijevoz na službenom putu u inozemstvu</t>
  </si>
  <si>
    <t>Podskupina</t>
  </si>
  <si>
    <t>Odjeljak</t>
  </si>
  <si>
    <t>Osnovni račun</t>
  </si>
  <si>
    <t>UKUPNO RASHODI POSLOVANJA</t>
  </si>
  <si>
    <t>KAPITALNI PROJEKT T100057</t>
  </si>
  <si>
    <t>Nabava opreme za Prevenciju rizika određenih čimbenika okoliša</t>
  </si>
  <si>
    <t>Savjetovalište za prevenciju prekomjerne tjelesne težine i debljine</t>
  </si>
  <si>
    <t>PRIPRAVNICI - HZZ-A (preneseni višak)</t>
  </si>
  <si>
    <t>KAPITALNI PROJEKT T100074</t>
  </si>
  <si>
    <t>KAPITALNI PROJEKT TT100084</t>
  </si>
  <si>
    <t>Nabava opreme za projekt Trening životnih vještina za prevenciju ovisnosti o alkoholu, kockanju i novim tehnologijama kod djece i mladih</t>
  </si>
  <si>
    <t>32359</t>
  </si>
  <si>
    <t>GRAD KOPRIVNICA</t>
  </si>
  <si>
    <t>U Koprivnici 25.11.2024.</t>
  </si>
  <si>
    <t>II IZMJENE I DOPUNE FINANCIJSKOG PLANA ZAVODA ZA JAVNO ZDRAVSTVO KOPRIVNIČKO KRIŽEVAČKE ŽUPANIJE ZA 2024</t>
  </si>
  <si>
    <t xml:space="preserve">  spec. epidemiologije</t>
  </si>
  <si>
    <t>Tekući plan 2024.</t>
  </si>
  <si>
    <t>Plan 2025.</t>
  </si>
  <si>
    <t>Projekcija 
za 2026.</t>
  </si>
  <si>
    <t>Projekcija 
za 2027.</t>
  </si>
  <si>
    <t>Izvršenje 2023.</t>
  </si>
  <si>
    <r>
      <t xml:space="preserve">INDEKS </t>
    </r>
    <r>
      <rPr>
        <sz val="9"/>
        <rFont val="Arial"/>
        <family val="2"/>
        <charset val="238"/>
      </rPr>
      <t>TEKUĆA / PRETHODNA GODINA</t>
    </r>
  </si>
  <si>
    <t>PLAN +1</t>
  </si>
  <si>
    <t>IZVRŠENJE PRORAČUNA</t>
  </si>
  <si>
    <t>IZMJENE I DOPUNE</t>
  </si>
  <si>
    <t>VP</t>
  </si>
  <si>
    <t>HZZO</t>
  </si>
  <si>
    <t>TŽV</t>
  </si>
  <si>
    <t>PREV.RIZIKA</t>
  </si>
  <si>
    <t>OVISNOST</t>
  </si>
  <si>
    <t>ADOLESCENTI</t>
  </si>
  <si>
    <t>PREK.TEŽINA</t>
  </si>
  <si>
    <t>PRIPRAVNICI</t>
  </si>
  <si>
    <t>PRIPRAVNICI-VIŠAK</t>
  </si>
  <si>
    <t>MONITORING</t>
  </si>
  <si>
    <t>SPECIJALIZACIJA</t>
  </si>
  <si>
    <t>PROJEKT</t>
  </si>
  <si>
    <t>KAPITALNI PROJEKT</t>
  </si>
  <si>
    <t>Nabava opreme za Savjetovalište za prevenciju prekomjerne tjelesne težine i debljine</t>
  </si>
  <si>
    <t>PRIPRAVNICI - MIZ, HZZ</t>
  </si>
  <si>
    <t>PRIPRAVNICI -MIZ, HZZ (preneseni višak)</t>
  </si>
  <si>
    <t>2 RAZINA</t>
  </si>
  <si>
    <t>2. RAZINA</t>
  </si>
  <si>
    <t>REB</t>
  </si>
  <si>
    <t>IZVR</t>
  </si>
  <si>
    <t>PLAN+1</t>
  </si>
  <si>
    <t>Plaće za zaposlene-pripravnost</t>
  </si>
  <si>
    <t xml:space="preserve">Doprinosi za obvezno zdravstveno osiguranje </t>
  </si>
  <si>
    <t>Uredski materijal  i ostali materijalni rashodi</t>
  </si>
  <si>
    <t>Materijal i dijelovi za tekuće i invensticijsko održavanje</t>
  </si>
  <si>
    <t>Materijal i dijelovi za tekuće i invensticijsko održavanje postrojenja i opreme</t>
  </si>
  <si>
    <t>Sitni inventar i auto gume</t>
  </si>
  <si>
    <t>Usluge telefona,pošte i prijevoza</t>
  </si>
  <si>
    <t>Usluge telefona,telefaksa</t>
  </si>
  <si>
    <t>Ostale zakupnine i najamnine</t>
  </si>
  <si>
    <t xml:space="preserve">Intelektualne i osobne usluge </t>
  </si>
  <si>
    <t>Ugovor o djelu</t>
  </si>
  <si>
    <t>Naknada troškova osobama izvan radnog odnosa</t>
  </si>
  <si>
    <t xml:space="preserve">Naknade ostalih troškova </t>
  </si>
  <si>
    <t>Naknade za rad predstavničkih i izvršnih tijela, povjerensta i sl.</t>
  </si>
  <si>
    <t>Pomoći dane u inozemstvo i unutar općeg proračuna</t>
  </si>
  <si>
    <t>Prijenosi između proračunskih korisnika istog proračuna</t>
  </si>
  <si>
    <t>Tekući prijenosi između proračunskih korisnika istog proračuna</t>
  </si>
  <si>
    <t>369110</t>
  </si>
  <si>
    <t>Tekući prijenosi između proračunskih korisnika istog proračuna - DZ</t>
  </si>
  <si>
    <t>369111</t>
  </si>
  <si>
    <t>Tekući prijenosi između proračunskih korisnika istog proračuna - ZHM</t>
  </si>
  <si>
    <t xml:space="preserve">Nematerijalna imovina </t>
  </si>
  <si>
    <t>Instrumenti,uređaji i strojevi</t>
  </si>
  <si>
    <t>Uređaji, strojevi i oprema za ostale namjene</t>
  </si>
  <si>
    <t>Prijevozna sredstva</t>
  </si>
  <si>
    <t>spec. epidemiologije</t>
  </si>
  <si>
    <t>Usluge tekućeg i investicijskog održavanja građevinskih objekata</t>
  </si>
  <si>
    <t>3. RAZINA</t>
  </si>
  <si>
    <t>3 RAZINA</t>
  </si>
  <si>
    <t>4 RAZINA</t>
  </si>
  <si>
    <t>4. RAZINA</t>
  </si>
  <si>
    <t>5. RAZINA</t>
  </si>
  <si>
    <t>PROVJERITI DA LI POSTOJI PRAZAN PROSTOR BEZ TEKSTA I FORMULA</t>
  </si>
  <si>
    <t>5 RAZINA</t>
  </si>
  <si>
    <t>Pomoći proračunu iz drugih proračuna</t>
  </si>
  <si>
    <t>Tekuće pomoći proračunu iz drugih proračuna</t>
  </si>
  <si>
    <t>Tekuće pomoći iz državnog proračuna</t>
  </si>
  <si>
    <t>Pomoći od izvanproračunskih korisnika</t>
  </si>
  <si>
    <t>Tekuće pomoći od izvanproračunskih korisnika</t>
  </si>
  <si>
    <t>Tekuće pomoći od HZMO-a, HZZ-a, HZZO-a</t>
  </si>
  <si>
    <t xml:space="preserve">Tekuće pomoći od HZMO-a, HZZ-a, HZZO-a </t>
  </si>
  <si>
    <t xml:space="preserve">Kapitalne pomoći od HZMO-a, HZZ-a, HZZO-a </t>
  </si>
  <si>
    <t>Pomoći proračunskim korisnicima iz proračuna koji im nije nadležan</t>
  </si>
  <si>
    <t>Tekuće pomoći proračunskim korisnicima iz proračuna koji im nije nadležan</t>
  </si>
  <si>
    <t>Tekuće pomoći  iz državnog proračuna proračunskim korisnicima proračuna JLP(R)S</t>
  </si>
  <si>
    <t>Tekuće pomoći iz drž.prorač.proračunskim korisnicima</t>
  </si>
  <si>
    <t>Kapitalne pomoći proračunskim korisnicima iz proračuna koji im nije nadležan</t>
  </si>
  <si>
    <t>Kapitalne pomoći  iz državnog proračuna proračunskim korisnicima proračuna JLP(R)S</t>
  </si>
  <si>
    <t>Kapitalne pomoći iz drž.prorač.proračunskim korisnicima</t>
  </si>
  <si>
    <t>Pomoći temeljem prijenosa EU sredstava</t>
  </si>
  <si>
    <t>Tekuće pomoći temeljem prijenosa EU sredstava</t>
  </si>
  <si>
    <t>Tekuće pomoći iz državnog proračuna temeljem prijenosa EU sredstava</t>
  </si>
  <si>
    <t>5.6.</t>
  </si>
  <si>
    <t>Prijenosi između proračunskih korisnika istoga proračuna</t>
  </si>
  <si>
    <t>Tekući prijenosi između proračunskih korisnika istoga proračuna temeljem prijenosa EU sredstava</t>
  </si>
  <si>
    <t>Prihodi od financijske imovine</t>
  </si>
  <si>
    <t>Kamate na oročena sredstva i depozite po viđenju</t>
  </si>
  <si>
    <t>Kamate na depozite po viđenju</t>
  </si>
  <si>
    <t>Prihodi od zateznih kamata</t>
  </si>
  <si>
    <t>Prihodi od dividendi</t>
  </si>
  <si>
    <t>Prihodi od dividendi na dionice u tkreditnim i ostalim financijskim institucijama</t>
  </si>
  <si>
    <t xml:space="preserve">Prihodi od dividendi na dionice </t>
  </si>
  <si>
    <t>PRIHODI OD UPRAVNIH I ADMINISTRATIVNIH PRISTOJBI, PRISTOJBI PO POSEBNIM PROPISIMA I NAKNADA</t>
  </si>
  <si>
    <t>Prihodi po posebnim propisima</t>
  </si>
  <si>
    <t>Ostali nespomenuti prihodi</t>
  </si>
  <si>
    <t>Sufinanciranje cijene usluge, participacije i slično</t>
  </si>
  <si>
    <t>Prihodi s naslova osiguranja, refundacije štete i totalne štete</t>
  </si>
  <si>
    <t xml:space="preserve">Prihodi od prodaje proizvoda i robe te pruženih usluga </t>
  </si>
  <si>
    <t>Prihodi od pruženih usluga</t>
  </si>
  <si>
    <t>PRIHODI ZA POSEBNE NAMJENE</t>
  </si>
  <si>
    <t>Prihodi iz nadležnog proračuna za finanaciranje redovne djelatnosti proračunskih korisnika</t>
  </si>
  <si>
    <t>Prihodi iz nadležnog proračuna za financiranje rashoda poslovanja- Lokalni proračun</t>
  </si>
  <si>
    <t>Prihodi iz nadležnog proračuna za financiranje rashoda poslovanja</t>
  </si>
  <si>
    <t>Prihodi od HZZO-a na temelju ugovornih obveza</t>
  </si>
  <si>
    <t>Prihodi od prodaje građevinskih objekata</t>
  </si>
  <si>
    <t>Stambeni objekti</t>
  </si>
  <si>
    <t>Stambeni objekti za zaposlene</t>
  </si>
  <si>
    <t>Prihodi od prodaje prijevoznih sredstava</t>
  </si>
  <si>
    <t>Sufinanciranje cijene usluge, partic. i sl. - HZZO dop.</t>
  </si>
  <si>
    <t>Višak/manjak prihoda</t>
  </si>
  <si>
    <t>Višak prihoda</t>
  </si>
  <si>
    <t>Višak prihoda poslovanja</t>
  </si>
  <si>
    <t>Višak prihoda poslovanja - HZZO</t>
  </si>
  <si>
    <t>Višak prihoda poslovanja - VLASTITI</t>
  </si>
  <si>
    <t>VLASTITI IZVOR</t>
  </si>
  <si>
    <t>9 (8 / 5)</t>
  </si>
  <si>
    <t>IZVOR POMOĆI - HZZO-</t>
  </si>
  <si>
    <t>IZVOR PRIHODI ZA POSEBNE NAMJENE - POMOĆI - HZZO (Covid dodatak i Privremeni dodatak) - MZ - CK</t>
  </si>
  <si>
    <t>Uredski materijal (od 6% povrat)</t>
  </si>
  <si>
    <t>Uredski materijal - toneri (od 6% povrat)</t>
  </si>
  <si>
    <t>Pomoćni i sanitetski materijal (od 6% povrat)</t>
  </si>
  <si>
    <t>Pomoćni i sanitetski materijal (CK)</t>
  </si>
  <si>
    <t>Osnovni materijal i sirovine (od 6% povrat)</t>
  </si>
  <si>
    <t>Osnovni materijal i sirovine (od povrata PREKOVREMENI)</t>
  </si>
  <si>
    <t>ZDRAVI,AKT.,ONLINE</t>
  </si>
  <si>
    <t>Zdravi, aktivni, online</t>
  </si>
  <si>
    <t>32389</t>
  </si>
  <si>
    <t>322340</t>
  </si>
  <si>
    <t>32234</t>
  </si>
  <si>
    <t>OSTVARENJE        I-XII 2023. / eura</t>
  </si>
  <si>
    <t>63613</t>
  </si>
  <si>
    <t>Tekuće pomoći proračunskim korisnicima iz proračuna JLP(R)S koji im nije nadležan</t>
  </si>
  <si>
    <t>Kapitalne pomoći od izvanproračunskih korisnika</t>
  </si>
  <si>
    <t>U Koprivnici 05.02.2025.</t>
  </si>
  <si>
    <t>Brojčana oznaka i naziv</t>
  </si>
  <si>
    <t>GLAVA  00605</t>
  </si>
  <si>
    <t>ZAVOD ZA JAVNO ZDRAVSTVO KOPRIVNIČKO-KRIŽEVAČKE ŽUPANIJE</t>
  </si>
  <si>
    <t>1066 OPREMANJE ZAVODA ZA JAVNO ZDRAVSTVO</t>
  </si>
  <si>
    <t>'PRIHODI OD POREZA ZA REDOVNU DJELATNOST</t>
  </si>
  <si>
    <t>Izvori financiranja</t>
  </si>
  <si>
    <t>'PRIHODI OD HZZO-a NA TEMELJU UG.OBV. - ZDRAVSTVENE USTANOVE</t>
  </si>
  <si>
    <t>'POMOĆI OD SUBJEKATA UNUTAR OPĆEG PRORAČUNA</t>
  </si>
  <si>
    <t>'POMOĆI TEMELJEM PRIJENOSA EU SREDSTAVA</t>
  </si>
  <si>
    <t>'PRIHODI OD PRODAJE NEFINANCIJSKE IMOVINE</t>
  </si>
  <si>
    <t>OPĆI PRIHODI POSLOVANJA</t>
  </si>
  <si>
    <t xml:space="preserve"> VLASTITI PRIHODI</t>
  </si>
  <si>
    <t xml:space="preserve"> PRIHODI OD POSEBNE NAMJENE</t>
  </si>
  <si>
    <t xml:space="preserve"> POMOĆI</t>
  </si>
  <si>
    <t xml:space="preserve"> PRIHODI OD PRODAJE IMOVINE I NAKNADE S NASLOVA OSIGURANJA</t>
  </si>
  <si>
    <t>PRIHODI OD PRODAJE IMOVINE I NAKNADE S NASLOVA OSIGURANJA</t>
  </si>
  <si>
    <t>Izvor financiranja 1.1.</t>
  </si>
  <si>
    <t>Izvor financiranja 3.1.</t>
  </si>
  <si>
    <t>Izvor financiranja 4.6.</t>
  </si>
  <si>
    <t>Izvor financiranja 5.5.</t>
  </si>
  <si>
    <t>Izvor financiranja 5.8.</t>
  </si>
  <si>
    <t>Izvor financiranja 7.2.</t>
  </si>
  <si>
    <r>
      <t xml:space="preserve">INDEKS </t>
    </r>
    <r>
      <rPr>
        <b/>
        <sz val="9"/>
        <rFont val="Arial"/>
        <family val="2"/>
        <charset val="238"/>
      </rPr>
      <t>OSTVARENJE / TEKUĆI PLAN</t>
    </r>
  </si>
  <si>
    <t>dr.sc.Draženka Vadla,dr.med.</t>
  </si>
  <si>
    <t>OSTVARENJE / IZVRŠENJE I-XII 2024. / eura</t>
  </si>
  <si>
    <t>00605</t>
  </si>
  <si>
    <t xml:space="preserve">I. OPĆI DIO </t>
  </si>
  <si>
    <t>IZVORNI PLAN ZA 2025. / eura</t>
  </si>
  <si>
    <t>Rashodi lijekova i potrošnog medicinskog materijala kod zdravstvenih ustanova</t>
  </si>
  <si>
    <t>TEKUĆI PLAN ZA 2025. / eura</t>
  </si>
  <si>
    <t>65264-9</t>
  </si>
  <si>
    <t>65264-5</t>
  </si>
  <si>
    <t>Sufinanciranje cijene usluge, partic. i sl. - partic. dop.-CUSPIS</t>
  </si>
  <si>
    <t>65264-4</t>
  </si>
  <si>
    <t>Sufinanciranje cijene usluge, partic. i sl. - ostali dop.-OSTALI</t>
  </si>
  <si>
    <t>65264-7</t>
  </si>
  <si>
    <t>Sufinanciranje cijene usluge, partic. i sl. - partic. dop.-PARTIC.</t>
  </si>
  <si>
    <t>65264-1</t>
  </si>
  <si>
    <t xml:space="preserve">Sufinanciranje cijene usluge, partic. i sl. </t>
  </si>
  <si>
    <t>Ostale nespomenute usluge-DZ i OB</t>
  </si>
  <si>
    <t>Ostale pristojbe i nakanade (spomenička renta i HRT)</t>
  </si>
  <si>
    <t xml:space="preserve">IZVOR PRIHODI ZA POSEBNE NAMJENE - POMOĆI - HZZO  - MZ </t>
  </si>
  <si>
    <t>KAZNE, UPRAVNE MJERE I OSTALI PRIHODI</t>
  </si>
  <si>
    <t>Ostali prihodi</t>
  </si>
  <si>
    <t>68311</t>
  </si>
  <si>
    <t>Ostale naknade građanima i kućanstvima iz proračuna</t>
  </si>
  <si>
    <t>Naknade građanima i kućanstvima u novcu</t>
  </si>
  <si>
    <t>POMOĆI</t>
  </si>
  <si>
    <t>C. PRENESENI VIŠAK ILI PRENESENI MANJAK</t>
  </si>
  <si>
    <t>B. RAČUN FINANCIRANJA</t>
  </si>
  <si>
    <t>B1. IZVJEŠTAJ RAČUNA FINANCIRANJA PREMA EKONOMSKOJ KLASIFIKACIJI</t>
  </si>
  <si>
    <t>B.2. IZVJEŠTAJ RAČUNA FINANCIRANJA PREMA IZVORIMA FINANCIRANJA</t>
  </si>
  <si>
    <t>A. RAČUN PRIHODA I RASHODA</t>
  </si>
  <si>
    <t>A 1. IZVJEŠTAJ O PRIHODIMA I RASHODIMA PREMA EKONOMSKOJ KLASIFIKACIJI</t>
  </si>
  <si>
    <t>A 2. IZVJEŠTAJ O PRIHODIMA I RASHODIMA PREMA IZVORIMA FINANCIRANJA</t>
  </si>
  <si>
    <t>A.3 IZVJEŠTAJ O RASHODIMA PREMA FUNKCIJSKOJ KLASIFIKACIJI</t>
  </si>
  <si>
    <t>Indeks    7/6</t>
  </si>
  <si>
    <t>Indeks    7/5</t>
  </si>
  <si>
    <t>5.5</t>
  </si>
  <si>
    <t xml:space="preserve"> II. IZMJENE I DOPUNE FINANCIJSKOG PLANA ZAVODA ZA JAVNO ZDRAVSTVO KOPRIVNIČKO KRIŽEVAČKE ŽUPANIJE ZA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</si>
</sst>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.mm\.dd"/>
    <numFmt numFmtId="165" formatCode="#,##0\ _k_n"/>
  </numFmts>
  <fonts count="65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.5"/>
      <name val="Arial"/>
      <family val="2"/>
      <charset val="238"/>
    </font>
    <font>
      <i/>
      <sz val="11.5"/>
      <name val="Arial"/>
      <family val="2"/>
      <charset val="238"/>
    </font>
    <font>
      <i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i/>
      <sz val="10"/>
      <color theme="0"/>
      <name val="Arial"/>
      <family val="2"/>
      <charset val="238"/>
    </font>
    <font>
      <i/>
      <sz val="10"/>
      <color rgb="FFFFFFFF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u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rgb="FFFF0000"/>
      <name val="Arial"/>
      <family val="2"/>
      <charset val="238"/>
    </font>
    <font>
      <i/>
      <u/>
      <sz val="8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0070C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0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11" borderId="0" applyNumberFormat="0" applyBorder="0" applyAlignment="0" applyProtection="0"/>
    <xf numFmtId="0" fontId="12" fillId="19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7" applyNumberFormat="0" applyAlignment="0" applyProtection="0"/>
    <xf numFmtId="0" fontId="6" fillId="0" borderId="13" applyNumberFormat="0" applyFill="0" applyAlignment="0" applyProtection="0"/>
    <xf numFmtId="0" fontId="20" fillId="12" borderId="0" applyNumberFormat="0" applyBorder="0" applyAlignment="0" applyProtection="0"/>
    <xf numFmtId="0" fontId="8" fillId="0" borderId="0"/>
    <xf numFmtId="0" fontId="7" fillId="7" borderId="6" applyNumberFormat="0" applyFont="0" applyAlignment="0" applyProtection="0"/>
    <xf numFmtId="0" fontId="21" fillId="19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/>
  </cellStyleXfs>
  <cellXfs count="409">
    <xf numFmtId="0" fontId="0" fillId="0" borderId="0" xfId="0"/>
    <xf numFmtId="0" fontId="1" fillId="0" borderId="0" xfId="1"/>
    <xf numFmtId="0" fontId="3" fillId="0" borderId="0" xfId="1" applyFont="1" applyAlignment="1">
      <alignment horizontal="left" wrapText="1"/>
    </xf>
    <xf numFmtId="0" fontId="5" fillId="0" borderId="0" xfId="1" quotePrefix="1" applyFont="1" applyAlignment="1">
      <alignment horizontal="left" wrapText="1"/>
    </xf>
    <xf numFmtId="0" fontId="3" fillId="2" borderId="0" xfId="1" applyFont="1" applyFill="1" applyAlignment="1">
      <alignment vertical="center" wrapText="1"/>
    </xf>
    <xf numFmtId="0" fontId="3" fillId="2" borderId="2" xfId="1" quotePrefix="1" applyFont="1" applyFill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3" fontId="0" fillId="0" borderId="0" xfId="0" applyNumberFormat="1"/>
    <xf numFmtId="49" fontId="4" fillId="0" borderId="1" xfId="0" applyNumberFormat="1" applyFont="1" applyBorder="1" applyAlignment="1">
      <alignment horizontal="right" vertical="center" wrapText="1"/>
    </xf>
    <xf numFmtId="0" fontId="25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4" fontId="0" fillId="0" borderId="0" xfId="0" applyNumberFormat="1"/>
    <xf numFmtId="4" fontId="30" fillId="0" borderId="0" xfId="0" applyNumberFormat="1" applyFont="1"/>
    <xf numFmtId="0" fontId="3" fillId="0" borderId="0" xfId="1" applyFont="1" applyAlignment="1">
      <alignment vertical="center" wrapText="1"/>
    </xf>
    <xf numFmtId="3" fontId="3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vertical="center"/>
    </xf>
    <xf numFmtId="0" fontId="3" fillId="21" borderId="2" xfId="1" quotePrefix="1" applyFont="1" applyFill="1" applyBorder="1" applyAlignment="1">
      <alignment horizontal="left" vertical="center" wrapText="1"/>
    </xf>
    <xf numFmtId="3" fontId="3" fillId="21" borderId="1" xfId="1" applyNumberFormat="1" applyFont="1" applyFill="1" applyBorder="1" applyAlignment="1">
      <alignment horizontal="right" vertical="center" wrapText="1"/>
    </xf>
    <xf numFmtId="165" fontId="29" fillId="2" borderId="0" xfId="1" applyNumberFormat="1" applyFont="1" applyFill="1" applyAlignment="1">
      <alignment horizontal="right" wrapText="1"/>
    </xf>
    <xf numFmtId="0" fontId="28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7" fillId="0" borderId="1" xfId="0" applyFont="1" applyBorder="1" applyAlignment="1">
      <alignment horizontal="right" textRotation="180" wrapText="1"/>
    </xf>
    <xf numFmtId="0" fontId="3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wrapText="1"/>
    </xf>
    <xf numFmtId="0" fontId="27" fillId="28" borderId="1" xfId="0" applyFont="1" applyFill="1" applyBorder="1" applyAlignment="1">
      <alignment horizontal="right" vertical="center" wrapText="1"/>
    </xf>
    <xf numFmtId="0" fontId="25" fillId="28" borderId="1" xfId="0" applyFont="1" applyFill="1" applyBorder="1" applyAlignment="1">
      <alignment horizontal="right" vertical="center" wrapText="1"/>
    </xf>
    <xf numFmtId="0" fontId="27" fillId="28" borderId="1" xfId="0" quotePrefix="1" applyFont="1" applyFill="1" applyBorder="1" applyAlignment="1">
      <alignment horizontal="left" vertical="center" wrapText="1"/>
    </xf>
    <xf numFmtId="3" fontId="27" fillId="28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3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30" fillId="0" borderId="0" xfId="0" applyFont="1" applyAlignment="1">
      <alignment horizontal="right"/>
    </xf>
    <xf numFmtId="0" fontId="30" fillId="0" borderId="0" xfId="0" applyFont="1"/>
    <xf numFmtId="3" fontId="30" fillId="0" borderId="0" xfId="0" applyNumberFormat="1" applyFont="1"/>
    <xf numFmtId="0" fontId="3" fillId="0" borderId="0" xfId="0" applyFont="1"/>
    <xf numFmtId="0" fontId="4" fillId="0" borderId="0" xfId="0" applyFont="1"/>
    <xf numFmtId="49" fontId="27" fillId="22" borderId="1" xfId="0" applyNumberFormat="1" applyFont="1" applyFill="1" applyBorder="1" applyAlignment="1">
      <alignment horizontal="center" vertical="center" wrapText="1"/>
    </xf>
    <xf numFmtId="0" fontId="27" fillId="22" borderId="1" xfId="0" quotePrefix="1" applyFont="1" applyFill="1" applyBorder="1" applyAlignment="1">
      <alignment horizontal="left" vertical="center" wrapText="1"/>
    </xf>
    <xf numFmtId="3" fontId="27" fillId="22" borderId="1" xfId="0" applyNumberFormat="1" applyFont="1" applyFill="1" applyBorder="1" applyAlignment="1">
      <alignment vertical="center" wrapText="1"/>
    </xf>
    <xf numFmtId="0" fontId="34" fillId="0" borderId="0" xfId="0" applyFont="1"/>
    <xf numFmtId="0" fontId="31" fillId="0" borderId="0" xfId="0" applyFont="1"/>
    <xf numFmtId="0" fontId="2" fillId="0" borderId="0" xfId="0" applyFont="1" applyAlignment="1">
      <alignment vertical="center" wrapText="1"/>
    </xf>
    <xf numFmtId="0" fontId="5" fillId="2" borderId="2" xfId="1" quotePrefix="1" applyFont="1" applyFill="1" applyBorder="1" applyAlignment="1">
      <alignment horizontal="left" vertical="center" wrapText="1"/>
    </xf>
    <xf numFmtId="0" fontId="24" fillId="2" borderId="2" xfId="1" quotePrefix="1" applyFont="1" applyFill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 vertical="center"/>
    </xf>
    <xf numFmtId="3" fontId="35" fillId="3" borderId="0" xfId="0" applyNumberFormat="1" applyFont="1" applyFill="1" applyAlignment="1">
      <alignment horizontal="left" vertical="center"/>
    </xf>
    <xf numFmtId="0" fontId="35" fillId="0" borderId="3" xfId="0" applyFont="1" applyBorder="1" applyAlignment="1">
      <alignment vertical="center"/>
    </xf>
    <xf numFmtId="49" fontId="36" fillId="26" borderId="1" xfId="0" applyNumberFormat="1" applyFont="1" applyFill="1" applyBorder="1" applyAlignment="1">
      <alignment horizontal="left" vertical="center" textRotation="180" wrapText="1"/>
    </xf>
    <xf numFmtId="49" fontId="37" fillId="26" borderId="1" xfId="0" applyNumberFormat="1" applyFont="1" applyFill="1" applyBorder="1" applyAlignment="1">
      <alignment horizontal="left" vertical="center" textRotation="180" wrapText="1"/>
    </xf>
    <xf numFmtId="0" fontId="33" fillId="26" borderId="1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3" fontId="33" fillId="3" borderId="0" xfId="0" applyNumberFormat="1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3" fontId="39" fillId="0" borderId="0" xfId="0" applyNumberFormat="1" applyFont="1" applyAlignment="1">
      <alignment horizontal="right" vertical="center"/>
    </xf>
    <xf numFmtId="0" fontId="3" fillId="2" borderId="1" xfId="1" quotePrefix="1" applyFont="1" applyFill="1" applyBorder="1" applyAlignment="1">
      <alignment horizontal="left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5" borderId="1" xfId="1" quotePrefix="1" applyFont="1" applyFill="1" applyBorder="1" applyAlignment="1">
      <alignment horizontal="left" vertical="center" wrapText="1"/>
    </xf>
    <xf numFmtId="3" fontId="3" fillId="25" borderId="1" xfId="1" quotePrefix="1" applyNumberFormat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horizontal="left" wrapText="1"/>
    </xf>
    <xf numFmtId="0" fontId="5" fillId="2" borderId="1" xfId="1" quotePrefix="1" applyFont="1" applyFill="1" applyBorder="1" applyAlignment="1">
      <alignment horizontal="left" wrapText="1"/>
    </xf>
    <xf numFmtId="0" fontId="3" fillId="21" borderId="1" xfId="1" quotePrefix="1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28" borderId="1" xfId="0" applyFont="1" applyFill="1" applyBorder="1" applyAlignment="1">
      <alignment horizontal="right" vertical="center" wrapText="1"/>
    </xf>
    <xf numFmtId="0" fontId="4" fillId="28" borderId="1" xfId="0" applyFont="1" applyFill="1" applyBorder="1" applyAlignment="1">
      <alignment horizontal="right" vertical="center" wrapText="1"/>
    </xf>
    <xf numFmtId="0" fontId="3" fillId="28" borderId="1" xfId="0" quotePrefix="1" applyFont="1" applyFill="1" applyBorder="1" applyAlignment="1">
      <alignment horizontal="left" vertical="center" wrapText="1"/>
    </xf>
    <xf numFmtId="3" fontId="3" fillId="28" borderId="1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/>
    </xf>
    <xf numFmtId="0" fontId="3" fillId="0" borderId="1" xfId="1" quotePrefix="1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3" fontId="27" fillId="26" borderId="1" xfId="0" applyNumberFormat="1" applyFont="1" applyFill="1" applyBorder="1" applyAlignment="1">
      <alignment horizontal="right" vertical="center" wrapText="1"/>
    </xf>
    <xf numFmtId="49" fontId="3" fillId="23" borderId="1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3" fillId="24" borderId="1" xfId="0" applyNumberFormat="1" applyFont="1" applyFill="1" applyBorder="1" applyAlignment="1">
      <alignment horizontal="left" vertical="center" wrapText="1"/>
    </xf>
    <xf numFmtId="1" fontId="27" fillId="24" borderId="1" xfId="0" applyNumberFormat="1" applyFont="1" applyFill="1" applyBorder="1" applyAlignment="1">
      <alignment horizontal="left" vertical="center" wrapText="1"/>
    </xf>
    <xf numFmtId="49" fontId="3" fillId="24" borderId="1" xfId="0" applyNumberFormat="1" applyFont="1" applyFill="1" applyBorder="1" applyAlignment="1">
      <alignment horizontal="left" vertical="center" wrapText="1"/>
    </xf>
    <xf numFmtId="3" fontId="3" fillId="25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" fontId="3" fillId="26" borderId="1" xfId="0" applyNumberFormat="1" applyFont="1" applyFill="1" applyBorder="1" applyAlignment="1">
      <alignment horizontal="left" vertical="center" wrapText="1"/>
    </xf>
    <xf numFmtId="1" fontId="25" fillId="26" borderId="1" xfId="0" applyNumberFormat="1" applyFont="1" applyFill="1" applyBorder="1" applyAlignment="1">
      <alignment horizontal="left" vertical="center" wrapText="1"/>
    </xf>
    <xf numFmtId="49" fontId="3" fillId="26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1" fontId="4" fillId="26" borderId="1" xfId="0" applyNumberFormat="1" applyFont="1" applyFill="1" applyBorder="1" applyAlignment="1">
      <alignment horizontal="left" vertical="center" wrapText="1"/>
    </xf>
    <xf numFmtId="49" fontId="4" fillId="26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6" borderId="1" xfId="0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right" vertical="center" wrapText="1"/>
    </xf>
    <xf numFmtId="1" fontId="25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1" fontId="4" fillId="27" borderId="1" xfId="0" applyNumberFormat="1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25" fillId="27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49" fontId="33" fillId="26" borderId="0" xfId="0" applyNumberFormat="1" applyFont="1" applyFill="1" applyAlignment="1">
      <alignment horizontal="left" vertical="center"/>
    </xf>
    <xf numFmtId="49" fontId="38" fillId="26" borderId="0" xfId="0" applyNumberFormat="1" applyFont="1" applyFill="1" applyAlignment="1">
      <alignment horizontal="left" vertical="center"/>
    </xf>
    <xf numFmtId="49" fontId="33" fillId="26" borderId="0" xfId="0" applyNumberFormat="1" applyFont="1" applyFill="1" applyAlignment="1">
      <alignment horizontal="left" vertical="center" wrapText="1"/>
    </xf>
    <xf numFmtId="165" fontId="33" fillId="3" borderId="0" xfId="0" applyNumberFormat="1" applyFont="1" applyFill="1" applyAlignment="1">
      <alignment vertical="center"/>
    </xf>
    <xf numFmtId="0" fontId="39" fillId="0" borderId="0" xfId="0" applyFont="1" applyAlignment="1">
      <alignment vertical="center"/>
    </xf>
    <xf numFmtId="49" fontId="32" fillId="0" borderId="0" xfId="0" applyNumberFormat="1" applyFont="1" applyAlignment="1">
      <alignment horizontal="left" vertical="center" wrapText="1"/>
    </xf>
    <xf numFmtId="165" fontId="32" fillId="3" borderId="0" xfId="0" applyNumberFormat="1" applyFont="1" applyFill="1" applyAlignment="1">
      <alignment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165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vertical="center" wrapText="1"/>
    </xf>
    <xf numFmtId="165" fontId="39" fillId="0" borderId="0" xfId="0" applyNumberFormat="1" applyFont="1" applyAlignment="1">
      <alignment vertical="center" wrapText="1"/>
    </xf>
    <xf numFmtId="0" fontId="35" fillId="3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" fillId="0" borderId="1" xfId="2" applyBorder="1" applyAlignment="1">
      <alignment horizontal="right"/>
    </xf>
    <xf numFmtId="0" fontId="4" fillId="0" borderId="1" xfId="2" applyBorder="1" applyAlignment="1">
      <alignment horizontal="left" wrapText="1"/>
    </xf>
    <xf numFmtId="0" fontId="4" fillId="0" borderId="1" xfId="2" applyBorder="1" applyAlignment="1">
      <alignment horizontal="left"/>
    </xf>
    <xf numFmtId="0" fontId="4" fillId="0" borderId="1" xfId="2" applyBorder="1" applyAlignment="1">
      <alignment horizontal="right" vertical="center"/>
    </xf>
    <xf numFmtId="0" fontId="4" fillId="0" borderId="1" xfId="2" applyBorder="1" applyAlignment="1">
      <alignment vertical="center"/>
    </xf>
    <xf numFmtId="0" fontId="4" fillId="2" borderId="1" xfId="2" applyFill="1" applyBorder="1" applyAlignment="1">
      <alignment horizontal="right" vertical="center"/>
    </xf>
    <xf numFmtId="3" fontId="4" fillId="0" borderId="1" xfId="2" applyNumberFormat="1" applyBorder="1" applyAlignment="1">
      <alignment horizontal="left" vertical="center" wrapText="1"/>
    </xf>
    <xf numFmtId="0" fontId="4" fillId="0" borderId="1" xfId="2" applyBorder="1"/>
    <xf numFmtId="3" fontId="4" fillId="0" borderId="1" xfId="2" applyNumberFormat="1" applyBorder="1" applyAlignment="1">
      <alignment horizontal="left" wrapText="1"/>
    </xf>
    <xf numFmtId="49" fontId="4" fillId="27" borderId="1" xfId="0" applyNumberFormat="1" applyFont="1" applyFill="1" applyBorder="1" applyAlignment="1">
      <alignment horizontal="left" vertical="center" wrapText="1"/>
    </xf>
    <xf numFmtId="0" fontId="4" fillId="29" borderId="1" xfId="0" applyFont="1" applyFill="1" applyBorder="1" applyAlignment="1">
      <alignment horizontal="left" vertical="center" wrapText="1"/>
    </xf>
    <xf numFmtId="0" fontId="25" fillId="29" borderId="1" xfId="0" quotePrefix="1" applyFont="1" applyFill="1" applyBorder="1" applyAlignment="1">
      <alignment horizontal="center" vertical="center"/>
    </xf>
    <xf numFmtId="49" fontId="4" fillId="29" borderId="1" xfId="0" applyNumberFormat="1" applyFont="1" applyFill="1" applyBorder="1" applyAlignment="1">
      <alignment horizontal="left" vertical="center" wrapText="1"/>
    </xf>
    <xf numFmtId="4" fontId="4" fillId="29" borderId="1" xfId="0" applyNumberFormat="1" applyFont="1" applyFill="1" applyBorder="1" applyAlignment="1">
      <alignment vertical="center"/>
    </xf>
    <xf numFmtId="0" fontId="42" fillId="0" borderId="1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4" fillId="4" borderId="1" xfId="0" applyNumberFormat="1" applyFont="1" applyFill="1" applyBorder="1" applyAlignment="1">
      <alignment vertical="center"/>
    </xf>
    <xf numFmtId="4" fontId="4" fillId="30" borderId="1" xfId="0" applyNumberFormat="1" applyFont="1" applyFill="1" applyBorder="1" applyAlignment="1">
      <alignment vertical="center"/>
    </xf>
    <xf numFmtId="0" fontId="43" fillId="0" borderId="1" xfId="0" quotePrefix="1" applyFont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 wrapText="1"/>
    </xf>
    <xf numFmtId="0" fontId="3" fillId="29" borderId="1" xfId="1" quotePrefix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9" fontId="25" fillId="26" borderId="1" xfId="0" applyNumberFormat="1" applyFont="1" applyFill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49" fontId="48" fillId="24" borderId="1" xfId="0" applyNumberFormat="1" applyFont="1" applyFill="1" applyBorder="1" applyAlignment="1">
      <alignment horizontal="left" vertical="center" wrapText="1"/>
    </xf>
    <xf numFmtId="3" fontId="48" fillId="25" borderId="1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4" fillId="22" borderId="1" xfId="0" applyFont="1" applyFill="1" applyBorder="1" applyAlignment="1">
      <alignment horizontal="right" vertical="center" wrapText="1"/>
    </xf>
    <xf numFmtId="49" fontId="4" fillId="22" borderId="1" xfId="0" applyNumberFormat="1" applyFont="1" applyFill="1" applyBorder="1" applyAlignment="1">
      <alignment horizontal="left" vertical="center" wrapText="1"/>
    </xf>
    <xf numFmtId="0" fontId="25" fillId="22" borderId="1" xfId="0" quotePrefix="1" applyFont="1" applyFill="1" applyBorder="1" applyAlignment="1">
      <alignment horizontal="center" vertical="center"/>
    </xf>
    <xf numFmtId="4" fontId="4" fillId="22" borderId="1" xfId="0" applyNumberFormat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3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horizontal="left" vertical="center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3" fontId="27" fillId="23" borderId="1" xfId="0" applyNumberFormat="1" applyFont="1" applyFill="1" applyBorder="1" applyAlignment="1">
      <alignment horizontal="right" vertical="center" wrapText="1"/>
    </xf>
    <xf numFmtId="3" fontId="51" fillId="0" borderId="0" xfId="0" applyNumberFormat="1" applyFont="1" applyAlignment="1">
      <alignment vertical="center"/>
    </xf>
    <xf numFmtId="3" fontId="51" fillId="0" borderId="0" xfId="0" applyNumberFormat="1" applyFont="1" applyAlignment="1">
      <alignment horizontal="left" vertical="center"/>
    </xf>
    <xf numFmtId="1" fontId="52" fillId="26" borderId="1" xfId="0" applyNumberFormat="1" applyFont="1" applyFill="1" applyBorder="1" applyAlignment="1">
      <alignment horizontal="left" vertical="center" wrapText="1"/>
    </xf>
    <xf numFmtId="1" fontId="52" fillId="0" borderId="1" xfId="0" applyNumberFormat="1" applyFont="1" applyBorder="1" applyAlignment="1">
      <alignment horizontal="right" vertical="center" wrapText="1"/>
    </xf>
    <xf numFmtId="1" fontId="52" fillId="0" borderId="1" xfId="0" applyNumberFormat="1" applyFont="1" applyBorder="1" applyAlignment="1">
      <alignment horizontal="left" vertical="center" wrapText="1"/>
    </xf>
    <xf numFmtId="49" fontId="52" fillId="0" borderId="1" xfId="0" applyNumberFormat="1" applyFont="1" applyBorder="1" applyAlignment="1">
      <alignment horizontal="left" vertical="center" wrapText="1"/>
    </xf>
    <xf numFmtId="4" fontId="52" fillId="0" borderId="1" xfId="0" applyNumberFormat="1" applyFont="1" applyBorder="1" applyAlignment="1">
      <alignment vertical="center"/>
    </xf>
    <xf numFmtId="0" fontId="52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0" fontId="53" fillId="0" borderId="1" xfId="0" quotePrefix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right" vertical="center" wrapText="1"/>
    </xf>
    <xf numFmtId="0" fontId="3" fillId="32" borderId="0" xfId="1" applyFont="1" applyFill="1" applyAlignment="1">
      <alignment vertical="center" wrapText="1"/>
    </xf>
    <xf numFmtId="0" fontId="0" fillId="32" borderId="0" xfId="0" applyFill="1"/>
    <xf numFmtId="3" fontId="4" fillId="0" borderId="0" xfId="0" applyNumberFormat="1" applyFont="1" applyAlignment="1">
      <alignment horizontal="center" vertical="center"/>
    </xf>
    <xf numFmtId="49" fontId="48" fillId="23" borderId="1" xfId="0" applyNumberFormat="1" applyFont="1" applyFill="1" applyBorder="1" applyAlignment="1">
      <alignment horizontal="left" vertical="center" wrapText="1"/>
    </xf>
    <xf numFmtId="3" fontId="48" fillId="4" borderId="1" xfId="0" applyNumberFormat="1" applyFont="1" applyFill="1" applyBorder="1" applyAlignment="1">
      <alignment horizontal="right" vertical="center"/>
    </xf>
    <xf numFmtId="0" fontId="4" fillId="30" borderId="1" xfId="0" applyFont="1" applyFill="1" applyBorder="1" applyAlignment="1">
      <alignment horizontal="left" vertical="center" wrapText="1"/>
    </xf>
    <xf numFmtId="0" fontId="25" fillId="30" borderId="1" xfId="0" quotePrefix="1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left" vertical="center" wrapText="1"/>
    </xf>
    <xf numFmtId="0" fontId="54" fillId="0" borderId="0" xfId="0" applyFont="1"/>
    <xf numFmtId="0" fontId="56" fillId="0" borderId="0" xfId="0" applyFont="1"/>
    <xf numFmtId="3" fontId="25" fillId="0" borderId="0" xfId="0" applyNumberFormat="1" applyFont="1" applyAlignment="1">
      <alignment horizontal="left" vertical="center"/>
    </xf>
    <xf numFmtId="3" fontId="35" fillId="0" borderId="0" xfId="0" applyNumberFormat="1" applyFont="1" applyAlignment="1">
      <alignment horizontal="left" vertical="center"/>
    </xf>
    <xf numFmtId="3" fontId="48" fillId="0" borderId="0" xfId="0" applyNumberFormat="1" applyFont="1" applyAlignment="1">
      <alignment horizontal="left" vertical="center"/>
    </xf>
    <xf numFmtId="0" fontId="57" fillId="29" borderId="1" xfId="1" quotePrefix="1" applyFont="1" applyFill="1" applyBorder="1" applyAlignment="1">
      <alignment horizontal="center" vertical="center" wrapText="1"/>
    </xf>
    <xf numFmtId="0" fontId="57" fillId="22" borderId="1" xfId="1" quotePrefix="1" applyFont="1" applyFill="1" applyBorder="1" applyAlignment="1">
      <alignment horizontal="center" vertical="center" wrapText="1"/>
    </xf>
    <xf numFmtId="4" fontId="48" fillId="0" borderId="0" xfId="0" applyNumberFormat="1" applyFont="1" applyAlignment="1">
      <alignment horizontal="left" vertical="center"/>
    </xf>
    <xf numFmtId="4" fontId="58" fillId="29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horizontal="left" vertical="center"/>
    </xf>
    <xf numFmtId="4" fontId="52" fillId="0" borderId="0" xfId="0" applyNumberFormat="1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5" fillId="0" borderId="1" xfId="0" quotePrefix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/>
    </xf>
    <xf numFmtId="49" fontId="4" fillId="22" borderId="1" xfId="0" applyNumberFormat="1" applyFont="1" applyFill="1" applyBorder="1" applyAlignment="1">
      <alignment horizontal="right" vertical="center" wrapText="1"/>
    </xf>
    <xf numFmtId="0" fontId="4" fillId="22" borderId="1" xfId="0" applyFont="1" applyFill="1" applyBorder="1" applyAlignment="1">
      <alignment horizontal="left" vertical="center" wrapText="1"/>
    </xf>
    <xf numFmtId="4" fontId="28" fillId="29" borderId="1" xfId="0" applyNumberFormat="1" applyFont="1" applyFill="1" applyBorder="1" applyAlignment="1">
      <alignment vertical="center"/>
    </xf>
    <xf numFmtId="4" fontId="35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1" fontId="27" fillId="26" borderId="1" xfId="0" applyNumberFormat="1" applyFont="1" applyFill="1" applyBorder="1" applyAlignment="1">
      <alignment horizontal="left" vertical="center" wrapText="1"/>
    </xf>
    <xf numFmtId="49" fontId="27" fillId="26" borderId="1" xfId="0" applyNumberFormat="1" applyFont="1" applyFill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center" vertical="center" wrapText="1"/>
    </xf>
    <xf numFmtId="3" fontId="25" fillId="21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5" fillId="22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5" fillId="26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7" fillId="26" borderId="2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27" fillId="26" borderId="4" xfId="0" applyFont="1" applyFill="1" applyBorder="1" applyAlignment="1">
      <alignment vertical="center" wrapText="1"/>
    </xf>
    <xf numFmtId="0" fontId="27" fillId="26" borderId="1" xfId="0" quotePrefix="1" applyFont="1" applyFill="1" applyBorder="1" applyAlignment="1">
      <alignment horizontal="left" vertical="center" wrapText="1"/>
    </xf>
    <xf numFmtId="0" fontId="59" fillId="26" borderId="1" xfId="0" applyFont="1" applyFill="1" applyBorder="1" applyAlignment="1">
      <alignment horizontal="center" vertical="center" wrapText="1"/>
    </xf>
    <xf numFmtId="3" fontId="4" fillId="26" borderId="1" xfId="0" applyNumberFormat="1" applyFont="1" applyFill="1" applyBorder="1" applyAlignment="1">
      <alignment horizontal="center" vertical="center" wrapText="1"/>
    </xf>
    <xf numFmtId="3" fontId="3" fillId="26" borderId="1" xfId="0" applyNumberFormat="1" applyFont="1" applyFill="1" applyBorder="1" applyAlignment="1">
      <alignment horizontal="center" vertical="center" wrapText="1"/>
    </xf>
    <xf numFmtId="4" fontId="60" fillId="0" borderId="1" xfId="0" applyNumberFormat="1" applyFont="1" applyBorder="1" applyAlignment="1">
      <alignment vertical="center"/>
    </xf>
    <xf numFmtId="4" fontId="60" fillId="22" borderId="1" xfId="0" applyNumberFormat="1" applyFont="1" applyFill="1" applyBorder="1" applyAlignment="1">
      <alignment vertical="center"/>
    </xf>
    <xf numFmtId="4" fontId="60" fillId="29" borderId="1" xfId="0" applyNumberFormat="1" applyFont="1" applyFill="1" applyBorder="1" applyAlignment="1">
      <alignment vertical="center"/>
    </xf>
    <xf numFmtId="4" fontId="60" fillId="0" borderId="1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61" fillId="0" borderId="1" xfId="0" quotePrefix="1" applyFont="1" applyBorder="1" applyAlignment="1">
      <alignment horizontal="center" vertical="center"/>
    </xf>
    <xf numFmtId="4" fontId="60" fillId="3" borderId="1" xfId="0" applyNumberFormat="1" applyFont="1" applyFill="1" applyBorder="1" applyAlignment="1">
      <alignment vertical="center"/>
    </xf>
    <xf numFmtId="3" fontId="25" fillId="26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22" borderId="1" xfId="0" applyNumberFormat="1" applyFont="1" applyFill="1" applyBorder="1" applyAlignment="1">
      <alignment horizontal="center" vertical="center"/>
    </xf>
    <xf numFmtId="4" fontId="4" fillId="29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2" applyFont="1" applyBorder="1"/>
    <xf numFmtId="0" fontId="3" fillId="0" borderId="1" xfId="1" quotePrefix="1" applyFont="1" applyFill="1" applyBorder="1" applyAlignment="1">
      <alignment horizontal="center" vertical="center" wrapText="1"/>
    </xf>
    <xf numFmtId="0" fontId="27" fillId="28" borderId="1" xfId="0" applyFont="1" applyFill="1" applyBorder="1" applyAlignment="1">
      <alignment horizontal="left" vertical="center"/>
    </xf>
    <xf numFmtId="3" fontId="27" fillId="28" borderId="1" xfId="0" applyNumberFormat="1" applyFont="1" applyFill="1" applyBorder="1" applyAlignment="1">
      <alignment horizontal="right" vertical="center" wrapText="1"/>
    </xf>
    <xf numFmtId="0" fontId="62" fillId="0" borderId="0" xfId="0" applyFont="1"/>
    <xf numFmtId="4" fontId="63" fillId="0" borderId="0" xfId="0" applyNumberFormat="1" applyFont="1"/>
    <xf numFmtId="4" fontId="62" fillId="0" borderId="0" xfId="0" applyNumberFormat="1" applyFont="1"/>
    <xf numFmtId="0" fontId="3" fillId="22" borderId="1" xfId="1" quotePrefix="1" applyFont="1" applyFill="1" applyBorder="1" applyAlignment="1">
      <alignment horizontal="center" vertical="center" wrapText="1"/>
    </xf>
    <xf numFmtId="3" fontId="4" fillId="25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right" vertical="center"/>
    </xf>
    <xf numFmtId="0" fontId="4" fillId="0" borderId="1" xfId="2" applyFont="1" applyBorder="1" applyAlignment="1">
      <alignment vertical="center"/>
    </xf>
    <xf numFmtId="0" fontId="4" fillId="2" borderId="1" xfId="2" applyFont="1" applyFill="1" applyBorder="1" applyAlignment="1">
      <alignment horizontal="right" vertical="center"/>
    </xf>
    <xf numFmtId="3" fontId="4" fillId="0" borderId="1" xfId="2" applyNumberFormat="1" applyFont="1" applyBorder="1" applyAlignment="1">
      <alignment horizontal="left" vertical="center" wrapText="1"/>
    </xf>
    <xf numFmtId="3" fontId="4" fillId="0" borderId="1" xfId="2" applyNumberFormat="1" applyFont="1" applyBorder="1" applyAlignment="1">
      <alignment horizontal="left" wrapText="1"/>
    </xf>
    <xf numFmtId="3" fontId="57" fillId="22" borderId="1" xfId="1" quotePrefix="1" applyNumberFormat="1" applyFont="1" applyFill="1" applyBorder="1" applyAlignment="1">
      <alignment horizontal="center" vertical="center" wrapText="1"/>
    </xf>
    <xf numFmtId="3" fontId="27" fillId="26" borderId="4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22" borderId="1" xfId="0" applyNumberFormat="1" applyFont="1" applyFill="1" applyBorder="1" applyAlignment="1">
      <alignment vertical="center"/>
    </xf>
    <xf numFmtId="3" fontId="58" fillId="29" borderId="1" xfId="0" applyNumberFormat="1" applyFont="1" applyFill="1" applyBorder="1" applyAlignment="1">
      <alignment vertical="center"/>
    </xf>
    <xf numFmtId="3" fontId="4" fillId="29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33" fillId="0" borderId="0" xfId="0" applyNumberFormat="1" applyFont="1" applyAlignment="1">
      <alignment horizontal="left" vertical="center"/>
    </xf>
    <xf numFmtId="3" fontId="39" fillId="0" borderId="0" xfId="0" applyNumberFormat="1" applyFont="1" applyAlignment="1">
      <alignment vertical="center"/>
    </xf>
    <xf numFmtId="3" fontId="3" fillId="0" borderId="1" xfId="1" quotePrefix="1" applyNumberFormat="1" applyFont="1" applyFill="1" applyBorder="1" applyAlignment="1">
      <alignment horizontal="center" vertical="center" wrapText="1"/>
    </xf>
    <xf numFmtId="3" fontId="52" fillId="0" borderId="1" xfId="0" applyNumberFormat="1" applyFont="1" applyBorder="1" applyAlignment="1">
      <alignment vertical="center"/>
    </xf>
    <xf numFmtId="3" fontId="4" fillId="30" borderId="1" xfId="0" applyNumberFormat="1" applyFont="1" applyFill="1" applyBorder="1" applyAlignment="1">
      <alignment vertical="center"/>
    </xf>
    <xf numFmtId="3" fontId="4" fillId="0" borderId="1" xfId="1" applyNumberFormat="1" applyFont="1" applyBorder="1" applyAlignment="1">
      <alignment horizontal="right" wrapText="1"/>
    </xf>
    <xf numFmtId="0" fontId="27" fillId="26" borderId="2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" fillId="0" borderId="0" xfId="1" applyFont="1" applyFill="1" applyAlignment="1">
      <alignment vertical="center" wrapText="1"/>
    </xf>
    <xf numFmtId="0" fontId="0" fillId="0" borderId="0" xfId="0" applyFill="1"/>
    <xf numFmtId="0" fontId="32" fillId="0" borderId="0" xfId="1" applyFont="1" applyAlignment="1">
      <alignment vertical="center" wrapText="1"/>
    </xf>
    <xf numFmtId="0" fontId="24" fillId="0" borderId="0" xfId="1" applyFont="1" applyFill="1"/>
    <xf numFmtId="0" fontId="1" fillId="0" borderId="0" xfId="1" applyFill="1"/>
    <xf numFmtId="3" fontId="28" fillId="29" borderId="1" xfId="0" applyNumberFormat="1" applyFont="1" applyFill="1" applyBorder="1" applyAlignment="1">
      <alignment vertical="center"/>
    </xf>
    <xf numFmtId="49" fontId="27" fillId="0" borderId="1" xfId="0" applyNumberFormat="1" applyFont="1" applyFill="1" applyBorder="1" applyAlignment="1">
      <alignment horizontal="left" vertical="center" wrapText="1"/>
    </xf>
    <xf numFmtId="1" fontId="4" fillId="26" borderId="0" xfId="0" applyNumberFormat="1" applyFont="1" applyFill="1" applyBorder="1" applyAlignment="1">
      <alignment horizontal="left" vertical="center" wrapText="1"/>
    </xf>
    <xf numFmtId="1" fontId="4" fillId="27" borderId="0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5" fillId="0" borderId="0" xfId="0" quotePrefix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4" fontId="48" fillId="0" borderId="0" xfId="0" applyNumberFormat="1" applyFont="1" applyFill="1" applyAlignment="1">
      <alignment horizontal="left" vertical="center"/>
    </xf>
    <xf numFmtId="0" fontId="45" fillId="0" borderId="0" xfId="0" applyFont="1" applyFill="1" applyAlignment="1">
      <alignment horizontal="left" vertical="center"/>
    </xf>
    <xf numFmtId="3" fontId="45" fillId="0" borderId="0" xfId="0" applyNumberFormat="1" applyFont="1" applyFill="1" applyAlignment="1">
      <alignment vertical="center"/>
    </xf>
    <xf numFmtId="3" fontId="45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 wrapText="1"/>
    </xf>
    <xf numFmtId="3" fontId="48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29" borderId="1" xfId="0" applyFont="1" applyFill="1" applyBorder="1" applyAlignment="1">
      <alignment horizontal="right" vertical="center" wrapText="1"/>
    </xf>
    <xf numFmtId="1" fontId="4" fillId="22" borderId="1" xfId="0" applyNumberFormat="1" applyFont="1" applyFill="1" applyBorder="1" applyAlignment="1">
      <alignment horizontal="left" vertical="center" wrapText="1"/>
    </xf>
    <xf numFmtId="4" fontId="64" fillId="0" borderId="0" xfId="0" applyNumberFormat="1" applyFont="1" applyFill="1" applyAlignment="1">
      <alignment horizontal="left" vertical="center"/>
    </xf>
    <xf numFmtId="1" fontId="27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3" fontId="3" fillId="21" borderId="1" xfId="1" quotePrefix="1" applyNumberFormat="1" applyFont="1" applyFill="1" applyBorder="1" applyAlignment="1">
      <alignment horizontal="right" vertical="center" wrapText="1"/>
    </xf>
    <xf numFmtId="165" fontId="3" fillId="21" borderId="1" xfId="1" applyNumberFormat="1" applyFont="1" applyFill="1" applyBorder="1" applyAlignment="1">
      <alignment horizontal="right" vertical="center" wrapText="1"/>
    </xf>
    <xf numFmtId="0" fontId="25" fillId="26" borderId="2" xfId="0" applyFont="1" applyFill="1" applyBorder="1" applyAlignment="1">
      <alignment horizontal="center" vertical="center" wrapText="1"/>
    </xf>
    <xf numFmtId="0" fontId="3" fillId="28" borderId="2" xfId="0" applyFont="1" applyFill="1" applyBorder="1" applyAlignment="1">
      <alignment horizontal="center" vertical="center" wrapText="1"/>
    </xf>
    <xf numFmtId="3" fontId="3" fillId="28" borderId="2" xfId="0" applyNumberFormat="1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31" fillId="21" borderId="1" xfId="0" applyNumberFormat="1" applyFont="1" applyFill="1" applyBorder="1"/>
    <xf numFmtId="0" fontId="35" fillId="0" borderId="3" xfId="0" applyFont="1" applyFill="1" applyBorder="1" applyAlignment="1">
      <alignment horizontal="center" vertical="center"/>
    </xf>
    <xf numFmtId="0" fontId="35" fillId="32" borderId="3" xfId="0" applyFont="1" applyFill="1" applyBorder="1" applyAlignment="1">
      <alignment horizontal="center" vertical="center"/>
    </xf>
    <xf numFmtId="164" fontId="55" fillId="0" borderId="0" xfId="1" applyNumberFormat="1" applyFont="1" applyAlignment="1">
      <alignment horizontal="center" vertical="center" wrapText="1"/>
    </xf>
    <xf numFmtId="164" fontId="32" fillId="0" borderId="0" xfId="1" applyNumberFormat="1" applyFont="1" applyFill="1" applyAlignment="1">
      <alignment horizontal="center" vertical="center" wrapText="1"/>
    </xf>
    <xf numFmtId="164" fontId="55" fillId="0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48" fillId="23" borderId="2" xfId="0" applyNumberFormat="1" applyFont="1" applyFill="1" applyBorder="1" applyAlignment="1">
      <alignment horizontal="center" vertical="center" wrapText="1"/>
    </xf>
    <xf numFmtId="1" fontId="48" fillId="23" borderId="4" xfId="0" applyNumberFormat="1" applyFont="1" applyFill="1" applyBorder="1" applyAlignment="1">
      <alignment horizontal="center" vertical="center" wrapText="1"/>
    </xf>
    <xf numFmtId="1" fontId="48" fillId="23" borderId="5" xfId="0" applyNumberFormat="1" applyFont="1" applyFill="1" applyBorder="1" applyAlignment="1">
      <alignment horizontal="center" vertical="center" wrapText="1"/>
    </xf>
    <xf numFmtId="1" fontId="48" fillId="24" borderId="2" xfId="0" applyNumberFormat="1" applyFont="1" applyFill="1" applyBorder="1" applyAlignment="1">
      <alignment horizontal="center" vertical="center" wrapText="1"/>
    </xf>
    <xf numFmtId="1" fontId="48" fillId="24" borderId="4" xfId="0" applyNumberFormat="1" applyFont="1" applyFill="1" applyBorder="1" applyAlignment="1">
      <alignment horizontal="center" vertical="center" wrapText="1"/>
    </xf>
    <xf numFmtId="1" fontId="48" fillId="24" borderId="5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 wrapText="1"/>
    </xf>
    <xf numFmtId="0" fontId="27" fillId="23" borderId="4" xfId="0" applyFont="1" applyFill="1" applyBorder="1" applyAlignment="1">
      <alignment horizontal="center" vertical="center" wrapText="1"/>
    </xf>
    <xf numFmtId="0" fontId="27" fillId="23" borderId="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5" fillId="26" borderId="2" xfId="0" applyFont="1" applyFill="1" applyBorder="1" applyAlignment="1">
      <alignment horizontal="center" vertical="center" wrapText="1"/>
    </xf>
    <xf numFmtId="0" fontId="25" fillId="26" borderId="4" xfId="0" applyFont="1" applyFill="1" applyBorder="1" applyAlignment="1">
      <alignment horizontal="center" vertical="center" wrapText="1"/>
    </xf>
    <xf numFmtId="0" fontId="25" fillId="26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7" fillId="22" borderId="2" xfId="0" applyFont="1" applyFill="1" applyBorder="1" applyAlignment="1">
      <alignment horizontal="center" vertical="center" wrapText="1"/>
    </xf>
    <xf numFmtId="0" fontId="27" fillId="22" borderId="5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0" fontId="27" fillId="28" borderId="1" xfId="0" applyFont="1" applyFill="1" applyBorder="1" applyAlignment="1">
      <alignment horizontal="right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7" fillId="0" borderId="4" xfId="0" applyFont="1" applyFill="1" applyBorder="1" applyAlignment="1">
      <alignment horizontal="center" wrapText="1"/>
    </xf>
    <xf numFmtId="0" fontId="27" fillId="0" borderId="5" xfId="0" applyFont="1" applyFill="1" applyBorder="1" applyAlignment="1">
      <alignment horizontal="center" wrapText="1"/>
    </xf>
    <xf numFmtId="0" fontId="39" fillId="0" borderId="0" xfId="0" applyFont="1" applyAlignment="1">
      <alignment horizontal="right" vertical="center"/>
    </xf>
    <xf numFmtId="165" fontId="39" fillId="0" borderId="0" xfId="0" applyNumberFormat="1" applyFont="1" applyAlignment="1">
      <alignment horizontal="right" vertical="center"/>
    </xf>
    <xf numFmtId="1" fontId="3" fillId="23" borderId="2" xfId="0" applyNumberFormat="1" applyFont="1" applyFill="1" applyBorder="1" applyAlignment="1">
      <alignment horizontal="center" vertical="center" wrapText="1"/>
    </xf>
    <xf numFmtId="1" fontId="3" fillId="23" borderId="4" xfId="0" applyNumberFormat="1" applyFont="1" applyFill="1" applyBorder="1" applyAlignment="1">
      <alignment horizontal="center" vertical="center" wrapText="1"/>
    </xf>
    <xf numFmtId="1" fontId="3" fillId="23" borderId="5" xfId="0" applyNumberFormat="1" applyFont="1" applyFill="1" applyBorder="1" applyAlignment="1">
      <alignment horizontal="center" vertical="center" wrapText="1"/>
    </xf>
    <xf numFmtId="0" fontId="27" fillId="26" borderId="2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27" fillId="26" borderId="5" xfId="0" applyFont="1" applyFill="1" applyBorder="1" applyAlignment="1">
      <alignment horizontal="center" vertical="center" wrapText="1"/>
    </xf>
    <xf numFmtId="1" fontId="3" fillId="31" borderId="2" xfId="0" applyNumberFormat="1" applyFont="1" applyFill="1" applyBorder="1" applyAlignment="1">
      <alignment horizontal="center" vertical="center" wrapText="1"/>
    </xf>
    <xf numFmtId="1" fontId="3" fillId="31" borderId="4" xfId="0" applyNumberFormat="1" applyFont="1" applyFill="1" applyBorder="1" applyAlignment="1">
      <alignment horizontal="center" vertical="center" wrapText="1"/>
    </xf>
    <xf numFmtId="1" fontId="3" fillId="31" borderId="5" xfId="0" applyNumberFormat="1" applyFont="1" applyFill="1" applyBorder="1" applyAlignment="1">
      <alignment horizontal="center" vertical="center" wrapText="1"/>
    </xf>
    <xf numFmtId="0" fontId="27" fillId="26" borderId="2" xfId="0" applyFont="1" applyFill="1" applyBorder="1" applyAlignment="1">
      <alignment horizontal="left" vertical="center" wrapText="1"/>
    </xf>
    <xf numFmtId="0" fontId="27" fillId="26" borderId="4" xfId="0" applyFont="1" applyFill="1" applyBorder="1" applyAlignment="1">
      <alignment horizontal="left" vertical="center" wrapText="1"/>
    </xf>
    <xf numFmtId="0" fontId="27" fillId="26" borderId="5" xfId="0" applyFont="1" applyFill="1" applyBorder="1" applyAlignment="1">
      <alignment horizontal="left" vertical="center" wrapText="1"/>
    </xf>
    <xf numFmtId="0" fontId="50" fillId="32" borderId="0" xfId="0" applyFont="1" applyFill="1" applyAlignment="1">
      <alignment horizontal="center" vertical="center" wrapText="1"/>
    </xf>
    <xf numFmtId="0" fontId="50" fillId="32" borderId="15" xfId="0" applyFont="1" applyFill="1" applyBorder="1" applyAlignment="1">
      <alignment horizontal="center" vertical="center" wrapText="1"/>
    </xf>
    <xf numFmtId="49" fontId="59" fillId="26" borderId="2" xfId="0" applyNumberFormat="1" applyFont="1" applyFill="1" applyBorder="1" applyAlignment="1">
      <alignment horizontal="center" vertical="center" wrapText="1"/>
    </xf>
    <xf numFmtId="49" fontId="59" fillId="26" borderId="4" xfId="0" applyNumberFormat="1" applyFont="1" applyFill="1" applyBorder="1" applyAlignment="1">
      <alignment horizontal="center" vertical="center" wrapText="1"/>
    </xf>
    <xf numFmtId="49" fontId="59" fillId="26" borderId="5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1" fontId="3" fillId="23" borderId="2" xfId="0" applyNumberFormat="1" applyFont="1" applyFill="1" applyBorder="1" applyAlignment="1">
      <alignment vertical="center" wrapText="1"/>
    </xf>
    <xf numFmtId="1" fontId="3" fillId="23" borderId="4" xfId="0" applyNumberFormat="1" applyFont="1" applyFill="1" applyBorder="1" applyAlignment="1">
      <alignment vertical="center" wrapText="1"/>
    </xf>
    <xf numFmtId="1" fontId="3" fillId="23" borderId="5" xfId="0" applyNumberFormat="1" applyFont="1" applyFill="1" applyBorder="1" applyAlignment="1">
      <alignment vertical="center" wrapText="1"/>
    </xf>
  </cellXfs>
  <cellStyles count="4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no" xfId="0" builtinId="0"/>
    <cellStyle name="Normalno 2" xfId="1"/>
    <cellStyle name="Normalno 2 2" xfId="2"/>
    <cellStyle name="Normalno 2 3" xfId="4"/>
    <cellStyle name="Normalno 2 4" xfId="41"/>
    <cellStyle name="Note" xfId="42"/>
    <cellStyle name="Obično_List4" xfId="46"/>
    <cellStyle name="Output" xfId="43"/>
    <cellStyle name="Title" xfId="44"/>
    <cellStyle name="Total" xfId="45"/>
    <cellStyle name="Warning Text" xfId="3"/>
  </cellStyles>
  <dxfs count="28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mruColors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tabSelected="1" topLeftCell="A3" workbookViewId="0">
      <selection activeCell="A3" sqref="A3:D3"/>
    </sheetView>
  </sheetViews>
  <sheetFormatPr defaultRowHeight="15" x14ac:dyDescent="0.25"/>
  <cols>
    <col min="1" max="1" width="44" customWidth="1"/>
    <col min="2" max="2" width="13.42578125" customWidth="1"/>
    <col min="3" max="3" width="14" customWidth="1"/>
    <col min="4" max="4" width="15.28515625" customWidth="1"/>
  </cols>
  <sheetData>
    <row r="1" spans="1:5" hidden="1" x14ac:dyDescent="0.25"/>
    <row r="2" spans="1:5" s="206" customFormat="1" ht="36" hidden="1" customHeight="1" x14ac:dyDescent="0.25">
      <c r="A2" s="341" t="s">
        <v>317</v>
      </c>
      <c r="B2" s="341"/>
      <c r="C2" s="341"/>
      <c r="D2" s="341"/>
    </row>
    <row r="3" spans="1:5" s="206" customFormat="1" ht="36" customHeight="1" x14ac:dyDescent="0.25">
      <c r="A3" s="342" t="s">
        <v>512</v>
      </c>
      <c r="B3" s="342"/>
      <c r="C3" s="342"/>
      <c r="D3" s="342"/>
    </row>
    <row r="4" spans="1:5" s="206" customFormat="1" ht="20.25" hidden="1" customHeight="1" x14ac:dyDescent="0.25">
      <c r="A4" s="343"/>
      <c r="B4" s="343"/>
      <c r="C4" s="343"/>
      <c r="D4" s="343"/>
    </row>
    <row r="5" spans="1:5" x14ac:dyDescent="0.25">
      <c r="A5" s="304"/>
      <c r="B5" s="305"/>
      <c r="C5" s="305"/>
      <c r="D5" s="305" t="s">
        <v>46</v>
      </c>
    </row>
    <row r="6" spans="1:5" ht="21.75" customHeight="1" x14ac:dyDescent="0.25">
      <c r="A6" s="345" t="s">
        <v>479</v>
      </c>
      <c r="B6" s="345"/>
      <c r="C6" s="345"/>
      <c r="D6" s="345"/>
    </row>
    <row r="7" spans="1:5" ht="22.5" customHeight="1" x14ac:dyDescent="0.25">
      <c r="A7" s="344"/>
      <c r="B7" s="344"/>
      <c r="C7" s="344"/>
      <c r="D7" s="344"/>
    </row>
    <row r="8" spans="1:5" x14ac:dyDescent="0.25">
      <c r="A8" s="2"/>
    </row>
    <row r="9" spans="1:5" x14ac:dyDescent="0.25">
      <c r="A9" s="14" t="s">
        <v>71</v>
      </c>
    </row>
    <row r="10" spans="1:5" s="199" customFormat="1" ht="15" hidden="1" customHeight="1" x14ac:dyDescent="0.25">
      <c r="A10" s="198"/>
      <c r="B10" s="340"/>
      <c r="C10" s="340"/>
      <c r="D10" s="340"/>
    </row>
    <row r="11" spans="1:5" ht="38.25" x14ac:dyDescent="0.25">
      <c r="A11" s="64" t="s">
        <v>73</v>
      </c>
      <c r="B11" s="294" t="s">
        <v>480</v>
      </c>
      <c r="C11" s="294" t="s">
        <v>67</v>
      </c>
      <c r="D11" s="294" t="s">
        <v>482</v>
      </c>
    </row>
    <row r="12" spans="1:5" x14ac:dyDescent="0.25">
      <c r="A12" s="73">
        <v>1</v>
      </c>
      <c r="B12" s="10">
        <v>2</v>
      </c>
      <c r="C12" s="10">
        <v>3</v>
      </c>
      <c r="D12" s="10">
        <v>4</v>
      </c>
    </row>
    <row r="13" spans="1:5" ht="23.1" customHeight="1" x14ac:dyDescent="0.25">
      <c r="A13" s="65" t="s">
        <v>33</v>
      </c>
      <c r="B13" s="66">
        <f t="shared" ref="B13" si="0">B14+B15</f>
        <v>3804233</v>
      </c>
      <c r="C13" s="66">
        <f t="shared" ref="C13:D13" si="1">C14+C15</f>
        <v>0</v>
      </c>
      <c r="D13" s="66">
        <f t="shared" si="1"/>
        <v>3804233</v>
      </c>
      <c r="E13" s="8"/>
    </row>
    <row r="14" spans="1:5" ht="23.1" customHeight="1" x14ac:dyDescent="0.25">
      <c r="A14" s="67" t="s">
        <v>47</v>
      </c>
      <c r="B14" s="16">
        <f>+'Račun PRIHODA i rashod '!Q8</f>
        <v>3804233</v>
      </c>
      <c r="C14" s="16">
        <f>+'Račun PRIHODA i rashod '!R8</f>
        <v>0</v>
      </c>
      <c r="D14" s="16">
        <f>+'Račun PRIHODA i rashod '!S8</f>
        <v>3804233</v>
      </c>
      <c r="E14" s="8"/>
    </row>
    <row r="15" spans="1:5" ht="31.5" customHeight="1" x14ac:dyDescent="0.25">
      <c r="A15" s="68" t="s">
        <v>48</v>
      </c>
      <c r="B15" s="16">
        <f>+'Račun PRIHODA i rashod '!Q80</f>
        <v>0</v>
      </c>
      <c r="C15" s="16">
        <f>+'Račun PRIHODA i rashod '!R80</f>
        <v>0</v>
      </c>
      <c r="D15" s="16">
        <f>+'Račun PRIHODA i rashod '!S80</f>
        <v>0</v>
      </c>
      <c r="E15" s="8"/>
    </row>
    <row r="16" spans="1:5" ht="23.1" customHeight="1" x14ac:dyDescent="0.25">
      <c r="A16" s="65" t="s">
        <v>34</v>
      </c>
      <c r="B16" s="66">
        <f t="shared" ref="B16" si="2">B18+B17</f>
        <v>5511437</v>
      </c>
      <c r="C16" s="66">
        <f t="shared" ref="C16:D16" si="3">C18+C17</f>
        <v>0</v>
      </c>
      <c r="D16" s="66">
        <f t="shared" si="3"/>
        <v>5511437</v>
      </c>
      <c r="E16" s="8"/>
    </row>
    <row r="17" spans="1:5" ht="23.1" customHeight="1" x14ac:dyDescent="0.25">
      <c r="A17" s="68" t="s">
        <v>49</v>
      </c>
      <c r="B17" s="16">
        <f>+'Račun prihoda i RASHODA '!N8</f>
        <v>4481330</v>
      </c>
      <c r="C17" s="16">
        <f>+'Račun prihoda i RASHODA '!O8</f>
        <v>0</v>
      </c>
      <c r="D17" s="16">
        <f>+'Račun prihoda i RASHODA '!P8</f>
        <v>4481330</v>
      </c>
      <c r="E17" s="8"/>
    </row>
    <row r="18" spans="1:5" ht="27" customHeight="1" x14ac:dyDescent="0.25">
      <c r="A18" s="68" t="s">
        <v>50</v>
      </c>
      <c r="B18" s="16">
        <f>+'Račun prihoda i RASHODA '!N238</f>
        <v>1030107</v>
      </c>
      <c r="C18" s="16">
        <f>+'Račun prihoda i RASHODA '!O238</f>
        <v>0</v>
      </c>
      <c r="D18" s="16">
        <f>+'Račun prihoda i RASHODA '!P238</f>
        <v>1030107</v>
      </c>
      <c r="E18" s="8"/>
    </row>
    <row r="19" spans="1:5" ht="23.1" customHeight="1" x14ac:dyDescent="0.25">
      <c r="A19" s="69" t="s">
        <v>3</v>
      </c>
      <c r="B19" s="329">
        <f t="shared" ref="B19:C19" si="4">B13-B16</f>
        <v>-1707204</v>
      </c>
      <c r="C19" s="329">
        <f t="shared" si="4"/>
        <v>0</v>
      </c>
      <c r="D19" s="329">
        <f t="shared" ref="D19" si="5">D13-D16</f>
        <v>-1707204</v>
      </c>
      <c r="E19" s="8"/>
    </row>
    <row r="20" spans="1:5" x14ac:dyDescent="0.25">
      <c r="A20" s="3"/>
      <c r="E20" s="8"/>
    </row>
    <row r="21" spans="1:5" x14ac:dyDescent="0.25">
      <c r="A21" s="3"/>
      <c r="E21" s="8"/>
    </row>
    <row r="22" spans="1:5" x14ac:dyDescent="0.25">
      <c r="A22" s="14" t="s">
        <v>72</v>
      </c>
      <c r="E22" s="8"/>
    </row>
    <row r="23" spans="1:5" s="199" customFormat="1" ht="15" hidden="1" customHeight="1" x14ac:dyDescent="0.25">
      <c r="A23" s="198"/>
      <c r="B23" s="340"/>
      <c r="C23" s="340"/>
      <c r="D23" s="340"/>
      <c r="E23" s="8"/>
    </row>
    <row r="24" spans="1:5" ht="38.25" x14ac:dyDescent="0.25">
      <c r="A24" s="64" t="s">
        <v>73</v>
      </c>
      <c r="B24" s="294" t="s">
        <v>480</v>
      </c>
      <c r="C24" s="294" t="s">
        <v>67</v>
      </c>
      <c r="D24" s="294" t="s">
        <v>482</v>
      </c>
      <c r="E24" s="8"/>
    </row>
    <row r="25" spans="1:5" x14ac:dyDescent="0.25">
      <c r="A25" s="73">
        <v>1</v>
      </c>
      <c r="B25" s="10">
        <v>2</v>
      </c>
      <c r="C25" s="10">
        <v>3</v>
      </c>
      <c r="D25" s="10">
        <v>4</v>
      </c>
      <c r="E25" s="8"/>
    </row>
    <row r="26" spans="1:5" ht="26.25" x14ac:dyDescent="0.25">
      <c r="A26" s="68" t="s">
        <v>51</v>
      </c>
      <c r="B26" s="16">
        <v>0</v>
      </c>
      <c r="C26" s="16">
        <v>0</v>
      </c>
      <c r="D26" s="16">
        <v>0</v>
      </c>
      <c r="E26" s="8"/>
    </row>
    <row r="27" spans="1:5" ht="26.25" x14ac:dyDescent="0.25">
      <c r="A27" s="68" t="s">
        <v>52</v>
      </c>
      <c r="B27" s="16">
        <v>0</v>
      </c>
      <c r="C27" s="16">
        <v>0</v>
      </c>
      <c r="D27" s="16">
        <v>0</v>
      </c>
      <c r="E27" s="8"/>
    </row>
    <row r="28" spans="1:5" ht="23.1" customHeight="1" x14ac:dyDescent="0.25">
      <c r="A28" s="69" t="s">
        <v>86</v>
      </c>
      <c r="B28" s="18">
        <f>+B19</f>
        <v>-1707204</v>
      </c>
      <c r="C28" s="18">
        <f t="shared" ref="C28:D28" si="6">+C19</f>
        <v>0</v>
      </c>
      <c r="D28" s="18">
        <f t="shared" si="6"/>
        <v>-1707204</v>
      </c>
      <c r="E28" s="8"/>
    </row>
    <row r="29" spans="1:5" ht="23.1" hidden="1" customHeight="1" x14ac:dyDescent="0.25">
      <c r="A29" s="69" t="s">
        <v>69</v>
      </c>
      <c r="B29" s="18">
        <f t="shared" ref="B29:C29" si="7">+B19+B28</f>
        <v>-3414408</v>
      </c>
      <c r="C29" s="18">
        <f t="shared" si="7"/>
        <v>0</v>
      </c>
      <c r="D29" s="235"/>
      <c r="E29" s="8"/>
    </row>
    <row r="30" spans="1:5" x14ac:dyDescent="0.25">
      <c r="E30" s="8"/>
    </row>
    <row r="31" spans="1:5" x14ac:dyDescent="0.25">
      <c r="E31" s="8"/>
    </row>
    <row r="32" spans="1:5" x14ac:dyDescent="0.25">
      <c r="A32" s="4" t="s">
        <v>70</v>
      </c>
      <c r="E32" s="8"/>
    </row>
    <row r="33" spans="1:5" ht="15" hidden="1" customHeight="1" x14ac:dyDescent="0.25">
      <c r="A33" s="4"/>
      <c r="B33" s="340"/>
      <c r="C33" s="340"/>
      <c r="D33" s="340"/>
      <c r="E33" s="8"/>
    </row>
    <row r="34" spans="1:5" ht="38.25" x14ac:dyDescent="0.25">
      <c r="A34" s="64" t="s">
        <v>74</v>
      </c>
      <c r="B34" s="294" t="s">
        <v>480</v>
      </c>
      <c r="C34" s="294" t="s">
        <v>67</v>
      </c>
      <c r="D34" s="294" t="s">
        <v>482</v>
      </c>
      <c r="E34" s="8"/>
    </row>
    <row r="35" spans="1:5" x14ac:dyDescent="0.25">
      <c r="A35" s="73">
        <v>1</v>
      </c>
      <c r="B35" s="10">
        <v>2</v>
      </c>
      <c r="C35" s="10">
        <v>3</v>
      </c>
      <c r="D35" s="10">
        <v>4</v>
      </c>
      <c r="E35" s="8"/>
    </row>
    <row r="36" spans="1:5" s="21" customFormat="1" ht="25.5" customHeight="1" x14ac:dyDescent="0.25">
      <c r="A36" s="63" t="s">
        <v>53</v>
      </c>
      <c r="B36" s="197">
        <v>1707204</v>
      </c>
      <c r="C36" s="197">
        <v>0</v>
      </c>
      <c r="D36" s="197">
        <v>1707204</v>
      </c>
      <c r="E36" s="8"/>
    </row>
    <row r="37" spans="1:5" s="21" customFormat="1" ht="27" customHeight="1" x14ac:dyDescent="0.25">
      <c r="A37" s="63" t="s">
        <v>54</v>
      </c>
      <c r="B37" s="197">
        <v>1707204</v>
      </c>
      <c r="C37" s="197">
        <v>0</v>
      </c>
      <c r="D37" s="197">
        <f>B37+C37</f>
        <v>1707204</v>
      </c>
      <c r="E37" s="8"/>
    </row>
    <row r="38" spans="1:5" ht="51" x14ac:dyDescent="0.25">
      <c r="A38" s="69" t="s">
        <v>75</v>
      </c>
      <c r="B38" s="18">
        <v>1707204</v>
      </c>
      <c r="C38" s="18">
        <v>0</v>
      </c>
      <c r="D38" s="330">
        <f>B38+C38</f>
        <v>1707204</v>
      </c>
      <c r="E38" s="8"/>
    </row>
    <row r="39" spans="1:5" ht="32.25" customHeight="1" x14ac:dyDescent="0.25">
      <c r="E39" s="8"/>
    </row>
    <row r="40" spans="1:5" ht="32.25" customHeight="1" x14ac:dyDescent="0.25"/>
    <row r="41" spans="1:5" ht="32.25" customHeight="1" x14ac:dyDescent="0.25"/>
    <row r="42" spans="1:5" ht="15.75" customHeight="1" x14ac:dyDescent="0.25">
      <c r="A42" s="4" t="s">
        <v>76</v>
      </c>
    </row>
    <row r="43" spans="1:5" s="302" customFormat="1" ht="15" customHeight="1" x14ac:dyDescent="0.25">
      <c r="A43" s="301"/>
      <c r="B43" s="339"/>
      <c r="C43" s="339"/>
      <c r="D43" s="339"/>
    </row>
    <row r="44" spans="1:5" ht="38.25" x14ac:dyDescent="0.25">
      <c r="A44" s="64" t="s">
        <v>74</v>
      </c>
      <c r="B44" s="294" t="s">
        <v>480</v>
      </c>
      <c r="C44" s="294" t="s">
        <v>67</v>
      </c>
      <c r="D44" s="294" t="s">
        <v>482</v>
      </c>
    </row>
    <row r="45" spans="1:5" x14ac:dyDescent="0.25">
      <c r="A45" s="73">
        <v>1</v>
      </c>
      <c r="B45" s="10">
        <v>2</v>
      </c>
      <c r="C45" s="10">
        <v>3</v>
      </c>
      <c r="D45" s="10">
        <v>4</v>
      </c>
    </row>
    <row r="46" spans="1:5" s="21" customFormat="1" ht="25.5" customHeight="1" x14ac:dyDescent="0.25">
      <c r="A46" s="63" t="s">
        <v>53</v>
      </c>
      <c r="B46" s="70"/>
      <c r="C46" s="70"/>
      <c r="D46" s="70"/>
    </row>
    <row r="47" spans="1:5" s="21" customFormat="1" ht="27" customHeight="1" x14ac:dyDescent="0.25">
      <c r="A47" s="63" t="s">
        <v>77</v>
      </c>
      <c r="B47" s="70"/>
      <c r="C47" s="70"/>
      <c r="D47" s="70"/>
    </row>
    <row r="48" spans="1:5" s="21" customFormat="1" ht="27" customHeight="1" x14ac:dyDescent="0.25">
      <c r="A48" s="63" t="s">
        <v>78</v>
      </c>
      <c r="B48" s="70"/>
      <c r="C48" s="70"/>
      <c r="D48" s="70"/>
    </row>
    <row r="49" spans="1:4" ht="25.5" x14ac:dyDescent="0.25">
      <c r="A49" s="69" t="s">
        <v>79</v>
      </c>
      <c r="B49" s="18">
        <v>0</v>
      </c>
      <c r="C49" s="18">
        <f>C48</f>
        <v>0</v>
      </c>
      <c r="D49" s="18">
        <f>B49+C49</f>
        <v>0</v>
      </c>
    </row>
  </sheetData>
  <mergeCells count="9">
    <mergeCell ref="B43:D43"/>
    <mergeCell ref="B33:D33"/>
    <mergeCell ref="A2:D2"/>
    <mergeCell ref="A3:D3"/>
    <mergeCell ref="B23:D23"/>
    <mergeCell ref="B10:D10"/>
    <mergeCell ref="A4:D4"/>
    <mergeCell ref="A7:D7"/>
    <mergeCell ref="A6:D6"/>
  </mergeCells>
  <pageMargins left="0.78740157480314965" right="0.78740157480314965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1356"/>
  <sheetViews>
    <sheetView showGridLines="0" topLeftCell="I1" zoomScale="90" zoomScaleNormal="90" zoomScaleSheetLayoutView="90" workbookViewId="0">
      <pane ySplit="7" topLeftCell="A852" activePane="bottomLeft" state="frozen"/>
      <selection pane="bottomLeft" activeCell="I1" sqref="I1:AD1348"/>
    </sheetView>
  </sheetViews>
  <sheetFormatPr defaultColWidth="9.140625" defaultRowHeight="14.25" outlineLevelCol="1" x14ac:dyDescent="0.25"/>
  <cols>
    <col min="1" max="1" width="7.85546875" style="166" hidden="1" customWidth="1" outlineLevel="1"/>
    <col min="2" max="2" width="6.85546875" style="180" hidden="1" customWidth="1" outlineLevel="1"/>
    <col min="3" max="5" width="4.5703125" style="180" hidden="1" customWidth="1" outlineLevel="1"/>
    <col min="6" max="7" width="5.42578125" style="180" hidden="1" customWidth="1" outlineLevel="1"/>
    <col min="8" max="8" width="6.42578125" style="166" hidden="1" customWidth="1" outlineLevel="1"/>
    <col min="9" max="9" width="6.85546875" style="87" customWidth="1" collapsed="1"/>
    <col min="10" max="10" width="6.85546875" style="87" customWidth="1"/>
    <col min="11" max="11" width="5.7109375" style="87" customWidth="1"/>
    <col min="12" max="12" width="5.5703125" style="87" customWidth="1"/>
    <col min="13" max="13" width="6.5703125" style="87" hidden="1" customWidth="1"/>
    <col min="14" max="14" width="7.7109375" style="87" hidden="1" customWidth="1"/>
    <col min="15" max="15" width="6.28515625" style="144" customWidth="1"/>
    <col min="16" max="16" width="54.42578125" style="87" customWidth="1"/>
    <col min="17" max="17" width="16.42578125" style="87" hidden="1" customWidth="1"/>
    <col min="18" max="18" width="14.85546875" style="143" hidden="1" customWidth="1"/>
    <col min="19" max="19" width="17" style="54" hidden="1" customWidth="1"/>
    <col min="20" max="20" width="16" style="87" hidden="1" customWidth="1"/>
    <col min="21" max="21" width="12.7109375" style="87" customWidth="1"/>
    <col min="22" max="22" width="13.28515625" style="87" customWidth="1"/>
    <col min="23" max="23" width="17.85546875" style="209" customWidth="1"/>
    <col min="24" max="24" width="11.140625" style="87" hidden="1" customWidth="1"/>
    <col min="25" max="25" width="12.28515625" style="90" customWidth="1"/>
    <col min="26" max="26" width="10.85546875" style="87" hidden="1" customWidth="1"/>
    <col min="27" max="27" width="12.140625" style="87" hidden="1" customWidth="1"/>
    <col min="28" max="29" width="13" style="87" hidden="1" customWidth="1"/>
    <col min="30" max="30" width="13.140625" style="87" hidden="1" customWidth="1"/>
    <col min="31" max="31" width="14" style="87" customWidth="1"/>
    <col min="32" max="33" width="12.5703125" style="87" customWidth="1"/>
    <col min="34" max="34" width="12" style="87" customWidth="1"/>
    <col min="35" max="16384" width="9.140625" style="87"/>
  </cols>
  <sheetData>
    <row r="1" spans="1:32" x14ac:dyDescent="0.25">
      <c r="O1" s="87"/>
    </row>
    <row r="2" spans="1:32" ht="12.75" customHeight="1" x14ac:dyDescent="0.25">
      <c r="I2" s="355" t="s">
        <v>64</v>
      </c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</row>
    <row r="3" spans="1:32" ht="17.25" customHeight="1" x14ac:dyDescent="0.25">
      <c r="K3" s="88"/>
      <c r="L3" s="88"/>
      <c r="M3" s="88"/>
      <c r="N3" s="88"/>
      <c r="O3" s="88"/>
      <c r="P3" s="88"/>
      <c r="Q3" s="88"/>
      <c r="R3" s="89"/>
    </row>
    <row r="4" spans="1:32" ht="17.25" customHeight="1" x14ac:dyDescent="0.25">
      <c r="I4" s="356" t="s">
        <v>65</v>
      </c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209"/>
      <c r="AF4" s="209"/>
    </row>
    <row r="5" spans="1:32" ht="27.75" hidden="1" customHeight="1" x14ac:dyDescent="0.25">
      <c r="I5" s="55"/>
      <c r="J5" s="55"/>
      <c r="K5" s="55"/>
      <c r="L5" s="55"/>
      <c r="M5" s="55"/>
      <c r="N5" s="55"/>
      <c r="O5" s="55"/>
      <c r="P5" s="55"/>
      <c r="Q5" s="340" t="s">
        <v>327</v>
      </c>
      <c r="R5" s="340"/>
      <c r="S5" s="340"/>
      <c r="T5" s="340" t="s">
        <v>326</v>
      </c>
      <c r="U5" s="340"/>
      <c r="V5" s="340"/>
      <c r="W5" s="340"/>
      <c r="X5" s="340"/>
      <c r="Y5" s="340"/>
      <c r="Z5" s="340" t="s">
        <v>325</v>
      </c>
      <c r="AA5" s="340"/>
      <c r="AB5" s="340"/>
      <c r="AC5" s="340"/>
      <c r="AD5" s="340"/>
    </row>
    <row r="6" spans="1:32" s="91" customFormat="1" ht="73.5" customHeight="1" x14ac:dyDescent="0.25">
      <c r="A6" s="399" t="s">
        <v>381</v>
      </c>
      <c r="B6" s="399"/>
      <c r="C6" s="399"/>
      <c r="D6" s="399"/>
      <c r="E6" s="399"/>
      <c r="F6" s="399"/>
      <c r="G6" s="399"/>
      <c r="H6" s="400"/>
      <c r="I6" s="56" t="s">
        <v>13</v>
      </c>
      <c r="J6" s="56" t="s">
        <v>14</v>
      </c>
      <c r="K6" s="56" t="s">
        <v>303</v>
      </c>
      <c r="L6" s="56" t="s">
        <v>304</v>
      </c>
      <c r="M6" s="56" t="s">
        <v>305</v>
      </c>
      <c r="N6" s="56"/>
      <c r="O6" s="57" t="s">
        <v>15</v>
      </c>
      <c r="P6" s="58" t="s">
        <v>16</v>
      </c>
      <c r="Q6" s="86" t="s">
        <v>112</v>
      </c>
      <c r="R6" s="86" t="s">
        <v>67</v>
      </c>
      <c r="S6" s="86" t="s">
        <v>113</v>
      </c>
      <c r="T6" s="211" t="s">
        <v>448</v>
      </c>
      <c r="U6" s="212" t="s">
        <v>55</v>
      </c>
      <c r="V6" s="212" t="s">
        <v>56</v>
      </c>
      <c r="W6" s="284" t="s">
        <v>477</v>
      </c>
      <c r="X6" s="165" t="s">
        <v>324</v>
      </c>
      <c r="Y6" s="275" t="s">
        <v>475</v>
      </c>
      <c r="Z6" s="164" t="s">
        <v>323</v>
      </c>
      <c r="AA6" s="164" t="s">
        <v>319</v>
      </c>
      <c r="AB6" s="164" t="s">
        <v>320</v>
      </c>
      <c r="AC6" s="164" t="s">
        <v>321</v>
      </c>
      <c r="AD6" s="164" t="s">
        <v>322</v>
      </c>
    </row>
    <row r="7" spans="1:32" s="92" customFormat="1" ht="18" customHeight="1" x14ac:dyDescent="0.25">
      <c r="A7" s="168" t="s">
        <v>339</v>
      </c>
      <c r="B7" s="180" t="s">
        <v>344</v>
      </c>
      <c r="C7" s="180" t="s">
        <v>377</v>
      </c>
      <c r="D7" s="180" t="s">
        <v>378</v>
      </c>
      <c r="E7" s="180" t="s">
        <v>382</v>
      </c>
      <c r="F7" s="180" t="s">
        <v>346</v>
      </c>
      <c r="G7" s="180" t="s">
        <v>347</v>
      </c>
      <c r="H7" s="168" t="s">
        <v>348</v>
      </c>
      <c r="I7" s="357">
        <v>1</v>
      </c>
      <c r="J7" s="358"/>
      <c r="K7" s="358"/>
      <c r="L7" s="358"/>
      <c r="M7" s="358"/>
      <c r="N7" s="358"/>
      <c r="O7" s="358"/>
      <c r="P7" s="359"/>
      <c r="Q7" s="59">
        <v>5</v>
      </c>
      <c r="R7" s="59">
        <v>6</v>
      </c>
      <c r="S7" s="85">
        <v>7</v>
      </c>
      <c r="T7" s="59">
        <v>5</v>
      </c>
      <c r="U7" s="59">
        <v>2</v>
      </c>
      <c r="V7" s="59">
        <v>3</v>
      </c>
      <c r="W7" s="259">
        <v>4</v>
      </c>
      <c r="X7" s="59" t="s">
        <v>434</v>
      </c>
      <c r="Y7" s="59">
        <v>5</v>
      </c>
      <c r="Z7" s="59">
        <v>5</v>
      </c>
      <c r="AA7" s="59">
        <v>6</v>
      </c>
      <c r="AB7" s="59">
        <v>7</v>
      </c>
      <c r="AC7" s="59">
        <v>8</v>
      </c>
      <c r="AD7" s="59">
        <v>9</v>
      </c>
    </row>
    <row r="8" spans="1:32" s="92" customFormat="1" ht="31.5" customHeight="1" x14ac:dyDescent="0.25">
      <c r="A8" s="168"/>
      <c r="B8" s="180"/>
      <c r="C8" s="180"/>
      <c r="D8" s="180"/>
      <c r="E8" s="180"/>
      <c r="F8" s="180"/>
      <c r="G8" s="180"/>
      <c r="H8" s="168"/>
      <c r="I8" s="401" t="s">
        <v>478</v>
      </c>
      <c r="J8" s="402"/>
      <c r="K8" s="402"/>
      <c r="L8" s="402"/>
      <c r="M8" s="402"/>
      <c r="N8" s="402"/>
      <c r="O8" s="403"/>
      <c r="P8" s="247" t="s">
        <v>455</v>
      </c>
      <c r="Q8" s="59"/>
      <c r="R8" s="59"/>
      <c r="S8" s="85"/>
      <c r="T8" s="59"/>
      <c r="U8" s="59"/>
      <c r="V8" s="59"/>
      <c r="W8" s="259"/>
      <c r="X8" s="59"/>
      <c r="Y8" s="59"/>
      <c r="Z8" s="59"/>
      <c r="AA8" s="59"/>
      <c r="AB8" s="59"/>
      <c r="AC8" s="59"/>
      <c r="AD8" s="59"/>
    </row>
    <row r="9" spans="1:32" s="92" customFormat="1" ht="31.5" customHeight="1" x14ac:dyDescent="0.25">
      <c r="A9" s="168"/>
      <c r="B9" s="180"/>
      <c r="C9" s="180"/>
      <c r="D9" s="180"/>
      <c r="E9" s="180"/>
      <c r="F9" s="180"/>
      <c r="G9" s="180"/>
      <c r="H9" s="168"/>
      <c r="I9" s="390" t="s">
        <v>458</v>
      </c>
      <c r="J9" s="391"/>
      <c r="K9" s="391"/>
      <c r="L9" s="391"/>
      <c r="M9" s="391"/>
      <c r="N9" s="391"/>
      <c r="O9" s="391"/>
      <c r="P9" s="392"/>
      <c r="Q9" s="59"/>
      <c r="R9" s="59"/>
      <c r="S9" s="85"/>
      <c r="T9" s="59"/>
      <c r="U9" s="249">
        <f>U10+U11+U12+U13+U14+U15</f>
        <v>4561548</v>
      </c>
      <c r="V9" s="249">
        <f t="shared" ref="V9:W9" si="0">V10+V11+V12+V13+V14+V15</f>
        <v>4809462.93</v>
      </c>
      <c r="W9" s="249">
        <f t="shared" si="0"/>
        <v>2945969.5300000007</v>
      </c>
      <c r="X9" s="59"/>
      <c r="Y9" s="259">
        <f>W9/V9*100</f>
        <v>61.253607167318393</v>
      </c>
      <c r="Z9" s="59"/>
      <c r="AA9" s="59"/>
      <c r="AB9" s="59"/>
      <c r="AC9" s="59"/>
      <c r="AD9" s="59"/>
    </row>
    <row r="10" spans="1:32" s="92" customFormat="1" ht="31.5" customHeight="1" x14ac:dyDescent="0.25">
      <c r="A10" s="168"/>
      <c r="B10" s="180"/>
      <c r="C10" s="180"/>
      <c r="D10" s="180"/>
      <c r="E10" s="180"/>
      <c r="F10" s="180"/>
      <c r="G10" s="180"/>
      <c r="H10" s="168"/>
      <c r="I10" s="396" t="s">
        <v>469</v>
      </c>
      <c r="J10" s="397"/>
      <c r="K10" s="397"/>
      <c r="L10" s="397"/>
      <c r="M10" s="397"/>
      <c r="N10" s="397"/>
      <c r="O10" s="398"/>
      <c r="P10" s="246" t="s">
        <v>457</v>
      </c>
      <c r="Q10" s="59"/>
      <c r="R10" s="59"/>
      <c r="S10" s="85"/>
      <c r="T10" s="59"/>
      <c r="U10" s="248">
        <f>U1197</f>
        <v>40000</v>
      </c>
      <c r="V10" s="248">
        <f t="shared" ref="V10:W10" si="1">V1197</f>
        <v>40000</v>
      </c>
      <c r="W10" s="248">
        <f t="shared" si="1"/>
        <v>40000</v>
      </c>
      <c r="X10" s="59"/>
      <c r="Y10" s="259">
        <f t="shared" ref="Y10:Y15" si="2">W10/V10*100</f>
        <v>100</v>
      </c>
      <c r="Z10" s="59"/>
      <c r="AA10" s="59"/>
      <c r="AB10" s="59"/>
      <c r="AC10" s="59"/>
      <c r="AD10" s="59"/>
    </row>
    <row r="11" spans="1:32" s="92" customFormat="1" ht="31.5" customHeight="1" x14ac:dyDescent="0.25">
      <c r="A11" s="168"/>
      <c r="B11" s="180"/>
      <c r="C11" s="180"/>
      <c r="D11" s="180"/>
      <c r="E11" s="180"/>
      <c r="F11" s="180"/>
      <c r="G11" s="180"/>
      <c r="H11" s="168"/>
      <c r="I11" s="396" t="s">
        <v>470</v>
      </c>
      <c r="J11" s="397"/>
      <c r="K11" s="397"/>
      <c r="L11" s="397"/>
      <c r="M11" s="397"/>
      <c r="N11" s="397"/>
      <c r="O11" s="398"/>
      <c r="P11" s="246" t="s">
        <v>59</v>
      </c>
      <c r="Q11" s="59"/>
      <c r="R11" s="59"/>
      <c r="S11" s="85"/>
      <c r="T11" s="59"/>
      <c r="U11" s="248">
        <f>U19+U473+U683+U933+U1069</f>
        <v>2676238</v>
      </c>
      <c r="V11" s="248">
        <f t="shared" ref="V11:W11" si="3">V19+V473+V683+V933+V1069</f>
        <v>1336567</v>
      </c>
      <c r="W11" s="248">
        <f t="shared" si="3"/>
        <v>972333.30999999982</v>
      </c>
      <c r="X11" s="59"/>
      <c r="Y11" s="259">
        <f t="shared" si="2"/>
        <v>72.74856479323519</v>
      </c>
      <c r="Z11" s="59"/>
      <c r="AA11" s="59"/>
      <c r="AB11" s="59"/>
      <c r="AC11" s="59"/>
      <c r="AD11" s="59"/>
    </row>
    <row r="12" spans="1:32" s="92" customFormat="1" ht="31.5" customHeight="1" x14ac:dyDescent="0.25">
      <c r="A12" s="168"/>
      <c r="B12" s="180"/>
      <c r="C12" s="180"/>
      <c r="D12" s="180"/>
      <c r="E12" s="180"/>
      <c r="F12" s="180"/>
      <c r="G12" s="180"/>
      <c r="H12" s="168"/>
      <c r="I12" s="396" t="s">
        <v>471</v>
      </c>
      <c r="J12" s="397"/>
      <c r="K12" s="397"/>
      <c r="L12" s="397"/>
      <c r="M12" s="397"/>
      <c r="N12" s="397"/>
      <c r="O12" s="398"/>
      <c r="P12" s="246" t="s">
        <v>459</v>
      </c>
      <c r="Q12" s="59"/>
      <c r="R12" s="59"/>
      <c r="S12" s="85"/>
      <c r="T12" s="59"/>
      <c r="U12" s="248">
        <f>U241+U510</f>
        <v>1500000</v>
      </c>
      <c r="V12" s="248">
        <f t="shared" ref="V12:W12" si="4">V241+V510</f>
        <v>3239485.9299999997</v>
      </c>
      <c r="W12" s="248">
        <f t="shared" si="4"/>
        <v>1799432.9300000004</v>
      </c>
      <c r="X12" s="59"/>
      <c r="Y12" s="259">
        <f t="shared" si="2"/>
        <v>55.546866659797487</v>
      </c>
      <c r="Z12" s="59"/>
      <c r="AA12" s="59"/>
      <c r="AB12" s="59"/>
      <c r="AC12" s="59"/>
      <c r="AD12" s="59"/>
    </row>
    <row r="13" spans="1:32" s="92" customFormat="1" ht="31.5" customHeight="1" x14ac:dyDescent="0.25">
      <c r="A13" s="168"/>
      <c r="B13" s="180"/>
      <c r="C13" s="180"/>
      <c r="D13" s="180"/>
      <c r="E13" s="180"/>
      <c r="F13" s="180"/>
      <c r="G13" s="180"/>
      <c r="H13" s="168"/>
      <c r="I13" s="396" t="s">
        <v>472</v>
      </c>
      <c r="J13" s="397"/>
      <c r="K13" s="397"/>
      <c r="L13" s="397"/>
      <c r="M13" s="397"/>
      <c r="N13" s="397"/>
      <c r="O13" s="398"/>
      <c r="P13" s="246" t="s">
        <v>460</v>
      </c>
      <c r="Q13" s="59"/>
      <c r="R13" s="59"/>
      <c r="S13" s="85"/>
      <c r="T13" s="59"/>
      <c r="U13" s="248">
        <f>U442+U565+U797+U924+U1168+U541</f>
        <v>209200</v>
      </c>
      <c r="V13" s="248">
        <f t="shared" ref="V13:W13" si="5">V442+V565+V797+V924+V1168+V541</f>
        <v>57300</v>
      </c>
      <c r="W13" s="248">
        <f t="shared" si="5"/>
        <v>60181.47</v>
      </c>
      <c r="X13" s="59"/>
      <c r="Y13" s="259">
        <f t="shared" si="2"/>
        <v>105.02874345549738</v>
      </c>
      <c r="Z13" s="59"/>
      <c r="AA13" s="59"/>
      <c r="AB13" s="59"/>
      <c r="AC13" s="59"/>
      <c r="AD13" s="59"/>
    </row>
    <row r="14" spans="1:32" s="92" customFormat="1" ht="31.5" customHeight="1" x14ac:dyDescent="0.25">
      <c r="A14" s="168"/>
      <c r="B14" s="180"/>
      <c r="C14" s="180"/>
      <c r="D14" s="180"/>
      <c r="E14" s="180"/>
      <c r="F14" s="180"/>
      <c r="G14" s="180"/>
      <c r="H14" s="168"/>
      <c r="I14" s="396" t="s">
        <v>473</v>
      </c>
      <c r="J14" s="397"/>
      <c r="K14" s="397"/>
      <c r="L14" s="397"/>
      <c r="M14" s="397"/>
      <c r="N14" s="397"/>
      <c r="O14" s="398"/>
      <c r="P14" s="246" t="s">
        <v>461</v>
      </c>
      <c r="Q14" s="59"/>
      <c r="R14" s="59"/>
      <c r="S14" s="85"/>
      <c r="T14" s="59"/>
      <c r="U14" s="248">
        <f>U1293</f>
        <v>136000</v>
      </c>
      <c r="V14" s="248">
        <f t="shared" ref="V14:W14" si="6">V1293</f>
        <v>136000</v>
      </c>
      <c r="W14" s="248">
        <f t="shared" si="6"/>
        <v>73995.929999999993</v>
      </c>
      <c r="X14" s="59"/>
      <c r="Y14" s="259">
        <f t="shared" si="2"/>
        <v>54.40877205882353</v>
      </c>
      <c r="Z14" s="59"/>
      <c r="AA14" s="59"/>
      <c r="AB14" s="59"/>
      <c r="AC14" s="59"/>
      <c r="AD14" s="59"/>
    </row>
    <row r="15" spans="1:32" s="92" customFormat="1" ht="31.5" customHeight="1" x14ac:dyDescent="0.25">
      <c r="A15" s="168"/>
      <c r="B15" s="180"/>
      <c r="C15" s="180"/>
      <c r="D15" s="180"/>
      <c r="E15" s="180"/>
      <c r="F15" s="180"/>
      <c r="G15" s="180"/>
      <c r="H15" s="168"/>
      <c r="I15" s="396" t="s">
        <v>474</v>
      </c>
      <c r="J15" s="397"/>
      <c r="K15" s="397"/>
      <c r="L15" s="397"/>
      <c r="M15" s="397"/>
      <c r="N15" s="397"/>
      <c r="O15" s="398"/>
      <c r="P15" s="246" t="s">
        <v>462</v>
      </c>
      <c r="Q15" s="59"/>
      <c r="R15" s="59"/>
      <c r="S15" s="85"/>
      <c r="T15" s="59"/>
      <c r="U15" s="248">
        <f>U548</f>
        <v>110</v>
      </c>
      <c r="V15" s="248">
        <f t="shared" ref="V15:W15" si="7">V548</f>
        <v>110</v>
      </c>
      <c r="W15" s="248">
        <f t="shared" si="7"/>
        <v>25.89</v>
      </c>
      <c r="X15" s="59"/>
      <c r="Y15" s="259">
        <f t="shared" si="2"/>
        <v>23.536363636363635</v>
      </c>
      <c r="Z15" s="59"/>
      <c r="AA15" s="59"/>
      <c r="AB15" s="59"/>
      <c r="AC15" s="59"/>
      <c r="AD15" s="59"/>
    </row>
    <row r="16" spans="1:32" s="92" customFormat="1" ht="31.5" customHeight="1" x14ac:dyDescent="0.25">
      <c r="A16" s="168"/>
      <c r="B16" s="180"/>
      <c r="C16" s="180"/>
      <c r="D16" s="180"/>
      <c r="E16" s="180"/>
      <c r="F16" s="180"/>
      <c r="G16" s="180"/>
      <c r="H16" s="168"/>
      <c r="I16" s="242"/>
      <c r="J16" s="243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85"/>
      <c r="X16" s="245"/>
      <c r="Y16" s="240"/>
      <c r="Z16" s="59"/>
      <c r="AA16" s="59"/>
      <c r="AB16" s="59"/>
      <c r="AC16" s="59"/>
      <c r="AD16" s="59"/>
    </row>
    <row r="17" spans="1:33" s="92" customFormat="1" ht="35.25" customHeight="1" x14ac:dyDescent="0.25">
      <c r="A17" s="168"/>
      <c r="B17" s="180" t="s">
        <v>345</v>
      </c>
      <c r="C17" s="180" t="s">
        <v>376</v>
      </c>
      <c r="D17" s="180" t="s">
        <v>379</v>
      </c>
      <c r="E17" s="180" t="s">
        <v>380</v>
      </c>
      <c r="F17" s="182" t="e">
        <f t="shared" ref="F17:F81" si="8">+Q17+R17+S17</f>
        <v>#REF!</v>
      </c>
      <c r="G17" s="182">
        <f>+T17+U17+V17+W17+X17+Y17</f>
        <v>14801934.460000001</v>
      </c>
      <c r="H17" s="183" t="e">
        <f>+Z17+AA17+AB17+AC17+AD17</f>
        <v>#REF!</v>
      </c>
      <c r="I17" s="390" t="s">
        <v>87</v>
      </c>
      <c r="J17" s="391"/>
      <c r="K17" s="391"/>
      <c r="L17" s="391"/>
      <c r="M17" s="391"/>
      <c r="N17" s="391"/>
      <c r="O17" s="392"/>
      <c r="P17" s="93" t="s">
        <v>90</v>
      </c>
      <c r="Q17" s="94" t="e">
        <f t="shared" ref="Q17:W17" si="9">+Q564+Q18+Q472+Q682+Q796+Q923+Q932+Q1068+Q1167+Q1196+Q1292+Q653</f>
        <v>#REF!</v>
      </c>
      <c r="R17" s="94" t="e">
        <f t="shared" si="9"/>
        <v>#REF!</v>
      </c>
      <c r="S17" s="94" t="e">
        <f t="shared" si="9"/>
        <v>#REF!</v>
      </c>
      <c r="T17" s="94">
        <f>+T564+T18+T472+T682+T796+T923+T932+T1068+T1167+T1196+T1292+T653+T638</f>
        <v>2484954</v>
      </c>
      <c r="U17" s="94">
        <f>+U564+U18+U472+U682+U796+U923+U932+U1068+U1167+U1196+U1292+U653</f>
        <v>4561548</v>
      </c>
      <c r="V17" s="94">
        <f t="shared" si="9"/>
        <v>4809462.93</v>
      </c>
      <c r="W17" s="94">
        <f t="shared" si="9"/>
        <v>2945969.5300000007</v>
      </c>
      <c r="X17" s="94"/>
      <c r="Y17" s="259"/>
      <c r="Z17" s="94">
        <f>+Z564+Z18+Z472+Z682+Z796+Z923+Z932+Z1068+Z1167+Z1196+Z1292+Z653+Z638</f>
        <v>2484951.5700000003</v>
      </c>
      <c r="AA17" s="94" t="e">
        <f>+AA564+AA18+AA472+AA682+AA796+AA923+AA932+AA1068+AA1167+AA1196+AA1292+AA653</f>
        <v>#REF!</v>
      </c>
      <c r="AB17" s="94" t="e">
        <f>+AB564+AB18+AB472+AB682+AB796+AB923+AB932+AB1068+AB1167+AB1196+AB1292+AB653</f>
        <v>#REF!</v>
      </c>
      <c r="AC17" s="94" t="e">
        <f>+AC564+AC18+AC472+AC682+AC796+AC923+AC932+AC1068+AC1167+AC1196+AC1292+AC653</f>
        <v>#REF!</v>
      </c>
      <c r="AD17" s="94" t="e">
        <f>+AD564+AD18+AD472+AD682+AD796+AD923+AD932+AD1068+AD1167+AD1196+AD1292+AD653</f>
        <v>#REF!</v>
      </c>
      <c r="AE17" s="200">
        <f>2484951.8-Z17</f>
        <v>0.22999999951571226</v>
      </c>
      <c r="AF17" s="200"/>
      <c r="AG17" s="200"/>
    </row>
    <row r="18" spans="1:33" s="98" customFormat="1" ht="30" customHeight="1" x14ac:dyDescent="0.25">
      <c r="A18" s="166"/>
      <c r="B18" s="180" t="s">
        <v>345</v>
      </c>
      <c r="C18" s="180" t="s">
        <v>376</v>
      </c>
      <c r="D18" s="180" t="s">
        <v>379</v>
      </c>
      <c r="E18" s="180" t="s">
        <v>380</v>
      </c>
      <c r="F18" s="182">
        <f t="shared" si="8"/>
        <v>7194489.8599999994</v>
      </c>
      <c r="G18" s="182">
        <f t="shared" ref="G18:G81" si="10">+T18+U18+V18+W18+X18+Y18</f>
        <v>11310068.6</v>
      </c>
      <c r="H18" s="183">
        <f t="shared" ref="H18:H81" si="11">+Z18+AA18+AB18+AC18+AD18</f>
        <v>14735493.059999999</v>
      </c>
      <c r="I18" s="387" t="s">
        <v>89</v>
      </c>
      <c r="J18" s="388"/>
      <c r="K18" s="388"/>
      <c r="L18" s="388"/>
      <c r="M18" s="388"/>
      <c r="N18" s="388"/>
      <c r="O18" s="389"/>
      <c r="P18" s="95" t="s">
        <v>90</v>
      </c>
      <c r="Q18" s="96">
        <f t="shared" ref="Q18:AA18" si="12">+Q19+Q241+Q442</f>
        <v>3641244.9299999997</v>
      </c>
      <c r="R18" s="96">
        <f t="shared" si="12"/>
        <v>-44000</v>
      </c>
      <c r="S18" s="96">
        <f t="shared" si="12"/>
        <v>3597244.9299999997</v>
      </c>
      <c r="T18" s="96">
        <f>+T19+T241+T442</f>
        <v>2073720</v>
      </c>
      <c r="U18" s="96">
        <f t="shared" si="12"/>
        <v>3037510</v>
      </c>
      <c r="V18" s="96">
        <f t="shared" si="12"/>
        <v>3641244.9299999997</v>
      </c>
      <c r="W18" s="96">
        <f t="shared" si="12"/>
        <v>2557593.6700000004</v>
      </c>
      <c r="X18" s="96"/>
      <c r="Y18" s="265"/>
      <c r="Z18" s="96">
        <f t="shared" si="12"/>
        <v>2073718.1300000001</v>
      </c>
      <c r="AA18" s="96">
        <f t="shared" si="12"/>
        <v>3641244.9299999997</v>
      </c>
      <c r="AB18" s="96">
        <f>+AB20+AB242+AB443</f>
        <v>3384530</v>
      </c>
      <c r="AC18" s="96">
        <f>+AC20+AC242+AC443</f>
        <v>2789500</v>
      </c>
      <c r="AD18" s="96">
        <f>+AD20+AD242+AD443</f>
        <v>2846500</v>
      </c>
    </row>
    <row r="19" spans="1:33" s="175" customFormat="1" ht="21.75" customHeight="1" x14ac:dyDescent="0.25">
      <c r="A19" s="172" t="s">
        <v>328</v>
      </c>
      <c r="B19" s="172"/>
      <c r="C19" s="180" t="s">
        <v>376</v>
      </c>
      <c r="D19" s="180" t="s">
        <v>379</v>
      </c>
      <c r="E19" s="180" t="s">
        <v>380</v>
      </c>
      <c r="F19" s="182">
        <f t="shared" si="8"/>
        <v>2305932</v>
      </c>
      <c r="G19" s="182">
        <f t="shared" si="10"/>
        <v>4108248.8105732081</v>
      </c>
      <c r="H19" s="183">
        <f t="shared" si="11"/>
        <v>4859116.9000000004</v>
      </c>
      <c r="I19" s="99"/>
      <c r="J19" s="99"/>
      <c r="K19" s="99"/>
      <c r="L19" s="99"/>
      <c r="M19" s="99"/>
      <c r="N19" s="99" t="str">
        <f>+O19</f>
        <v>3.1.</v>
      </c>
      <c r="O19" s="100" t="s">
        <v>40</v>
      </c>
      <c r="P19" s="101" t="s">
        <v>19</v>
      </c>
      <c r="Q19" s="102">
        <f t="shared" ref="Q19:AD19" si="13">+Q20</f>
        <v>1170744</v>
      </c>
      <c r="R19" s="102">
        <f t="shared" si="13"/>
        <v>-17778</v>
      </c>
      <c r="S19" s="102">
        <f t="shared" si="13"/>
        <v>1152966</v>
      </c>
      <c r="T19" s="102">
        <f t="shared" si="13"/>
        <v>645144</v>
      </c>
      <c r="U19" s="102">
        <f t="shared" si="13"/>
        <v>1476510</v>
      </c>
      <c r="V19" s="102">
        <f t="shared" si="13"/>
        <v>1170744</v>
      </c>
      <c r="W19" s="102">
        <f t="shared" si="13"/>
        <v>815781.12999999989</v>
      </c>
      <c r="X19" s="102"/>
      <c r="Y19" s="276">
        <f>W19/V19*100</f>
        <v>69.680573208147962</v>
      </c>
      <c r="Z19" s="174">
        <f t="shared" si="13"/>
        <v>645142.9</v>
      </c>
      <c r="AA19" s="174">
        <f t="shared" si="13"/>
        <v>1170744</v>
      </c>
      <c r="AB19" s="174">
        <f t="shared" si="13"/>
        <v>1125230</v>
      </c>
      <c r="AC19" s="174">
        <f t="shared" si="13"/>
        <v>946500</v>
      </c>
      <c r="AD19" s="174">
        <f t="shared" si="13"/>
        <v>971500</v>
      </c>
      <c r="AE19" s="213">
        <f>W25+W26+W27+W28+W31+W34+W35+W36+W40+W42+W44+W46+W48+W50+W54+W56+W59+W64+W66+W68+W70+W73+W75+W78+W79+W81+W85+W86+W88+W90+W92+W94+W97+W99+W102+W103+W105+W107+W110+W113+W115+W118+W122+W124+W126+W128+W129+W132+W134+W136+W139+W142+W144+W146+W147+W150+W152+W154+W157+W159+W162+W164+W166+W167+W170+W173+W174+W176+W178+W180+W181+W182+W183+W184+W188+W192+W195+W197+W199+W202+W205+W208+W210+W212+W213+W216+W220+W225+W227+W230+W235+W240</f>
        <v>815781.12999999966</v>
      </c>
      <c r="AG19" s="213">
        <f>W19-AE19</f>
        <v>0</v>
      </c>
    </row>
    <row r="20" spans="1:33" s="103" customFormat="1" ht="20.25" customHeight="1" x14ac:dyDescent="0.25">
      <c r="A20" s="167" t="s">
        <v>328</v>
      </c>
      <c r="B20" s="180" t="s">
        <v>345</v>
      </c>
      <c r="C20" s="180" t="s">
        <v>376</v>
      </c>
      <c r="D20" s="180" t="s">
        <v>379</v>
      </c>
      <c r="E20" s="180" t="s">
        <v>380</v>
      </c>
      <c r="F20" s="182">
        <f t="shared" si="8"/>
        <v>2305932</v>
      </c>
      <c r="G20" s="182">
        <f t="shared" si="10"/>
        <v>4108248.8105732081</v>
      </c>
      <c r="H20" s="183">
        <f t="shared" si="11"/>
        <v>4859116.9000000004</v>
      </c>
      <c r="I20" s="104">
        <v>3</v>
      </c>
      <c r="J20" s="104"/>
      <c r="K20" s="104"/>
      <c r="L20" s="104"/>
      <c r="M20" s="104"/>
      <c r="N20" s="104"/>
      <c r="O20" s="10" t="s">
        <v>40</v>
      </c>
      <c r="P20" s="106" t="s">
        <v>17</v>
      </c>
      <c r="Q20" s="107">
        <f t="shared" ref="Q20:AD20" si="14">+Q21+Q60+Q221+Q231+Q236</f>
        <v>1170744</v>
      </c>
      <c r="R20" s="107">
        <f t="shared" si="14"/>
        <v>-17778</v>
      </c>
      <c r="S20" s="107">
        <f t="shared" si="14"/>
        <v>1152966</v>
      </c>
      <c r="T20" s="107">
        <f t="shared" si="14"/>
        <v>645144</v>
      </c>
      <c r="U20" s="107">
        <f t="shared" si="14"/>
        <v>1476510</v>
      </c>
      <c r="V20" s="107">
        <f t="shared" si="14"/>
        <v>1170744</v>
      </c>
      <c r="W20" s="107">
        <f t="shared" si="14"/>
        <v>815781.12999999989</v>
      </c>
      <c r="X20" s="107"/>
      <c r="Y20" s="277">
        <f>W20/V20*100</f>
        <v>69.680573208147962</v>
      </c>
      <c r="Z20" s="107">
        <f t="shared" si="14"/>
        <v>645142.9</v>
      </c>
      <c r="AA20" s="107">
        <f t="shared" si="14"/>
        <v>1170744</v>
      </c>
      <c r="AB20" s="107">
        <f t="shared" si="14"/>
        <v>1125230</v>
      </c>
      <c r="AC20" s="107">
        <f t="shared" si="14"/>
        <v>946500</v>
      </c>
      <c r="AD20" s="107">
        <f t="shared" si="14"/>
        <v>971500</v>
      </c>
      <c r="AE20" s="215">
        <f>W25+W26+W27+W31+W34+W40+W42+W44+W46+W48+W50+W54+W56+W59+W64+W66+W68+W70+W73+W75+W78+W79+W81+W85+W86+W88+W90+W92+W94+W97+W99+W102+W103+W105+W107+W110+W113+W115+W118+W122+W126+W128+W129+W132+W134+W136+W139+W142+W144+W146+W147+W150+W152+W154+W157+W159+W162+W164+W166+W170+W167+W173+W174+W176+W178+W180+W181+W182+W183+W184+W192+W195+W197+W199+W202+W205+W208+W210+W212+W213+W216+W220+W225+W227+W230</f>
        <v>815781.12999999966</v>
      </c>
    </row>
    <row r="21" spans="1:33" s="171" customFormat="1" ht="20.25" customHeight="1" x14ac:dyDescent="0.25">
      <c r="A21" s="167" t="s">
        <v>328</v>
      </c>
      <c r="B21" s="180" t="s">
        <v>345</v>
      </c>
      <c r="C21" s="180" t="s">
        <v>376</v>
      </c>
      <c r="D21" s="180" t="s">
        <v>379</v>
      </c>
      <c r="E21" s="180" t="s">
        <v>380</v>
      </c>
      <c r="F21" s="182">
        <f t="shared" si="8"/>
        <v>1213028</v>
      </c>
      <c r="G21" s="182">
        <f t="shared" si="10"/>
        <v>1828138.6571976347</v>
      </c>
      <c r="H21" s="183">
        <f t="shared" si="11"/>
        <v>2695407.41</v>
      </c>
      <c r="I21" s="231"/>
      <c r="J21" s="231">
        <v>31</v>
      </c>
      <c r="K21" s="231"/>
      <c r="L21" s="231"/>
      <c r="M21" s="231"/>
      <c r="N21" s="231"/>
      <c r="O21" s="257" t="s">
        <v>40</v>
      </c>
      <c r="P21" s="232" t="s">
        <v>6</v>
      </c>
      <c r="Q21" s="233">
        <f t="shared" ref="Q21:AD21" si="15">Q22+Q37+Q51</f>
        <v>606514</v>
      </c>
      <c r="R21" s="233">
        <f t="shared" si="15"/>
        <v>0</v>
      </c>
      <c r="S21" s="233">
        <f t="shared" si="15"/>
        <v>606514</v>
      </c>
      <c r="T21" s="233">
        <v>254751</v>
      </c>
      <c r="U21" s="233">
        <f t="shared" si="15"/>
        <v>471300</v>
      </c>
      <c r="V21" s="233">
        <f t="shared" si="15"/>
        <v>606514</v>
      </c>
      <c r="W21" s="233">
        <f t="shared" si="15"/>
        <v>495297.56999999995</v>
      </c>
      <c r="X21" s="233">
        <f>W21/T21*100</f>
        <v>194.42419068031134</v>
      </c>
      <c r="Y21" s="230">
        <f>W21/V21*100</f>
        <v>81.663006954497334</v>
      </c>
      <c r="Z21" s="170">
        <f t="shared" si="15"/>
        <v>254750.40999999997</v>
      </c>
      <c r="AA21" s="170">
        <f t="shared" si="15"/>
        <v>606514</v>
      </c>
      <c r="AB21" s="170">
        <f t="shared" si="15"/>
        <v>599800</v>
      </c>
      <c r="AC21" s="170">
        <f t="shared" si="15"/>
        <v>610036</v>
      </c>
      <c r="AD21" s="170">
        <f t="shared" si="15"/>
        <v>624307</v>
      </c>
      <c r="AE21" s="227">
        <f>W22+W37+W51</f>
        <v>495297.56999999995</v>
      </c>
    </row>
    <row r="22" spans="1:33" s="194" customFormat="1" ht="20.25" customHeight="1" x14ac:dyDescent="0.25">
      <c r="A22" s="172" t="s">
        <v>328</v>
      </c>
      <c r="B22" s="172"/>
      <c r="C22" s="195" t="s">
        <v>376</v>
      </c>
      <c r="D22" s="195" t="s">
        <v>379</v>
      </c>
      <c r="E22" s="195" t="s">
        <v>380</v>
      </c>
      <c r="F22" s="187">
        <f t="shared" si="8"/>
        <v>987227.99999999988</v>
      </c>
      <c r="G22" s="187">
        <f t="shared" si="10"/>
        <v>1462811.52</v>
      </c>
      <c r="H22" s="188">
        <f t="shared" si="11"/>
        <v>2157516.31</v>
      </c>
      <c r="I22" s="108"/>
      <c r="J22" s="115"/>
      <c r="K22" s="115">
        <v>311</v>
      </c>
      <c r="L22" s="115"/>
      <c r="M22" s="115"/>
      <c r="N22" s="116"/>
      <c r="O22" s="10" t="s">
        <v>40</v>
      </c>
      <c r="P22" s="111" t="s">
        <v>114</v>
      </c>
      <c r="Q22" s="117">
        <f t="shared" ref="Q22:AD22" si="16">Q23+Q29+Q32</f>
        <v>493613.99999999994</v>
      </c>
      <c r="R22" s="117">
        <f t="shared" si="16"/>
        <v>0</v>
      </c>
      <c r="S22" s="117">
        <f t="shared" si="16"/>
        <v>493613.99999999994</v>
      </c>
      <c r="T22" s="117">
        <f t="shared" si="16"/>
        <v>201759</v>
      </c>
      <c r="U22" s="250">
        <f t="shared" si="16"/>
        <v>364800</v>
      </c>
      <c r="V22" s="250">
        <f t="shared" si="16"/>
        <v>493614</v>
      </c>
      <c r="W22" s="286">
        <f t="shared" si="16"/>
        <v>402638.5199999999</v>
      </c>
      <c r="X22" s="117"/>
      <c r="Y22" s="260"/>
      <c r="Z22" s="193">
        <f t="shared" si="16"/>
        <v>201759.30999999997</v>
      </c>
      <c r="AA22" s="193">
        <f t="shared" si="16"/>
        <v>493613.99999999994</v>
      </c>
      <c r="AB22" s="193">
        <f t="shared" si="16"/>
        <v>475800</v>
      </c>
      <c r="AC22" s="193">
        <f t="shared" si="16"/>
        <v>486036</v>
      </c>
      <c r="AD22" s="193">
        <f t="shared" si="16"/>
        <v>500307</v>
      </c>
      <c r="AE22" s="216">
        <f>W25+W26+W27+W31+W34</f>
        <v>402638.5199999999</v>
      </c>
      <c r="AF22" s="216"/>
      <c r="AG22" s="216"/>
    </row>
    <row r="23" spans="1:33" s="98" customFormat="1" ht="20.25" customHeight="1" x14ac:dyDescent="0.25">
      <c r="A23" s="167" t="s">
        <v>328</v>
      </c>
      <c r="B23" s="167"/>
      <c r="C23" s="167"/>
      <c r="D23" s="180" t="s">
        <v>379</v>
      </c>
      <c r="E23" s="180" t="s">
        <v>380</v>
      </c>
      <c r="F23" s="182">
        <f t="shared" si="8"/>
        <v>923227.99999999988</v>
      </c>
      <c r="G23" s="182">
        <f t="shared" si="10"/>
        <v>1330939.9899999998</v>
      </c>
      <c r="H23" s="183">
        <f t="shared" si="11"/>
        <v>2048896.17</v>
      </c>
      <c r="I23" s="108"/>
      <c r="J23" s="115"/>
      <c r="K23" s="115"/>
      <c r="L23" s="115">
        <v>3111</v>
      </c>
      <c r="M23" s="115"/>
      <c r="N23" s="116"/>
      <c r="O23" s="10" t="s">
        <v>40</v>
      </c>
      <c r="P23" s="111" t="s">
        <v>115</v>
      </c>
      <c r="Q23" s="117">
        <f t="shared" ref="Q23:AD23" si="17">Q24</f>
        <v>461613.99999999994</v>
      </c>
      <c r="R23" s="117">
        <f t="shared" si="17"/>
        <v>0</v>
      </c>
      <c r="S23" s="117">
        <f t="shared" si="17"/>
        <v>461613.99999999994</v>
      </c>
      <c r="T23" s="117">
        <v>182138</v>
      </c>
      <c r="U23" s="250">
        <f t="shared" si="17"/>
        <v>306800</v>
      </c>
      <c r="V23" s="250">
        <f t="shared" si="17"/>
        <v>461614</v>
      </c>
      <c r="W23" s="286">
        <f t="shared" si="17"/>
        <v>380387.98999999987</v>
      </c>
      <c r="X23" s="117"/>
      <c r="Y23" s="260"/>
      <c r="Z23" s="117">
        <f t="shared" si="17"/>
        <v>182139.16999999998</v>
      </c>
      <c r="AA23" s="117">
        <f t="shared" si="17"/>
        <v>461613.99999999994</v>
      </c>
      <c r="AB23" s="117">
        <f t="shared" si="17"/>
        <v>457800</v>
      </c>
      <c r="AC23" s="117">
        <f t="shared" si="17"/>
        <v>467036</v>
      </c>
      <c r="AD23" s="117">
        <f t="shared" si="17"/>
        <v>480307</v>
      </c>
    </row>
    <row r="24" spans="1:33" s="98" customFormat="1" ht="20.25" hidden="1" customHeight="1" x14ac:dyDescent="0.25">
      <c r="A24" s="167" t="s">
        <v>328</v>
      </c>
      <c r="B24" s="167"/>
      <c r="C24" s="167"/>
      <c r="D24" s="167"/>
      <c r="E24" s="180" t="s">
        <v>380</v>
      </c>
      <c r="F24" s="182">
        <f t="shared" si="8"/>
        <v>923227.99999999988</v>
      </c>
      <c r="G24" s="182">
        <f t="shared" si="10"/>
        <v>1148801.9899999998</v>
      </c>
      <c r="H24" s="183">
        <f t="shared" si="11"/>
        <v>2048896.17</v>
      </c>
      <c r="I24" s="108"/>
      <c r="J24" s="115"/>
      <c r="K24" s="115"/>
      <c r="L24" s="115"/>
      <c r="M24" s="176">
        <v>31111</v>
      </c>
      <c r="N24" s="177"/>
      <c r="O24" s="178" t="s">
        <v>40</v>
      </c>
      <c r="P24" s="177" t="s">
        <v>116</v>
      </c>
      <c r="Q24" s="179">
        <f>Q25+Q26+Q27+Q28</f>
        <v>461613.99999999994</v>
      </c>
      <c r="R24" s="179">
        <f t="shared" ref="R24:AD24" si="18">R25+R26+R27+R28</f>
        <v>0</v>
      </c>
      <c r="S24" s="179">
        <f t="shared" si="18"/>
        <v>461613.99999999994</v>
      </c>
      <c r="T24" s="179">
        <f t="shared" si="18"/>
        <v>0</v>
      </c>
      <c r="U24" s="251">
        <f t="shared" si="18"/>
        <v>306800</v>
      </c>
      <c r="V24" s="251">
        <f t="shared" si="18"/>
        <v>461614</v>
      </c>
      <c r="W24" s="287">
        <f t="shared" si="18"/>
        <v>380387.98999999987</v>
      </c>
      <c r="X24" s="179"/>
      <c r="Y24" s="261"/>
      <c r="Z24" s="179">
        <f t="shared" si="18"/>
        <v>182139.16999999998</v>
      </c>
      <c r="AA24" s="179">
        <f t="shared" si="18"/>
        <v>461613.99999999994</v>
      </c>
      <c r="AB24" s="179">
        <f t="shared" si="18"/>
        <v>457800</v>
      </c>
      <c r="AC24" s="179">
        <f t="shared" si="18"/>
        <v>467036</v>
      </c>
      <c r="AD24" s="179">
        <f t="shared" si="18"/>
        <v>480307</v>
      </c>
      <c r="AE24" s="160"/>
    </row>
    <row r="25" spans="1:33" s="98" customFormat="1" ht="20.25" hidden="1" customHeight="1" x14ac:dyDescent="0.25">
      <c r="A25" s="167" t="s">
        <v>328</v>
      </c>
      <c r="B25" s="167"/>
      <c r="C25" s="167"/>
      <c r="D25" s="167"/>
      <c r="E25" s="167"/>
      <c r="F25" s="182">
        <f t="shared" si="8"/>
        <v>911227.99999999988</v>
      </c>
      <c r="G25" s="182">
        <f t="shared" si="10"/>
        <v>1126584.0899999999</v>
      </c>
      <c r="H25" s="183">
        <f t="shared" si="11"/>
        <v>2019974.68</v>
      </c>
      <c r="I25" s="108"/>
      <c r="J25" s="115"/>
      <c r="K25" s="115"/>
      <c r="L25" s="115"/>
      <c r="M25" s="9"/>
      <c r="N25" s="155">
        <v>311110</v>
      </c>
      <c r="O25" s="156" t="s">
        <v>40</v>
      </c>
      <c r="P25" s="157" t="s">
        <v>117</v>
      </c>
      <c r="Q25" s="158">
        <f>300800+99814.93+200000+3000+5000-150000-3000-0.93</f>
        <v>455613.99999999994</v>
      </c>
      <c r="R25" s="158">
        <f t="shared" ref="R25:R28" si="19">S25-Q25</f>
        <v>0</v>
      </c>
      <c r="S25" s="158">
        <f>300800+99814.93+200000+3000+5000-150000-3000-0.93</f>
        <v>455613.99999999994</v>
      </c>
      <c r="T25" s="158"/>
      <c r="U25" s="252">
        <v>300800</v>
      </c>
      <c r="V25" s="252">
        <v>455614</v>
      </c>
      <c r="W25" s="288">
        <f>1553540.01-W247-W448-W689-W803-W939-W1075-W1203-W1299-W1174</f>
        <v>370170.08999999991</v>
      </c>
      <c r="X25" s="158"/>
      <c r="Y25" s="262"/>
      <c r="Z25" s="158">
        <v>172717.68</v>
      </c>
      <c r="AA25" s="158">
        <f>+Q25</f>
        <v>455613.99999999994</v>
      </c>
      <c r="AB25" s="158">
        <v>453800</v>
      </c>
      <c r="AC25" s="158">
        <f>610036-AC26-AC31-AC40-AC42-AC44-AC46-AC48-AC50-AC54-AC56-AC59</f>
        <v>462536</v>
      </c>
      <c r="AD25" s="158">
        <f>624307-AD26-AD31-AD40-AD42-AD44-AD46-AD48-AD50-AD54-AD56-AD59</f>
        <v>475307</v>
      </c>
    </row>
    <row r="26" spans="1:33" s="98" customFormat="1" ht="20.25" hidden="1" customHeight="1" x14ac:dyDescent="0.25">
      <c r="A26" s="167" t="s">
        <v>328</v>
      </c>
      <c r="B26" s="167"/>
      <c r="C26" s="167"/>
      <c r="D26" s="167"/>
      <c r="E26" s="167"/>
      <c r="F26" s="182">
        <f t="shared" si="8"/>
        <v>6000</v>
      </c>
      <c r="G26" s="182">
        <f t="shared" si="10"/>
        <v>15027.480000000003</v>
      </c>
      <c r="H26" s="183">
        <f t="shared" si="11"/>
        <v>24241.13</v>
      </c>
      <c r="I26" s="108"/>
      <c r="J26" s="115"/>
      <c r="K26" s="115"/>
      <c r="L26" s="115"/>
      <c r="M26" s="9"/>
      <c r="N26" s="155">
        <v>311111</v>
      </c>
      <c r="O26" s="156" t="s">
        <v>40</v>
      </c>
      <c r="P26" s="157" t="s">
        <v>120</v>
      </c>
      <c r="Q26" s="158">
        <v>3000</v>
      </c>
      <c r="R26" s="158">
        <f t="shared" si="19"/>
        <v>0</v>
      </c>
      <c r="S26" s="158">
        <v>3000</v>
      </c>
      <c r="T26" s="158"/>
      <c r="U26" s="252">
        <v>3000</v>
      </c>
      <c r="V26" s="252">
        <v>3000</v>
      </c>
      <c r="W26" s="288">
        <f>68701.86-W248</f>
        <v>9027.4800000000032</v>
      </c>
      <c r="X26" s="158"/>
      <c r="Y26" s="262"/>
      <c r="Z26" s="158">
        <v>7741.13</v>
      </c>
      <c r="AA26" s="158">
        <f t="shared" ref="AA26:AA28" si="20">+Q26</f>
        <v>3000</v>
      </c>
      <c r="AB26" s="158">
        <v>4000</v>
      </c>
      <c r="AC26" s="158">
        <v>4500</v>
      </c>
      <c r="AD26" s="158">
        <v>5000</v>
      </c>
    </row>
    <row r="27" spans="1:33" s="98" customFormat="1" ht="20.25" hidden="1" customHeight="1" x14ac:dyDescent="0.25">
      <c r="A27" s="167" t="s">
        <v>328</v>
      </c>
      <c r="B27" s="167"/>
      <c r="C27" s="167"/>
      <c r="D27" s="167"/>
      <c r="E27" s="167"/>
      <c r="F27" s="182">
        <f t="shared" si="8"/>
        <v>6000</v>
      </c>
      <c r="G27" s="182">
        <f t="shared" si="10"/>
        <v>7190.42</v>
      </c>
      <c r="H27" s="183">
        <f t="shared" si="11"/>
        <v>4680.3599999999997</v>
      </c>
      <c r="I27" s="108"/>
      <c r="J27" s="115"/>
      <c r="K27" s="115"/>
      <c r="L27" s="115"/>
      <c r="M27" s="9"/>
      <c r="N27" s="155">
        <v>311113</v>
      </c>
      <c r="O27" s="156" t="s">
        <v>40</v>
      </c>
      <c r="P27" s="157" t="s">
        <v>121</v>
      </c>
      <c r="Q27" s="158">
        <v>3000</v>
      </c>
      <c r="R27" s="158">
        <f t="shared" si="19"/>
        <v>0</v>
      </c>
      <c r="S27" s="158">
        <v>3000</v>
      </c>
      <c r="T27" s="158"/>
      <c r="U27" s="252">
        <v>3000</v>
      </c>
      <c r="V27" s="252">
        <v>3000</v>
      </c>
      <c r="W27" s="288">
        <v>1190.42</v>
      </c>
      <c r="X27" s="158"/>
      <c r="Y27" s="262"/>
      <c r="Z27" s="158">
        <v>1680.36</v>
      </c>
      <c r="AA27" s="158">
        <f t="shared" si="20"/>
        <v>3000</v>
      </c>
      <c r="AB27" s="158">
        <v>0</v>
      </c>
      <c r="AC27" s="158"/>
      <c r="AD27" s="158"/>
    </row>
    <row r="28" spans="1:33" s="98" customFormat="1" ht="20.25" hidden="1" customHeight="1" x14ac:dyDescent="0.25">
      <c r="A28" s="167" t="s">
        <v>328</v>
      </c>
      <c r="B28" s="167"/>
      <c r="C28" s="167"/>
      <c r="D28" s="167"/>
      <c r="E28" s="167"/>
      <c r="F28" s="182">
        <f t="shared" si="8"/>
        <v>0</v>
      </c>
      <c r="G28" s="182">
        <f t="shared" si="10"/>
        <v>0</v>
      </c>
      <c r="H28" s="183">
        <f t="shared" si="11"/>
        <v>0</v>
      </c>
      <c r="I28" s="108"/>
      <c r="J28" s="115"/>
      <c r="K28" s="115"/>
      <c r="L28" s="115"/>
      <c r="M28" s="9"/>
      <c r="N28" s="155">
        <v>311114</v>
      </c>
      <c r="O28" s="156" t="s">
        <v>40</v>
      </c>
      <c r="P28" s="157" t="s">
        <v>122</v>
      </c>
      <c r="Q28" s="158">
        <v>0</v>
      </c>
      <c r="R28" s="158">
        <f t="shared" si="19"/>
        <v>0</v>
      </c>
      <c r="S28" s="158">
        <v>0</v>
      </c>
      <c r="T28" s="158"/>
      <c r="U28" s="252">
        <v>0</v>
      </c>
      <c r="V28" s="252">
        <v>0</v>
      </c>
      <c r="W28" s="289"/>
      <c r="X28" s="158"/>
      <c r="Y28" s="262"/>
      <c r="Z28" s="158"/>
      <c r="AA28" s="158">
        <f t="shared" si="20"/>
        <v>0</v>
      </c>
      <c r="AB28" s="158"/>
      <c r="AC28" s="158"/>
      <c r="AD28" s="158"/>
    </row>
    <row r="29" spans="1:33" s="98" customFormat="1" ht="20.25" customHeight="1" x14ac:dyDescent="0.25">
      <c r="A29" s="167" t="s">
        <v>328</v>
      </c>
      <c r="B29" s="167"/>
      <c r="C29" s="167"/>
      <c r="D29" s="180" t="s">
        <v>379</v>
      </c>
      <c r="E29" s="180" t="s">
        <v>380</v>
      </c>
      <c r="F29" s="182">
        <f t="shared" si="8"/>
        <v>48000</v>
      </c>
      <c r="G29" s="182">
        <f t="shared" si="10"/>
        <v>66667.88</v>
      </c>
      <c r="H29" s="183">
        <f t="shared" si="11"/>
        <v>88504.65</v>
      </c>
      <c r="I29" s="108"/>
      <c r="J29" s="115"/>
      <c r="K29" s="115"/>
      <c r="L29" s="115">
        <v>3113</v>
      </c>
      <c r="M29" s="115"/>
      <c r="N29" s="116"/>
      <c r="O29" s="10" t="s">
        <v>40</v>
      </c>
      <c r="P29" s="111" t="s">
        <v>123</v>
      </c>
      <c r="Q29" s="117">
        <f t="shared" ref="Q29:AD30" si="21">Q30</f>
        <v>24000</v>
      </c>
      <c r="R29" s="117">
        <f t="shared" si="21"/>
        <v>0</v>
      </c>
      <c r="S29" s="117">
        <f t="shared" si="21"/>
        <v>24000</v>
      </c>
      <c r="T29" s="117">
        <v>7505</v>
      </c>
      <c r="U29" s="250">
        <f t="shared" si="21"/>
        <v>18000</v>
      </c>
      <c r="V29" s="250">
        <f t="shared" si="21"/>
        <v>24000</v>
      </c>
      <c r="W29" s="286">
        <f t="shared" si="21"/>
        <v>17162.88</v>
      </c>
      <c r="X29" s="117"/>
      <c r="Y29" s="260"/>
      <c r="Z29" s="117">
        <f t="shared" si="21"/>
        <v>7504.65</v>
      </c>
      <c r="AA29" s="117">
        <f t="shared" si="21"/>
        <v>24000</v>
      </c>
      <c r="AB29" s="117">
        <f t="shared" si="21"/>
        <v>18000</v>
      </c>
      <c r="AC29" s="117">
        <f t="shared" si="21"/>
        <v>19000</v>
      </c>
      <c r="AD29" s="117">
        <f t="shared" si="21"/>
        <v>20000</v>
      </c>
    </row>
    <row r="30" spans="1:33" s="98" customFormat="1" ht="20.25" hidden="1" customHeight="1" x14ac:dyDescent="0.25">
      <c r="A30" s="167" t="s">
        <v>328</v>
      </c>
      <c r="B30" s="167"/>
      <c r="C30" s="167"/>
      <c r="D30" s="167"/>
      <c r="E30" s="180" t="s">
        <v>380</v>
      </c>
      <c r="F30" s="182">
        <f t="shared" si="8"/>
        <v>48000</v>
      </c>
      <c r="G30" s="182">
        <f t="shared" si="10"/>
        <v>59162.880000000005</v>
      </c>
      <c r="H30" s="183">
        <f t="shared" si="11"/>
        <v>88504.65</v>
      </c>
      <c r="I30" s="108"/>
      <c r="J30" s="115"/>
      <c r="K30" s="115"/>
      <c r="L30" s="115"/>
      <c r="M30" s="176">
        <v>31131</v>
      </c>
      <c r="N30" s="177"/>
      <c r="O30" s="178" t="s">
        <v>40</v>
      </c>
      <c r="P30" s="177" t="s">
        <v>123</v>
      </c>
      <c r="Q30" s="179">
        <f t="shared" si="21"/>
        <v>24000</v>
      </c>
      <c r="R30" s="179">
        <f t="shared" si="21"/>
        <v>0</v>
      </c>
      <c r="S30" s="179">
        <f t="shared" si="21"/>
        <v>24000</v>
      </c>
      <c r="T30" s="179">
        <f t="shared" si="21"/>
        <v>0</v>
      </c>
      <c r="U30" s="251">
        <f t="shared" si="21"/>
        <v>18000</v>
      </c>
      <c r="V30" s="251">
        <f t="shared" si="21"/>
        <v>24000</v>
      </c>
      <c r="W30" s="287">
        <f t="shared" si="21"/>
        <v>17162.88</v>
      </c>
      <c r="X30" s="179"/>
      <c r="Y30" s="261"/>
      <c r="Z30" s="179">
        <f t="shared" si="21"/>
        <v>7504.65</v>
      </c>
      <c r="AA30" s="179">
        <f t="shared" si="21"/>
        <v>24000</v>
      </c>
      <c r="AB30" s="179">
        <f t="shared" si="21"/>
        <v>18000</v>
      </c>
      <c r="AC30" s="179">
        <f t="shared" si="21"/>
        <v>19000</v>
      </c>
      <c r="AD30" s="179">
        <f t="shared" si="21"/>
        <v>20000</v>
      </c>
    </row>
    <row r="31" spans="1:33" s="98" customFormat="1" ht="20.25" hidden="1" customHeight="1" x14ac:dyDescent="0.25">
      <c r="A31" s="167" t="s">
        <v>328</v>
      </c>
      <c r="B31" s="167"/>
      <c r="C31" s="167"/>
      <c r="D31" s="167"/>
      <c r="E31" s="167"/>
      <c r="F31" s="182">
        <f t="shared" si="8"/>
        <v>48000</v>
      </c>
      <c r="G31" s="182">
        <f t="shared" si="10"/>
        <v>59162.880000000005</v>
      </c>
      <c r="H31" s="183">
        <f t="shared" si="11"/>
        <v>88504.65</v>
      </c>
      <c r="I31" s="108"/>
      <c r="J31" s="115"/>
      <c r="K31" s="115"/>
      <c r="L31" s="115"/>
      <c r="M31" s="9"/>
      <c r="N31" s="155">
        <v>311310</v>
      </c>
      <c r="O31" s="156" t="s">
        <v>40</v>
      </c>
      <c r="P31" s="157" t="s">
        <v>123</v>
      </c>
      <c r="Q31" s="158">
        <v>24000</v>
      </c>
      <c r="R31" s="158">
        <f>S31-Q31</f>
        <v>0</v>
      </c>
      <c r="S31" s="158">
        <v>24000</v>
      </c>
      <c r="T31" s="158"/>
      <c r="U31" s="252">
        <v>18000</v>
      </c>
      <c r="V31" s="252">
        <v>24000</v>
      </c>
      <c r="W31" s="288">
        <f>17577.88-W252-W942</f>
        <v>17162.88</v>
      </c>
      <c r="X31" s="158"/>
      <c r="Y31" s="262"/>
      <c r="Z31" s="158">
        <v>7504.65</v>
      </c>
      <c r="AA31" s="158">
        <f>+Q31</f>
        <v>24000</v>
      </c>
      <c r="AB31" s="158">
        <v>18000</v>
      </c>
      <c r="AC31" s="158">
        <v>19000</v>
      </c>
      <c r="AD31" s="158">
        <v>20000</v>
      </c>
    </row>
    <row r="32" spans="1:33" s="98" customFormat="1" ht="20.25" customHeight="1" x14ac:dyDescent="0.25">
      <c r="A32" s="167" t="s">
        <v>328</v>
      </c>
      <c r="B32" s="167"/>
      <c r="C32" s="167"/>
      <c r="D32" s="180" t="s">
        <v>379</v>
      </c>
      <c r="E32" s="180" t="s">
        <v>380</v>
      </c>
      <c r="F32" s="182">
        <f t="shared" si="8"/>
        <v>16000</v>
      </c>
      <c r="G32" s="182">
        <f t="shared" si="10"/>
        <v>65203.65</v>
      </c>
      <c r="H32" s="183">
        <f t="shared" si="11"/>
        <v>20115.489999999998</v>
      </c>
      <c r="I32" s="108"/>
      <c r="J32" s="115"/>
      <c r="K32" s="115"/>
      <c r="L32" s="115">
        <v>3114</v>
      </c>
      <c r="M32" s="115"/>
      <c r="N32" s="116"/>
      <c r="O32" s="10" t="s">
        <v>40</v>
      </c>
      <c r="P32" s="111" t="s">
        <v>124</v>
      </c>
      <c r="Q32" s="117">
        <f t="shared" ref="Q32:AD32" si="22">Q33</f>
        <v>8000</v>
      </c>
      <c r="R32" s="117">
        <f t="shared" si="22"/>
        <v>0</v>
      </c>
      <c r="S32" s="117">
        <f t="shared" si="22"/>
        <v>8000</v>
      </c>
      <c r="T32" s="117">
        <v>12116</v>
      </c>
      <c r="U32" s="250">
        <f t="shared" si="22"/>
        <v>40000</v>
      </c>
      <c r="V32" s="250">
        <f t="shared" si="22"/>
        <v>8000</v>
      </c>
      <c r="W32" s="286">
        <f t="shared" si="22"/>
        <v>5087.6500000000005</v>
      </c>
      <c r="X32" s="117"/>
      <c r="Y32" s="260"/>
      <c r="Z32" s="117">
        <f t="shared" si="22"/>
        <v>12115.49</v>
      </c>
      <c r="AA32" s="117">
        <f t="shared" si="22"/>
        <v>8000</v>
      </c>
      <c r="AB32" s="117">
        <f t="shared" si="22"/>
        <v>0</v>
      </c>
      <c r="AC32" s="117">
        <f t="shared" si="22"/>
        <v>0</v>
      </c>
      <c r="AD32" s="117">
        <f t="shared" si="22"/>
        <v>0</v>
      </c>
    </row>
    <row r="33" spans="1:31" s="98" customFormat="1" ht="20.25" hidden="1" customHeight="1" x14ac:dyDescent="0.25">
      <c r="A33" s="167" t="s">
        <v>328</v>
      </c>
      <c r="B33" s="167"/>
      <c r="C33" s="167"/>
      <c r="D33" s="167"/>
      <c r="E33" s="180" t="s">
        <v>380</v>
      </c>
      <c r="F33" s="182">
        <f t="shared" si="8"/>
        <v>16000</v>
      </c>
      <c r="G33" s="182">
        <f t="shared" si="10"/>
        <v>53087.65</v>
      </c>
      <c r="H33" s="183">
        <f t="shared" si="11"/>
        <v>20115.489999999998</v>
      </c>
      <c r="I33" s="108"/>
      <c r="J33" s="115"/>
      <c r="K33" s="115"/>
      <c r="L33" s="115"/>
      <c r="M33" s="176">
        <v>31141</v>
      </c>
      <c r="N33" s="177"/>
      <c r="O33" s="178" t="s">
        <v>40</v>
      </c>
      <c r="P33" s="177" t="s">
        <v>124</v>
      </c>
      <c r="Q33" s="179">
        <f t="shared" ref="Q33:R33" si="23">Q34+Q36+Q35</f>
        <v>8000</v>
      </c>
      <c r="R33" s="179">
        <f t="shared" si="23"/>
        <v>0</v>
      </c>
      <c r="S33" s="179">
        <f>S34+S36+S35</f>
        <v>8000</v>
      </c>
      <c r="T33" s="179">
        <f t="shared" ref="T33:AD33" si="24">T34+T36+T35</f>
        <v>0</v>
      </c>
      <c r="U33" s="251">
        <f t="shared" si="24"/>
        <v>40000</v>
      </c>
      <c r="V33" s="251">
        <f t="shared" si="24"/>
        <v>8000</v>
      </c>
      <c r="W33" s="287">
        <f t="shared" si="24"/>
        <v>5087.6500000000005</v>
      </c>
      <c r="X33" s="179"/>
      <c r="Y33" s="261"/>
      <c r="Z33" s="179">
        <f t="shared" si="24"/>
        <v>12115.49</v>
      </c>
      <c r="AA33" s="179">
        <f t="shared" si="24"/>
        <v>8000</v>
      </c>
      <c r="AB33" s="179">
        <f t="shared" si="24"/>
        <v>0</v>
      </c>
      <c r="AC33" s="179">
        <f t="shared" si="24"/>
        <v>0</v>
      </c>
      <c r="AD33" s="179">
        <f t="shared" si="24"/>
        <v>0</v>
      </c>
    </row>
    <row r="34" spans="1:31" s="98" customFormat="1" ht="20.25" hidden="1" customHeight="1" x14ac:dyDescent="0.25">
      <c r="A34" s="167" t="s">
        <v>328</v>
      </c>
      <c r="B34" s="167"/>
      <c r="C34" s="167"/>
      <c r="D34" s="167"/>
      <c r="E34" s="167"/>
      <c r="F34" s="182">
        <f t="shared" si="8"/>
        <v>16000</v>
      </c>
      <c r="G34" s="182">
        <f t="shared" si="10"/>
        <v>53087.65</v>
      </c>
      <c r="H34" s="183">
        <f t="shared" si="11"/>
        <v>20115.489999999998</v>
      </c>
      <c r="I34" s="108"/>
      <c r="J34" s="115"/>
      <c r="K34" s="115"/>
      <c r="L34" s="115"/>
      <c r="M34" s="9"/>
      <c r="N34" s="155">
        <v>311410</v>
      </c>
      <c r="O34" s="156" t="s">
        <v>40</v>
      </c>
      <c r="P34" s="157" t="s">
        <v>124</v>
      </c>
      <c r="Q34" s="158">
        <v>8000</v>
      </c>
      <c r="R34" s="158">
        <f>S34-Q34</f>
        <v>0</v>
      </c>
      <c r="S34" s="158">
        <v>8000</v>
      </c>
      <c r="T34" s="158"/>
      <c r="U34" s="252">
        <v>40000</v>
      </c>
      <c r="V34" s="252">
        <v>8000</v>
      </c>
      <c r="W34" s="288">
        <f>20462.16-W255-W695-W945-W1206-W1302-W1081-17.66</f>
        <v>5087.6500000000005</v>
      </c>
      <c r="X34" s="158"/>
      <c r="Y34" s="262"/>
      <c r="Z34" s="158">
        <v>12115.49</v>
      </c>
      <c r="AA34" s="158">
        <f t="shared" ref="AA34:AA36" si="25">+Q34</f>
        <v>8000</v>
      </c>
      <c r="AB34" s="158"/>
      <c r="AC34" s="158"/>
      <c r="AD34" s="158"/>
    </row>
    <row r="35" spans="1:31" s="98" customFormat="1" ht="20.25" hidden="1" customHeight="1" x14ac:dyDescent="0.25">
      <c r="A35" s="167" t="s">
        <v>328</v>
      </c>
      <c r="B35" s="167"/>
      <c r="C35" s="167"/>
      <c r="D35" s="167"/>
      <c r="E35" s="167"/>
      <c r="F35" s="182">
        <f t="shared" si="8"/>
        <v>0</v>
      </c>
      <c r="G35" s="182">
        <f t="shared" si="10"/>
        <v>0</v>
      </c>
      <c r="H35" s="183">
        <f t="shared" si="11"/>
        <v>0</v>
      </c>
      <c r="I35" s="108"/>
      <c r="J35" s="115"/>
      <c r="K35" s="115"/>
      <c r="L35" s="115"/>
      <c r="M35" s="9"/>
      <c r="N35" s="155">
        <v>311410</v>
      </c>
      <c r="O35" s="156" t="s">
        <v>40</v>
      </c>
      <c r="P35" s="157" t="s">
        <v>125</v>
      </c>
      <c r="Q35" s="158">
        <v>0</v>
      </c>
      <c r="R35" s="158">
        <f>S35-Q35</f>
        <v>0</v>
      </c>
      <c r="S35" s="158">
        <v>0</v>
      </c>
      <c r="T35" s="158"/>
      <c r="U35" s="252">
        <v>0</v>
      </c>
      <c r="V35" s="252">
        <v>0</v>
      </c>
      <c r="W35" s="289"/>
      <c r="X35" s="158"/>
      <c r="Y35" s="262"/>
      <c r="Z35" s="158"/>
      <c r="AA35" s="158">
        <f t="shared" si="25"/>
        <v>0</v>
      </c>
      <c r="AB35" s="158"/>
      <c r="AC35" s="158"/>
      <c r="AD35" s="158"/>
    </row>
    <row r="36" spans="1:31" s="98" customFormat="1" ht="20.25" hidden="1" customHeight="1" x14ac:dyDescent="0.25">
      <c r="A36" s="167" t="s">
        <v>328</v>
      </c>
      <c r="B36" s="167"/>
      <c r="C36" s="167"/>
      <c r="D36" s="167"/>
      <c r="E36" s="167"/>
      <c r="F36" s="182">
        <f t="shared" si="8"/>
        <v>0</v>
      </c>
      <c r="G36" s="182">
        <f t="shared" si="10"/>
        <v>0</v>
      </c>
      <c r="H36" s="183">
        <f t="shared" si="11"/>
        <v>0</v>
      </c>
      <c r="I36" s="108"/>
      <c r="J36" s="115"/>
      <c r="K36" s="115"/>
      <c r="L36" s="115"/>
      <c r="M36" s="9"/>
      <c r="N36" s="155">
        <v>311411</v>
      </c>
      <c r="O36" s="156" t="s">
        <v>40</v>
      </c>
      <c r="P36" s="157" t="s">
        <v>126</v>
      </c>
      <c r="Q36" s="158">
        <v>0</v>
      </c>
      <c r="R36" s="158">
        <f>S36-Q36</f>
        <v>0</v>
      </c>
      <c r="S36" s="158">
        <v>0</v>
      </c>
      <c r="T36" s="158"/>
      <c r="U36" s="252">
        <v>0</v>
      </c>
      <c r="V36" s="252">
        <v>0</v>
      </c>
      <c r="W36" s="289"/>
      <c r="X36" s="158"/>
      <c r="Y36" s="262"/>
      <c r="Z36" s="158"/>
      <c r="AA36" s="158">
        <f t="shared" si="25"/>
        <v>0</v>
      </c>
      <c r="AB36" s="158"/>
      <c r="AC36" s="158"/>
      <c r="AD36" s="158"/>
    </row>
    <row r="37" spans="1:31" s="194" customFormat="1" ht="20.25" customHeight="1" x14ac:dyDescent="0.25">
      <c r="A37" s="172" t="s">
        <v>328</v>
      </c>
      <c r="B37" s="172"/>
      <c r="C37" s="195" t="s">
        <v>376</v>
      </c>
      <c r="D37" s="195" t="s">
        <v>379</v>
      </c>
      <c r="E37" s="195" t="s">
        <v>380</v>
      </c>
      <c r="F37" s="187">
        <f t="shared" si="8"/>
        <v>61800</v>
      </c>
      <c r="G37" s="187">
        <f t="shared" si="10"/>
        <v>105364.01000000001</v>
      </c>
      <c r="H37" s="188">
        <f t="shared" si="11"/>
        <v>120240.37</v>
      </c>
      <c r="I37" s="108"/>
      <c r="J37" s="115"/>
      <c r="K37" s="115">
        <v>312</v>
      </c>
      <c r="L37" s="115"/>
      <c r="M37" s="115"/>
      <c r="N37" s="116"/>
      <c r="O37" s="10" t="s">
        <v>40</v>
      </c>
      <c r="P37" s="111" t="s">
        <v>127</v>
      </c>
      <c r="Q37" s="117">
        <f t="shared" ref="Q37:R37" si="26">Q38</f>
        <v>30900</v>
      </c>
      <c r="R37" s="117">
        <f t="shared" si="26"/>
        <v>0</v>
      </c>
      <c r="S37" s="117">
        <f>S38</f>
        <v>30900</v>
      </c>
      <c r="T37" s="117">
        <f t="shared" ref="T37:AD37" si="27">T38</f>
        <v>20341</v>
      </c>
      <c r="U37" s="250">
        <f t="shared" si="27"/>
        <v>31500</v>
      </c>
      <c r="V37" s="250">
        <f t="shared" si="27"/>
        <v>30900</v>
      </c>
      <c r="W37" s="286">
        <f t="shared" si="27"/>
        <v>22623.010000000002</v>
      </c>
      <c r="X37" s="117"/>
      <c r="Y37" s="260"/>
      <c r="Z37" s="193">
        <f t="shared" si="27"/>
        <v>20340.370000000003</v>
      </c>
      <c r="AA37" s="193">
        <f t="shared" si="27"/>
        <v>30900</v>
      </c>
      <c r="AB37" s="193">
        <f t="shared" si="27"/>
        <v>23000</v>
      </c>
      <c r="AC37" s="193">
        <f t="shared" si="27"/>
        <v>23000</v>
      </c>
      <c r="AD37" s="193">
        <f t="shared" si="27"/>
        <v>23000</v>
      </c>
      <c r="AE37" s="216">
        <f>W40+W42+W44+W46+W48+W50</f>
        <v>22623.010000000002</v>
      </c>
    </row>
    <row r="38" spans="1:31" s="98" customFormat="1" ht="20.25" customHeight="1" x14ac:dyDescent="0.25">
      <c r="A38" s="167" t="s">
        <v>328</v>
      </c>
      <c r="B38" s="167"/>
      <c r="C38" s="167"/>
      <c r="D38" s="180" t="s">
        <v>379</v>
      </c>
      <c r="E38" s="180" t="s">
        <v>380</v>
      </c>
      <c r="F38" s="182">
        <f t="shared" si="8"/>
        <v>61800</v>
      </c>
      <c r="G38" s="182">
        <f t="shared" si="10"/>
        <v>105364.01000000001</v>
      </c>
      <c r="H38" s="183">
        <f t="shared" si="11"/>
        <v>120240.37</v>
      </c>
      <c r="I38" s="108"/>
      <c r="J38" s="115"/>
      <c r="K38" s="115"/>
      <c r="L38" s="115">
        <v>3121</v>
      </c>
      <c r="M38" s="115"/>
      <c r="N38" s="116"/>
      <c r="O38" s="10" t="s">
        <v>40</v>
      </c>
      <c r="P38" s="111" t="s">
        <v>127</v>
      </c>
      <c r="Q38" s="117">
        <f>Q39+Q41+Q43+Q45+Q49+Q47</f>
        <v>30900</v>
      </c>
      <c r="R38" s="117">
        <f t="shared" ref="R38" si="28">R39+R41+R43+R45+R49+R47</f>
        <v>0</v>
      </c>
      <c r="S38" s="117">
        <f>S39+S41+S43+S45+S49+S47</f>
        <v>30900</v>
      </c>
      <c r="T38" s="117">
        <v>20341</v>
      </c>
      <c r="U38" s="250">
        <f t="shared" ref="U38:AD38" si="29">U39+U41+U43+U45+U49+U47</f>
        <v>31500</v>
      </c>
      <c r="V38" s="250">
        <f t="shared" si="29"/>
        <v>30900</v>
      </c>
      <c r="W38" s="286">
        <f t="shared" si="29"/>
        <v>22623.010000000002</v>
      </c>
      <c r="X38" s="117"/>
      <c r="Y38" s="260"/>
      <c r="Z38" s="117">
        <f t="shared" si="29"/>
        <v>20340.370000000003</v>
      </c>
      <c r="AA38" s="117">
        <f t="shared" si="29"/>
        <v>30900</v>
      </c>
      <c r="AB38" s="117">
        <f t="shared" si="29"/>
        <v>23000</v>
      </c>
      <c r="AC38" s="117">
        <f t="shared" si="29"/>
        <v>23000</v>
      </c>
      <c r="AD38" s="117">
        <f t="shared" si="29"/>
        <v>23000</v>
      </c>
      <c r="AE38" s="160"/>
    </row>
    <row r="39" spans="1:31" s="98" customFormat="1" ht="20.25" hidden="1" customHeight="1" x14ac:dyDescent="0.25">
      <c r="A39" s="167" t="s">
        <v>328</v>
      </c>
      <c r="B39" s="167"/>
      <c r="C39" s="167"/>
      <c r="D39" s="167"/>
      <c r="E39" s="180" t="s">
        <v>380</v>
      </c>
      <c r="F39" s="182">
        <f t="shared" si="8"/>
        <v>10000</v>
      </c>
      <c r="G39" s="182">
        <f t="shared" si="10"/>
        <v>12848</v>
      </c>
      <c r="H39" s="183">
        <f t="shared" si="11"/>
        <v>18557.45</v>
      </c>
      <c r="I39" s="108"/>
      <c r="J39" s="115"/>
      <c r="K39" s="115"/>
      <c r="L39" s="115"/>
      <c r="M39" s="176">
        <v>31212</v>
      </c>
      <c r="N39" s="177"/>
      <c r="O39" s="178" t="s">
        <v>40</v>
      </c>
      <c r="P39" s="177" t="s">
        <v>128</v>
      </c>
      <c r="Q39" s="179">
        <f t="shared" ref="Q39:R39" si="30">Q40</f>
        <v>5000</v>
      </c>
      <c r="R39" s="179">
        <f t="shared" si="30"/>
        <v>0</v>
      </c>
      <c r="S39" s="179">
        <f>S40</f>
        <v>5000</v>
      </c>
      <c r="T39" s="179">
        <f t="shared" ref="T39:AD39" si="31">T40</f>
        <v>0</v>
      </c>
      <c r="U39" s="251">
        <f t="shared" si="31"/>
        <v>1500</v>
      </c>
      <c r="V39" s="251">
        <f t="shared" si="31"/>
        <v>5000</v>
      </c>
      <c r="W39" s="287">
        <f t="shared" si="31"/>
        <v>6348.0000000000009</v>
      </c>
      <c r="X39" s="179"/>
      <c r="Y39" s="261"/>
      <c r="Z39" s="179">
        <f t="shared" si="31"/>
        <v>1557.45</v>
      </c>
      <c r="AA39" s="179">
        <f t="shared" si="31"/>
        <v>5000</v>
      </c>
      <c r="AB39" s="179">
        <f t="shared" si="31"/>
        <v>4000</v>
      </c>
      <c r="AC39" s="179">
        <f t="shared" si="31"/>
        <v>4000</v>
      </c>
      <c r="AD39" s="179">
        <f t="shared" si="31"/>
        <v>4000</v>
      </c>
    </row>
    <row r="40" spans="1:31" s="98" customFormat="1" ht="20.25" hidden="1" customHeight="1" x14ac:dyDescent="0.25">
      <c r="A40" s="167" t="s">
        <v>328</v>
      </c>
      <c r="B40" s="167"/>
      <c r="C40" s="167"/>
      <c r="D40" s="167"/>
      <c r="E40" s="167"/>
      <c r="F40" s="182">
        <f t="shared" si="8"/>
        <v>10000</v>
      </c>
      <c r="G40" s="182">
        <f t="shared" si="10"/>
        <v>12848</v>
      </c>
      <c r="H40" s="183">
        <f t="shared" si="11"/>
        <v>18557.45</v>
      </c>
      <c r="I40" s="108"/>
      <c r="J40" s="115"/>
      <c r="K40" s="115"/>
      <c r="L40" s="115"/>
      <c r="M40" s="9"/>
      <c r="N40" s="155">
        <v>312120</v>
      </c>
      <c r="O40" s="156" t="s">
        <v>40</v>
      </c>
      <c r="P40" s="157" t="s">
        <v>128</v>
      </c>
      <c r="Q40" s="158">
        <v>5000</v>
      </c>
      <c r="R40" s="158">
        <f>S40-Q40</f>
        <v>0</v>
      </c>
      <c r="S40" s="158">
        <v>5000</v>
      </c>
      <c r="T40" s="158"/>
      <c r="U40" s="252">
        <v>1500</v>
      </c>
      <c r="V40" s="252">
        <v>5000</v>
      </c>
      <c r="W40" s="288">
        <f>8853.45-W259</f>
        <v>6348.0000000000009</v>
      </c>
      <c r="X40" s="158"/>
      <c r="Y40" s="262"/>
      <c r="Z40" s="158">
        <v>1557.45</v>
      </c>
      <c r="AA40" s="158">
        <f>+Q40</f>
        <v>5000</v>
      </c>
      <c r="AB40" s="158">
        <v>4000</v>
      </c>
      <c r="AC40" s="158">
        <v>4000</v>
      </c>
      <c r="AD40" s="158">
        <v>4000</v>
      </c>
    </row>
    <row r="41" spans="1:31" s="98" customFormat="1" ht="20.25" hidden="1" customHeight="1" x14ac:dyDescent="0.25">
      <c r="A41" s="167" t="s">
        <v>328</v>
      </c>
      <c r="B41" s="167"/>
      <c r="C41" s="167"/>
      <c r="D41" s="167"/>
      <c r="E41" s="180" t="s">
        <v>380</v>
      </c>
      <c r="F41" s="182">
        <f t="shared" si="8"/>
        <v>0</v>
      </c>
      <c r="G41" s="182">
        <f t="shared" si="10"/>
        <v>4100</v>
      </c>
      <c r="H41" s="183">
        <f t="shared" si="11"/>
        <v>2938.54</v>
      </c>
      <c r="I41" s="108"/>
      <c r="J41" s="115"/>
      <c r="K41" s="115"/>
      <c r="L41" s="115"/>
      <c r="M41" s="176">
        <v>31213</v>
      </c>
      <c r="N41" s="177"/>
      <c r="O41" s="178" t="s">
        <v>40</v>
      </c>
      <c r="P41" s="177" t="s">
        <v>129</v>
      </c>
      <c r="Q41" s="179">
        <f t="shared" ref="Q41:R41" si="32">Q42</f>
        <v>0</v>
      </c>
      <c r="R41" s="179">
        <f t="shared" si="32"/>
        <v>0</v>
      </c>
      <c r="S41" s="179">
        <f>S42</f>
        <v>0</v>
      </c>
      <c r="T41" s="179">
        <f t="shared" ref="T41:AD41" si="33">T42</f>
        <v>0</v>
      </c>
      <c r="U41" s="251">
        <f t="shared" si="33"/>
        <v>4100</v>
      </c>
      <c r="V41" s="251">
        <f t="shared" si="33"/>
        <v>0</v>
      </c>
      <c r="W41" s="287">
        <f t="shared" si="33"/>
        <v>0</v>
      </c>
      <c r="X41" s="179"/>
      <c r="Y41" s="261"/>
      <c r="Z41" s="179">
        <f t="shared" si="33"/>
        <v>2938.54</v>
      </c>
      <c r="AA41" s="179">
        <f t="shared" si="33"/>
        <v>0</v>
      </c>
      <c r="AB41" s="179">
        <f t="shared" si="33"/>
        <v>0</v>
      </c>
      <c r="AC41" s="179">
        <f t="shared" si="33"/>
        <v>0</v>
      </c>
      <c r="AD41" s="179">
        <f t="shared" si="33"/>
        <v>0</v>
      </c>
    </row>
    <row r="42" spans="1:31" s="98" customFormat="1" ht="20.25" hidden="1" customHeight="1" x14ac:dyDescent="0.25">
      <c r="A42" s="167" t="s">
        <v>328</v>
      </c>
      <c r="B42" s="167"/>
      <c r="C42" s="167"/>
      <c r="D42" s="167"/>
      <c r="E42" s="167"/>
      <c r="F42" s="182">
        <f t="shared" si="8"/>
        <v>0</v>
      </c>
      <c r="G42" s="182">
        <f t="shared" si="10"/>
        <v>4100</v>
      </c>
      <c r="H42" s="183">
        <f t="shared" si="11"/>
        <v>2938.54</v>
      </c>
      <c r="I42" s="108"/>
      <c r="J42" s="115"/>
      <c r="K42" s="115"/>
      <c r="L42" s="115"/>
      <c r="M42" s="9"/>
      <c r="N42" s="155">
        <v>312130</v>
      </c>
      <c r="O42" s="156" t="s">
        <v>40</v>
      </c>
      <c r="P42" s="157" t="s">
        <v>129</v>
      </c>
      <c r="Q42" s="158">
        <v>0</v>
      </c>
      <c r="R42" s="158">
        <f>S42-Q42</f>
        <v>0</v>
      </c>
      <c r="S42" s="158">
        <v>0</v>
      </c>
      <c r="T42" s="158"/>
      <c r="U42" s="252">
        <v>4100</v>
      </c>
      <c r="V42" s="252">
        <v>0</v>
      </c>
      <c r="W42" s="288">
        <v>0</v>
      </c>
      <c r="X42" s="158"/>
      <c r="Y42" s="262"/>
      <c r="Z42" s="158">
        <v>2938.54</v>
      </c>
      <c r="AA42" s="158">
        <f>+Q42</f>
        <v>0</v>
      </c>
      <c r="AB42" s="158"/>
      <c r="AC42" s="158"/>
      <c r="AD42" s="158"/>
    </row>
    <row r="43" spans="1:31" s="98" customFormat="1" ht="20.25" hidden="1" customHeight="1" x14ac:dyDescent="0.25">
      <c r="A43" s="167" t="s">
        <v>328</v>
      </c>
      <c r="B43" s="167"/>
      <c r="C43" s="167"/>
      <c r="D43" s="167"/>
      <c r="E43" s="180" t="s">
        <v>380</v>
      </c>
      <c r="F43" s="182">
        <f t="shared" si="8"/>
        <v>5400</v>
      </c>
      <c r="G43" s="182">
        <f t="shared" si="10"/>
        <v>5400</v>
      </c>
      <c r="H43" s="183">
        <f t="shared" si="11"/>
        <v>12124.48</v>
      </c>
      <c r="I43" s="108"/>
      <c r="J43" s="115"/>
      <c r="K43" s="115"/>
      <c r="L43" s="115"/>
      <c r="M43" s="176">
        <v>31214</v>
      </c>
      <c r="N43" s="177"/>
      <c r="O43" s="178" t="s">
        <v>40</v>
      </c>
      <c r="P43" s="177" t="s">
        <v>130</v>
      </c>
      <c r="Q43" s="179">
        <f t="shared" ref="Q43:R43" si="34">Q44</f>
        <v>2700</v>
      </c>
      <c r="R43" s="179">
        <f t="shared" si="34"/>
        <v>0</v>
      </c>
      <c r="S43" s="179">
        <f>S44</f>
        <v>2700</v>
      </c>
      <c r="T43" s="179">
        <f t="shared" ref="T43:AD43" si="35">T44</f>
        <v>0</v>
      </c>
      <c r="U43" s="251">
        <f t="shared" si="35"/>
        <v>2700</v>
      </c>
      <c r="V43" s="251">
        <f t="shared" si="35"/>
        <v>2700</v>
      </c>
      <c r="W43" s="287">
        <f t="shared" si="35"/>
        <v>0</v>
      </c>
      <c r="X43" s="179"/>
      <c r="Y43" s="261"/>
      <c r="Z43" s="179">
        <f t="shared" si="35"/>
        <v>1324.48</v>
      </c>
      <c r="AA43" s="179">
        <f t="shared" si="35"/>
        <v>2700</v>
      </c>
      <c r="AB43" s="179">
        <f t="shared" si="35"/>
        <v>2700</v>
      </c>
      <c r="AC43" s="179">
        <f t="shared" si="35"/>
        <v>2700</v>
      </c>
      <c r="AD43" s="179">
        <f t="shared" si="35"/>
        <v>2700</v>
      </c>
    </row>
    <row r="44" spans="1:31" s="98" customFormat="1" ht="20.25" hidden="1" customHeight="1" x14ac:dyDescent="0.25">
      <c r="A44" s="167" t="s">
        <v>328</v>
      </c>
      <c r="B44" s="167"/>
      <c r="C44" s="167"/>
      <c r="D44" s="167"/>
      <c r="E44" s="167"/>
      <c r="F44" s="182">
        <f t="shared" si="8"/>
        <v>5400</v>
      </c>
      <c r="G44" s="182">
        <f t="shared" si="10"/>
        <v>5400</v>
      </c>
      <c r="H44" s="183">
        <f t="shared" si="11"/>
        <v>12124.48</v>
      </c>
      <c r="I44" s="108"/>
      <c r="J44" s="115"/>
      <c r="K44" s="115"/>
      <c r="L44" s="115"/>
      <c r="M44" s="9"/>
      <c r="N44" s="155">
        <v>312140</v>
      </c>
      <c r="O44" s="156" t="s">
        <v>40</v>
      </c>
      <c r="P44" s="157" t="s">
        <v>130</v>
      </c>
      <c r="Q44" s="158">
        <v>2700</v>
      </c>
      <c r="R44" s="158">
        <f>S44-Q44</f>
        <v>0</v>
      </c>
      <c r="S44" s="158">
        <v>2700</v>
      </c>
      <c r="T44" s="158"/>
      <c r="U44" s="252">
        <v>2700</v>
      </c>
      <c r="V44" s="252">
        <v>2700</v>
      </c>
      <c r="W44" s="288">
        <v>0</v>
      </c>
      <c r="X44" s="158"/>
      <c r="Y44" s="262"/>
      <c r="Z44" s="158">
        <v>1324.48</v>
      </c>
      <c r="AA44" s="158">
        <f>+Q44</f>
        <v>2700</v>
      </c>
      <c r="AB44" s="158">
        <v>2700</v>
      </c>
      <c r="AC44" s="158">
        <v>2700</v>
      </c>
      <c r="AD44" s="158">
        <v>2700</v>
      </c>
    </row>
    <row r="45" spans="1:31" s="98" customFormat="1" ht="20.25" hidden="1" customHeight="1" x14ac:dyDescent="0.25">
      <c r="A45" s="167" t="s">
        <v>328</v>
      </c>
      <c r="B45" s="167"/>
      <c r="C45" s="167"/>
      <c r="D45" s="167"/>
      <c r="E45" s="180" t="s">
        <v>380</v>
      </c>
      <c r="F45" s="182">
        <f t="shared" si="8"/>
        <v>8000</v>
      </c>
      <c r="G45" s="182">
        <f t="shared" si="10"/>
        <v>10054.299999999999</v>
      </c>
      <c r="H45" s="183">
        <f t="shared" si="11"/>
        <v>18256.3</v>
      </c>
      <c r="I45" s="108"/>
      <c r="J45" s="115"/>
      <c r="K45" s="115"/>
      <c r="L45" s="115"/>
      <c r="M45" s="176">
        <v>31215</v>
      </c>
      <c r="N45" s="177"/>
      <c r="O45" s="178" t="s">
        <v>40</v>
      </c>
      <c r="P45" s="177" t="s">
        <v>131</v>
      </c>
      <c r="Q45" s="179">
        <f t="shared" ref="Q45:R45" si="36">Q46</f>
        <v>4000</v>
      </c>
      <c r="R45" s="179">
        <f t="shared" si="36"/>
        <v>0</v>
      </c>
      <c r="S45" s="179">
        <f>S46</f>
        <v>4000</v>
      </c>
      <c r="T45" s="179">
        <f t="shared" ref="T45:AD45" si="37">T46</f>
        <v>0</v>
      </c>
      <c r="U45" s="251">
        <f t="shared" si="37"/>
        <v>4000</v>
      </c>
      <c r="V45" s="251">
        <f t="shared" si="37"/>
        <v>4000</v>
      </c>
      <c r="W45" s="287">
        <f t="shared" si="37"/>
        <v>2054.3000000000002</v>
      </c>
      <c r="X45" s="179"/>
      <c r="Y45" s="261"/>
      <c r="Z45" s="179">
        <f t="shared" si="37"/>
        <v>2256.3000000000002</v>
      </c>
      <c r="AA45" s="179">
        <f t="shared" si="37"/>
        <v>4000</v>
      </c>
      <c r="AB45" s="179">
        <f t="shared" si="37"/>
        <v>4000</v>
      </c>
      <c r="AC45" s="179">
        <f t="shared" si="37"/>
        <v>4000</v>
      </c>
      <c r="AD45" s="179">
        <f t="shared" si="37"/>
        <v>4000</v>
      </c>
    </row>
    <row r="46" spans="1:31" s="98" customFormat="1" ht="20.25" hidden="1" customHeight="1" x14ac:dyDescent="0.25">
      <c r="A46" s="167" t="s">
        <v>328</v>
      </c>
      <c r="B46" s="167"/>
      <c r="C46" s="167"/>
      <c r="D46" s="167"/>
      <c r="E46" s="167"/>
      <c r="F46" s="182">
        <f t="shared" si="8"/>
        <v>8000</v>
      </c>
      <c r="G46" s="182">
        <f t="shared" si="10"/>
        <v>10054.299999999999</v>
      </c>
      <c r="H46" s="183">
        <f t="shared" si="11"/>
        <v>18256.3</v>
      </c>
      <c r="I46" s="108"/>
      <c r="J46" s="115"/>
      <c r="K46" s="115"/>
      <c r="L46" s="115"/>
      <c r="M46" s="9"/>
      <c r="N46" s="155">
        <v>312150</v>
      </c>
      <c r="O46" s="156" t="s">
        <v>40</v>
      </c>
      <c r="P46" s="157" t="s">
        <v>131</v>
      </c>
      <c r="Q46" s="158">
        <v>4000</v>
      </c>
      <c r="R46" s="158">
        <f>S46-Q46</f>
        <v>0</v>
      </c>
      <c r="S46" s="158">
        <v>4000</v>
      </c>
      <c r="T46" s="158"/>
      <c r="U46" s="252">
        <v>4000</v>
      </c>
      <c r="V46" s="252">
        <v>4000</v>
      </c>
      <c r="W46" s="288">
        <v>2054.3000000000002</v>
      </c>
      <c r="X46" s="158"/>
      <c r="Y46" s="262"/>
      <c r="Z46" s="158">
        <v>2256.3000000000002</v>
      </c>
      <c r="AA46" s="158">
        <f>+Q46</f>
        <v>4000</v>
      </c>
      <c r="AB46" s="158">
        <v>4000</v>
      </c>
      <c r="AC46" s="158">
        <v>4000</v>
      </c>
      <c r="AD46" s="158">
        <v>4000</v>
      </c>
    </row>
    <row r="47" spans="1:31" s="98" customFormat="1" ht="20.25" hidden="1" customHeight="1" x14ac:dyDescent="0.25">
      <c r="A47" s="167" t="s">
        <v>328</v>
      </c>
      <c r="B47" s="167"/>
      <c r="C47" s="167"/>
      <c r="D47" s="167"/>
      <c r="E47" s="180" t="s">
        <v>380</v>
      </c>
      <c r="F47" s="182">
        <f t="shared" si="8"/>
        <v>16600</v>
      </c>
      <c r="G47" s="182">
        <f t="shared" si="10"/>
        <v>23800</v>
      </c>
      <c r="H47" s="183">
        <f t="shared" si="11"/>
        <v>27063.599999999999</v>
      </c>
      <c r="I47" s="108"/>
      <c r="J47" s="115"/>
      <c r="K47" s="115"/>
      <c r="L47" s="115"/>
      <c r="M47" s="176">
        <v>31216</v>
      </c>
      <c r="N47" s="177"/>
      <c r="O47" s="178" t="s">
        <v>40</v>
      </c>
      <c r="P47" s="177" t="s">
        <v>132</v>
      </c>
      <c r="Q47" s="179">
        <f t="shared" ref="Q47:R47" si="38">Q48</f>
        <v>8300</v>
      </c>
      <c r="R47" s="179">
        <f t="shared" si="38"/>
        <v>0</v>
      </c>
      <c r="S47" s="179">
        <f>S48</f>
        <v>8300</v>
      </c>
      <c r="T47" s="179">
        <f t="shared" ref="T47:AD47" si="39">T48</f>
        <v>0</v>
      </c>
      <c r="U47" s="251">
        <f t="shared" si="39"/>
        <v>8300</v>
      </c>
      <c r="V47" s="251">
        <f t="shared" si="39"/>
        <v>8300</v>
      </c>
      <c r="W47" s="287">
        <f t="shared" si="39"/>
        <v>7200</v>
      </c>
      <c r="X47" s="179"/>
      <c r="Y47" s="261"/>
      <c r="Z47" s="179">
        <f t="shared" si="39"/>
        <v>5863.6</v>
      </c>
      <c r="AA47" s="179">
        <f t="shared" si="39"/>
        <v>8300</v>
      </c>
      <c r="AB47" s="179">
        <f t="shared" si="39"/>
        <v>4300</v>
      </c>
      <c r="AC47" s="179">
        <f t="shared" si="39"/>
        <v>4300</v>
      </c>
      <c r="AD47" s="179">
        <f t="shared" si="39"/>
        <v>4300</v>
      </c>
    </row>
    <row r="48" spans="1:31" s="98" customFormat="1" ht="20.25" hidden="1" customHeight="1" x14ac:dyDescent="0.25">
      <c r="A48" s="167" t="s">
        <v>328</v>
      </c>
      <c r="B48" s="167"/>
      <c r="C48" s="167"/>
      <c r="D48" s="167"/>
      <c r="E48" s="167"/>
      <c r="F48" s="182">
        <f t="shared" si="8"/>
        <v>16600</v>
      </c>
      <c r="G48" s="182">
        <f t="shared" si="10"/>
        <v>23800</v>
      </c>
      <c r="H48" s="183">
        <f t="shared" si="11"/>
        <v>27063.599999999999</v>
      </c>
      <c r="I48" s="108"/>
      <c r="J48" s="115"/>
      <c r="K48" s="115"/>
      <c r="L48" s="115"/>
      <c r="M48" s="9"/>
      <c r="N48" s="155">
        <v>312160</v>
      </c>
      <c r="O48" s="156" t="s">
        <v>40</v>
      </c>
      <c r="P48" s="157" t="s">
        <v>132</v>
      </c>
      <c r="Q48" s="158">
        <v>8300</v>
      </c>
      <c r="R48" s="158">
        <f>S48-Q48</f>
        <v>0</v>
      </c>
      <c r="S48" s="158">
        <f>10300-1500-500</f>
        <v>8300</v>
      </c>
      <c r="T48" s="158"/>
      <c r="U48" s="252">
        <v>8300</v>
      </c>
      <c r="V48" s="252">
        <v>8300</v>
      </c>
      <c r="W48" s="288">
        <f>18000-W267-W1306</f>
        <v>7200</v>
      </c>
      <c r="X48" s="158"/>
      <c r="Y48" s="262"/>
      <c r="Z48" s="158">
        <v>5863.6</v>
      </c>
      <c r="AA48" s="158">
        <f>+Q48</f>
        <v>8300</v>
      </c>
      <c r="AB48" s="158">
        <v>4300</v>
      </c>
      <c r="AC48" s="158">
        <v>4300</v>
      </c>
      <c r="AD48" s="158">
        <v>4300</v>
      </c>
    </row>
    <row r="49" spans="1:32" s="98" customFormat="1" ht="20.25" hidden="1" customHeight="1" x14ac:dyDescent="0.25">
      <c r="A49" s="167" t="s">
        <v>328</v>
      </c>
      <c r="B49" s="167"/>
      <c r="C49" s="167"/>
      <c r="D49" s="167"/>
      <c r="E49" s="180" t="s">
        <v>380</v>
      </c>
      <c r="F49" s="182">
        <f t="shared" si="8"/>
        <v>21800</v>
      </c>
      <c r="G49" s="182">
        <f t="shared" si="10"/>
        <v>28820.71</v>
      </c>
      <c r="H49" s="183">
        <f t="shared" si="11"/>
        <v>41300</v>
      </c>
      <c r="I49" s="108"/>
      <c r="J49" s="115"/>
      <c r="K49" s="115"/>
      <c r="L49" s="115"/>
      <c r="M49" s="176">
        <v>31219</v>
      </c>
      <c r="N49" s="177"/>
      <c r="O49" s="178" t="s">
        <v>40</v>
      </c>
      <c r="P49" s="177" t="s">
        <v>133</v>
      </c>
      <c r="Q49" s="179">
        <f t="shared" ref="Q49:R49" si="40">Q50</f>
        <v>10900</v>
      </c>
      <c r="R49" s="179">
        <f t="shared" si="40"/>
        <v>0</v>
      </c>
      <c r="S49" s="179">
        <f>S50</f>
        <v>10900</v>
      </c>
      <c r="T49" s="179">
        <f t="shared" ref="T49:AD49" si="41">T50</f>
        <v>0</v>
      </c>
      <c r="U49" s="251">
        <f t="shared" si="41"/>
        <v>10900</v>
      </c>
      <c r="V49" s="251">
        <f t="shared" si="41"/>
        <v>10900</v>
      </c>
      <c r="W49" s="287">
        <f t="shared" si="41"/>
        <v>7020.7100000000009</v>
      </c>
      <c r="X49" s="179"/>
      <c r="Y49" s="261"/>
      <c r="Z49" s="179">
        <f t="shared" si="41"/>
        <v>6400</v>
      </c>
      <c r="AA49" s="179">
        <f t="shared" si="41"/>
        <v>10900</v>
      </c>
      <c r="AB49" s="179">
        <f t="shared" si="41"/>
        <v>8000</v>
      </c>
      <c r="AC49" s="179">
        <f t="shared" si="41"/>
        <v>8000</v>
      </c>
      <c r="AD49" s="179">
        <f t="shared" si="41"/>
        <v>8000</v>
      </c>
    </row>
    <row r="50" spans="1:32" s="98" customFormat="1" ht="20.25" hidden="1" customHeight="1" x14ac:dyDescent="0.25">
      <c r="A50" s="167" t="s">
        <v>328</v>
      </c>
      <c r="B50" s="167"/>
      <c r="C50" s="167"/>
      <c r="D50" s="167"/>
      <c r="E50" s="167"/>
      <c r="F50" s="182">
        <f t="shared" si="8"/>
        <v>21800</v>
      </c>
      <c r="G50" s="182">
        <f t="shared" si="10"/>
        <v>28820.71</v>
      </c>
      <c r="H50" s="183">
        <f t="shared" si="11"/>
        <v>41300</v>
      </c>
      <c r="I50" s="108"/>
      <c r="J50" s="115"/>
      <c r="K50" s="115"/>
      <c r="L50" s="115"/>
      <c r="M50" s="9"/>
      <c r="N50" s="155">
        <v>312190</v>
      </c>
      <c r="O50" s="156" t="s">
        <v>40</v>
      </c>
      <c r="P50" s="157" t="s">
        <v>134</v>
      </c>
      <c r="Q50" s="158">
        <v>10900</v>
      </c>
      <c r="R50" s="158">
        <f>S50-Q50</f>
        <v>0</v>
      </c>
      <c r="S50" s="158">
        <v>10900</v>
      </c>
      <c r="T50" s="158"/>
      <c r="U50" s="252">
        <v>10900</v>
      </c>
      <c r="V50" s="252">
        <v>10900</v>
      </c>
      <c r="W50" s="288">
        <f>20642.13-W269-W707-W1308</f>
        <v>7020.7100000000009</v>
      </c>
      <c r="X50" s="158"/>
      <c r="Y50" s="262"/>
      <c r="Z50" s="158">
        <v>6400</v>
      </c>
      <c r="AA50" s="158">
        <f>+Q50</f>
        <v>10900</v>
      </c>
      <c r="AB50" s="158">
        <v>8000</v>
      </c>
      <c r="AC50" s="158">
        <v>8000</v>
      </c>
      <c r="AD50" s="158">
        <v>8000</v>
      </c>
    </row>
    <row r="51" spans="1:32" s="194" customFormat="1" ht="20.25" customHeight="1" x14ac:dyDescent="0.25">
      <c r="A51" s="172" t="s">
        <v>328</v>
      </c>
      <c r="B51" s="172"/>
      <c r="C51" s="195" t="s">
        <v>376</v>
      </c>
      <c r="D51" s="195" t="s">
        <v>379</v>
      </c>
      <c r="E51" s="195" t="s">
        <v>380</v>
      </c>
      <c r="F51" s="187">
        <f t="shared" si="8"/>
        <v>164000</v>
      </c>
      <c r="G51" s="187">
        <f t="shared" si="10"/>
        <v>259687.04000000001</v>
      </c>
      <c r="H51" s="188">
        <f t="shared" si="11"/>
        <v>417650.73</v>
      </c>
      <c r="I51" s="108"/>
      <c r="J51" s="115"/>
      <c r="K51" s="115">
        <v>313</v>
      </c>
      <c r="L51" s="115"/>
      <c r="M51" s="115"/>
      <c r="N51" s="116"/>
      <c r="O51" s="10" t="s">
        <v>40</v>
      </c>
      <c r="P51" s="111" t="s">
        <v>135</v>
      </c>
      <c r="Q51" s="117">
        <f>Q52+Q57</f>
        <v>82000</v>
      </c>
      <c r="R51" s="117">
        <f t="shared" ref="R51" si="42">R52+R57</f>
        <v>0</v>
      </c>
      <c r="S51" s="117">
        <f>S52+S57</f>
        <v>82000</v>
      </c>
      <c r="T51" s="117">
        <v>32651</v>
      </c>
      <c r="U51" s="250">
        <f t="shared" ref="U51:AD51" si="43">U52+U57</f>
        <v>75000</v>
      </c>
      <c r="V51" s="250">
        <f t="shared" si="43"/>
        <v>82000</v>
      </c>
      <c r="W51" s="286">
        <f t="shared" si="43"/>
        <v>70036.040000000008</v>
      </c>
      <c r="X51" s="117"/>
      <c r="Y51" s="260"/>
      <c r="Z51" s="193">
        <f t="shared" si="43"/>
        <v>32650.73</v>
      </c>
      <c r="AA51" s="193">
        <f t="shared" si="43"/>
        <v>82000</v>
      </c>
      <c r="AB51" s="193">
        <f t="shared" si="43"/>
        <v>101000</v>
      </c>
      <c r="AC51" s="193">
        <f t="shared" si="43"/>
        <v>101000</v>
      </c>
      <c r="AD51" s="193">
        <f t="shared" si="43"/>
        <v>101000</v>
      </c>
      <c r="AE51" s="216">
        <f>W54</f>
        <v>70036.040000000008</v>
      </c>
    </row>
    <row r="52" spans="1:32" s="98" customFormat="1" ht="20.25" customHeight="1" x14ac:dyDescent="0.25">
      <c r="A52" s="167" t="s">
        <v>328</v>
      </c>
      <c r="B52" s="167"/>
      <c r="C52" s="167"/>
      <c r="D52" s="180" t="s">
        <v>379</v>
      </c>
      <c r="E52" s="180" t="s">
        <v>380</v>
      </c>
      <c r="F52" s="182">
        <f t="shared" si="8"/>
        <v>164000</v>
      </c>
      <c r="G52" s="182">
        <f t="shared" si="10"/>
        <v>259687.04000000001</v>
      </c>
      <c r="H52" s="183">
        <f t="shared" si="11"/>
        <v>417650.73</v>
      </c>
      <c r="I52" s="108"/>
      <c r="J52" s="115"/>
      <c r="K52" s="115"/>
      <c r="L52" s="115">
        <v>3132</v>
      </c>
      <c r="M52" s="115"/>
      <c r="N52" s="116"/>
      <c r="O52" s="10" t="s">
        <v>40</v>
      </c>
      <c r="P52" s="111" t="s">
        <v>136</v>
      </c>
      <c r="Q52" s="117">
        <f t="shared" ref="Q52:R52" si="44">Q53+Q55</f>
        <v>82000</v>
      </c>
      <c r="R52" s="117">
        <f t="shared" si="44"/>
        <v>0</v>
      </c>
      <c r="S52" s="117">
        <f>S53+S55</f>
        <v>82000</v>
      </c>
      <c r="T52" s="117">
        <v>32651</v>
      </c>
      <c r="U52" s="250">
        <f t="shared" ref="U52:AD52" si="45">U53+U55</f>
        <v>75000</v>
      </c>
      <c r="V52" s="250">
        <f t="shared" si="45"/>
        <v>82000</v>
      </c>
      <c r="W52" s="286">
        <f t="shared" si="45"/>
        <v>70036.040000000008</v>
      </c>
      <c r="X52" s="117"/>
      <c r="Y52" s="260"/>
      <c r="Z52" s="117">
        <f t="shared" si="45"/>
        <v>32650.73</v>
      </c>
      <c r="AA52" s="117">
        <f t="shared" si="45"/>
        <v>82000</v>
      </c>
      <c r="AB52" s="117">
        <f t="shared" si="45"/>
        <v>101000</v>
      </c>
      <c r="AC52" s="117">
        <f t="shared" si="45"/>
        <v>101000</v>
      </c>
      <c r="AD52" s="117">
        <f t="shared" si="45"/>
        <v>101000</v>
      </c>
    </row>
    <row r="53" spans="1:32" s="98" customFormat="1" ht="20.25" hidden="1" customHeight="1" x14ac:dyDescent="0.25">
      <c r="A53" s="167" t="s">
        <v>328</v>
      </c>
      <c r="B53" s="167"/>
      <c r="C53" s="167"/>
      <c r="D53" s="167"/>
      <c r="E53" s="180" t="s">
        <v>380</v>
      </c>
      <c r="F53" s="182">
        <f t="shared" si="8"/>
        <v>164000</v>
      </c>
      <c r="G53" s="182">
        <f t="shared" si="10"/>
        <v>227036.04</v>
      </c>
      <c r="H53" s="183">
        <f t="shared" si="11"/>
        <v>417650.73</v>
      </c>
      <c r="I53" s="108"/>
      <c r="J53" s="115"/>
      <c r="K53" s="115"/>
      <c r="L53" s="115"/>
      <c r="M53" s="176">
        <v>31321</v>
      </c>
      <c r="N53" s="177"/>
      <c r="O53" s="178" t="s">
        <v>40</v>
      </c>
      <c r="P53" s="177" t="s">
        <v>136</v>
      </c>
      <c r="Q53" s="179">
        <f t="shared" ref="Q53:AD53" si="46">Q54</f>
        <v>82000</v>
      </c>
      <c r="R53" s="179">
        <f t="shared" si="46"/>
        <v>0</v>
      </c>
      <c r="S53" s="179">
        <f t="shared" si="46"/>
        <v>82000</v>
      </c>
      <c r="T53" s="179">
        <f t="shared" si="46"/>
        <v>0</v>
      </c>
      <c r="U53" s="251">
        <f t="shared" si="46"/>
        <v>75000</v>
      </c>
      <c r="V53" s="251">
        <f t="shared" si="46"/>
        <v>82000</v>
      </c>
      <c r="W53" s="287">
        <f t="shared" si="46"/>
        <v>70036.040000000008</v>
      </c>
      <c r="X53" s="179"/>
      <c r="Y53" s="261"/>
      <c r="Z53" s="179">
        <f t="shared" si="46"/>
        <v>32650.73</v>
      </c>
      <c r="AA53" s="179">
        <f t="shared" si="46"/>
        <v>82000</v>
      </c>
      <c r="AB53" s="179">
        <f t="shared" si="46"/>
        <v>101000</v>
      </c>
      <c r="AC53" s="179">
        <f t="shared" si="46"/>
        <v>101000</v>
      </c>
      <c r="AD53" s="179">
        <f t="shared" si="46"/>
        <v>101000</v>
      </c>
    </row>
    <row r="54" spans="1:32" s="98" customFormat="1" ht="20.25" hidden="1" customHeight="1" x14ac:dyDescent="0.25">
      <c r="A54" s="167" t="s">
        <v>328</v>
      </c>
      <c r="B54" s="167"/>
      <c r="C54" s="167"/>
      <c r="D54" s="167"/>
      <c r="E54" s="167"/>
      <c r="F54" s="182">
        <f t="shared" si="8"/>
        <v>164000</v>
      </c>
      <c r="G54" s="182">
        <f t="shared" si="10"/>
        <v>227036.04</v>
      </c>
      <c r="H54" s="183">
        <f t="shared" si="11"/>
        <v>417650.73</v>
      </c>
      <c r="I54" s="108"/>
      <c r="J54" s="115"/>
      <c r="K54" s="115"/>
      <c r="L54" s="115"/>
      <c r="M54" s="9"/>
      <c r="N54" s="155">
        <v>313210</v>
      </c>
      <c r="O54" s="156" t="s">
        <v>40</v>
      </c>
      <c r="P54" s="157" t="s">
        <v>136</v>
      </c>
      <c r="Q54" s="158">
        <f>110000-28000</f>
        <v>82000</v>
      </c>
      <c r="R54" s="158">
        <f>S54-Q54</f>
        <v>0</v>
      </c>
      <c r="S54" s="158">
        <f>110000-28000</f>
        <v>82000</v>
      </c>
      <c r="T54" s="158"/>
      <c r="U54" s="252">
        <v>75000</v>
      </c>
      <c r="V54" s="252">
        <v>82000</v>
      </c>
      <c r="W54" s="289">
        <f>274115.38-W273-W457-W711-W825-W961-W1097-W1178-W1212-W1312</f>
        <v>70036.040000000008</v>
      </c>
      <c r="X54" s="158"/>
      <c r="Y54" s="262"/>
      <c r="Z54" s="158">
        <v>32650.73</v>
      </c>
      <c r="AA54" s="158">
        <f>+Q54</f>
        <v>82000</v>
      </c>
      <c r="AB54" s="158">
        <v>101000</v>
      </c>
      <c r="AC54" s="158">
        <v>101000</v>
      </c>
      <c r="AD54" s="158">
        <v>101000</v>
      </c>
    </row>
    <row r="55" spans="1:32" s="98" customFormat="1" ht="20.25" hidden="1" customHeight="1" x14ac:dyDescent="0.25">
      <c r="A55" s="167" t="s">
        <v>328</v>
      </c>
      <c r="B55" s="167"/>
      <c r="C55" s="167"/>
      <c r="D55" s="167"/>
      <c r="E55" s="180" t="s">
        <v>380</v>
      </c>
      <c r="F55" s="182">
        <f t="shared" si="8"/>
        <v>0</v>
      </c>
      <c r="G55" s="182">
        <f t="shared" si="10"/>
        <v>0</v>
      </c>
      <c r="H55" s="183">
        <f t="shared" si="11"/>
        <v>0</v>
      </c>
      <c r="I55" s="108"/>
      <c r="J55" s="115"/>
      <c r="K55" s="115"/>
      <c r="L55" s="115"/>
      <c r="M55" s="176">
        <v>31322</v>
      </c>
      <c r="N55" s="177"/>
      <c r="O55" s="178" t="s">
        <v>40</v>
      </c>
      <c r="P55" s="177" t="s">
        <v>136</v>
      </c>
      <c r="Q55" s="179">
        <f t="shared" ref="Q55:R55" si="47">Q56</f>
        <v>0</v>
      </c>
      <c r="R55" s="179">
        <f t="shared" si="47"/>
        <v>0</v>
      </c>
      <c r="S55" s="179">
        <f>S56</f>
        <v>0</v>
      </c>
      <c r="T55" s="179">
        <f t="shared" ref="T55:AD55" si="48">T56</f>
        <v>0</v>
      </c>
      <c r="U55" s="179">
        <f t="shared" si="48"/>
        <v>0</v>
      </c>
      <c r="V55" s="179">
        <f t="shared" si="48"/>
        <v>0</v>
      </c>
      <c r="W55" s="287">
        <f t="shared" si="48"/>
        <v>0</v>
      </c>
      <c r="X55" s="179"/>
      <c r="Y55" s="261"/>
      <c r="Z55" s="179">
        <f t="shared" si="48"/>
        <v>0</v>
      </c>
      <c r="AA55" s="179">
        <f t="shared" si="48"/>
        <v>0</v>
      </c>
      <c r="AB55" s="179">
        <f t="shared" si="48"/>
        <v>0</v>
      </c>
      <c r="AC55" s="179">
        <f t="shared" si="48"/>
        <v>0</v>
      </c>
      <c r="AD55" s="179">
        <f t="shared" si="48"/>
        <v>0</v>
      </c>
    </row>
    <row r="56" spans="1:32" s="98" customFormat="1" ht="20.25" hidden="1" customHeight="1" x14ac:dyDescent="0.25">
      <c r="A56" s="167" t="s">
        <v>328</v>
      </c>
      <c r="B56" s="167"/>
      <c r="C56" s="167"/>
      <c r="D56" s="167"/>
      <c r="E56" s="167"/>
      <c r="F56" s="182">
        <f t="shared" si="8"/>
        <v>0</v>
      </c>
      <c r="G56" s="182">
        <f t="shared" si="10"/>
        <v>0</v>
      </c>
      <c r="H56" s="183">
        <f t="shared" si="11"/>
        <v>0</v>
      </c>
      <c r="I56" s="108"/>
      <c r="J56" s="115"/>
      <c r="K56" s="115"/>
      <c r="L56" s="115"/>
      <c r="M56" s="9"/>
      <c r="N56" s="155">
        <v>313220</v>
      </c>
      <c r="O56" s="156" t="s">
        <v>40</v>
      </c>
      <c r="P56" s="157" t="s">
        <v>136</v>
      </c>
      <c r="Q56" s="158">
        <f>44300+600+100+20000-65000</f>
        <v>0</v>
      </c>
      <c r="R56" s="158">
        <f>S56-Q56</f>
        <v>0</v>
      </c>
      <c r="S56" s="158">
        <f>44300+600+100+20000-65000</f>
        <v>0</v>
      </c>
      <c r="T56" s="158"/>
      <c r="U56" s="214">
        <v>0</v>
      </c>
      <c r="V56" s="214">
        <v>0</v>
      </c>
      <c r="W56" s="289"/>
      <c r="X56" s="158"/>
      <c r="Y56" s="262"/>
      <c r="Z56" s="158"/>
      <c r="AA56" s="158">
        <f>+Q56</f>
        <v>0</v>
      </c>
      <c r="AB56" s="158"/>
      <c r="AC56" s="158"/>
      <c r="AD56" s="158"/>
    </row>
    <row r="57" spans="1:32" s="98" customFormat="1" ht="20.25" hidden="1" customHeight="1" x14ac:dyDescent="0.25">
      <c r="A57" s="167" t="s">
        <v>328</v>
      </c>
      <c r="B57" s="167"/>
      <c r="C57" s="167"/>
      <c r="D57" s="180" t="s">
        <v>379</v>
      </c>
      <c r="E57" s="180" t="s">
        <v>380</v>
      </c>
      <c r="F57" s="182">
        <f t="shared" si="8"/>
        <v>0</v>
      </c>
      <c r="G57" s="182">
        <f t="shared" si="10"/>
        <v>0</v>
      </c>
      <c r="H57" s="183">
        <f t="shared" si="11"/>
        <v>0</v>
      </c>
      <c r="I57" s="108"/>
      <c r="J57" s="115"/>
      <c r="K57" s="115"/>
      <c r="L57" s="115">
        <v>3133</v>
      </c>
      <c r="M57" s="115"/>
      <c r="N57" s="116"/>
      <c r="O57" s="10" t="s">
        <v>40</v>
      </c>
      <c r="P57" s="111" t="s">
        <v>136</v>
      </c>
      <c r="Q57" s="117">
        <f t="shared" ref="Q57:AD58" si="49">Q58</f>
        <v>0</v>
      </c>
      <c r="R57" s="117">
        <f t="shared" si="49"/>
        <v>0</v>
      </c>
      <c r="S57" s="117">
        <f t="shared" si="49"/>
        <v>0</v>
      </c>
      <c r="T57" s="117">
        <f t="shared" si="49"/>
        <v>0</v>
      </c>
      <c r="U57" s="117">
        <f t="shared" si="49"/>
        <v>0</v>
      </c>
      <c r="V57" s="117">
        <f t="shared" si="49"/>
        <v>0</v>
      </c>
      <c r="W57" s="286">
        <f t="shared" si="49"/>
        <v>0</v>
      </c>
      <c r="X57" s="117"/>
      <c r="Y57" s="260"/>
      <c r="Z57" s="117">
        <f t="shared" si="49"/>
        <v>0</v>
      </c>
      <c r="AA57" s="117">
        <f t="shared" si="49"/>
        <v>0</v>
      </c>
      <c r="AB57" s="117">
        <f t="shared" si="49"/>
        <v>0</v>
      </c>
      <c r="AC57" s="117">
        <f t="shared" si="49"/>
        <v>0</v>
      </c>
      <c r="AD57" s="117">
        <f t="shared" si="49"/>
        <v>0</v>
      </c>
    </row>
    <row r="58" spans="1:32" s="98" customFormat="1" ht="20.25" hidden="1" customHeight="1" x14ac:dyDescent="0.25">
      <c r="A58" s="167" t="s">
        <v>328</v>
      </c>
      <c r="B58" s="167"/>
      <c r="C58" s="167"/>
      <c r="D58" s="167"/>
      <c r="E58" s="180" t="s">
        <v>380</v>
      </c>
      <c r="F58" s="182">
        <f t="shared" si="8"/>
        <v>0</v>
      </c>
      <c r="G58" s="182">
        <f t="shared" si="10"/>
        <v>0</v>
      </c>
      <c r="H58" s="183">
        <f t="shared" si="11"/>
        <v>0</v>
      </c>
      <c r="I58" s="108"/>
      <c r="J58" s="115"/>
      <c r="K58" s="115"/>
      <c r="L58" s="115"/>
      <c r="M58" s="176">
        <v>31332</v>
      </c>
      <c r="N58" s="177"/>
      <c r="O58" s="178" t="s">
        <v>40</v>
      </c>
      <c r="P58" s="177" t="s">
        <v>136</v>
      </c>
      <c r="Q58" s="179">
        <f t="shared" si="49"/>
        <v>0</v>
      </c>
      <c r="R58" s="179">
        <f t="shared" si="49"/>
        <v>0</v>
      </c>
      <c r="S58" s="179">
        <f t="shared" si="49"/>
        <v>0</v>
      </c>
      <c r="T58" s="179">
        <f t="shared" si="49"/>
        <v>0</v>
      </c>
      <c r="U58" s="179">
        <f t="shared" si="49"/>
        <v>0</v>
      </c>
      <c r="V58" s="179">
        <f t="shared" si="49"/>
        <v>0</v>
      </c>
      <c r="W58" s="287">
        <f t="shared" si="49"/>
        <v>0</v>
      </c>
      <c r="X58" s="179"/>
      <c r="Y58" s="261"/>
      <c r="Z58" s="179">
        <f t="shared" si="49"/>
        <v>0</v>
      </c>
      <c r="AA58" s="179">
        <f t="shared" si="49"/>
        <v>0</v>
      </c>
      <c r="AB58" s="179">
        <f t="shared" si="49"/>
        <v>0</v>
      </c>
      <c r="AC58" s="179">
        <f t="shared" si="49"/>
        <v>0</v>
      </c>
      <c r="AD58" s="179">
        <f t="shared" si="49"/>
        <v>0</v>
      </c>
    </row>
    <row r="59" spans="1:32" s="98" customFormat="1" ht="20.25" hidden="1" customHeight="1" x14ac:dyDescent="0.25">
      <c r="A59" s="167" t="s">
        <v>328</v>
      </c>
      <c r="B59" s="167"/>
      <c r="C59" s="167"/>
      <c r="D59" s="167"/>
      <c r="E59" s="167"/>
      <c r="F59" s="182">
        <f t="shared" si="8"/>
        <v>0</v>
      </c>
      <c r="G59" s="182">
        <f t="shared" si="10"/>
        <v>0</v>
      </c>
      <c r="H59" s="183">
        <f t="shared" si="11"/>
        <v>0</v>
      </c>
      <c r="I59" s="108"/>
      <c r="J59" s="115"/>
      <c r="K59" s="115"/>
      <c r="L59" s="115"/>
      <c r="M59" s="9"/>
      <c r="N59" s="155">
        <v>313320</v>
      </c>
      <c r="O59" s="156" t="s">
        <v>40</v>
      </c>
      <c r="P59" s="157" t="s">
        <v>136</v>
      </c>
      <c r="Q59" s="158">
        <f>106600+1200+1900+300+50000-160000</f>
        <v>0</v>
      </c>
      <c r="R59" s="158">
        <f>S59-Q59</f>
        <v>0</v>
      </c>
      <c r="S59" s="158">
        <f>106600+1200+1900+300+50000-160000</f>
        <v>0</v>
      </c>
      <c r="T59" s="158"/>
      <c r="U59" s="214">
        <v>0</v>
      </c>
      <c r="V59" s="214">
        <v>0</v>
      </c>
      <c r="W59" s="289"/>
      <c r="X59" s="158"/>
      <c r="Y59" s="262"/>
      <c r="Z59" s="158"/>
      <c r="AA59" s="158">
        <f>+Q59</f>
        <v>0</v>
      </c>
      <c r="AB59" s="158"/>
      <c r="AC59" s="158"/>
      <c r="AD59" s="158"/>
    </row>
    <row r="60" spans="1:32" s="171" customFormat="1" ht="20.25" customHeight="1" x14ac:dyDescent="0.25">
      <c r="A60" s="167" t="s">
        <v>328</v>
      </c>
      <c r="B60" s="180" t="s">
        <v>345</v>
      </c>
      <c r="C60" s="180" t="s">
        <v>376</v>
      </c>
      <c r="D60" s="180" t="s">
        <v>379</v>
      </c>
      <c r="E60" s="180" t="s">
        <v>380</v>
      </c>
      <c r="F60" s="182">
        <f t="shared" si="8"/>
        <v>1086704</v>
      </c>
      <c r="G60" s="182">
        <f t="shared" si="10"/>
        <v>2269507.8786357911</v>
      </c>
      <c r="H60" s="183">
        <f t="shared" si="11"/>
        <v>2149217.83</v>
      </c>
      <c r="I60" s="231"/>
      <c r="J60" s="231">
        <v>32</v>
      </c>
      <c r="K60" s="231"/>
      <c r="L60" s="231"/>
      <c r="M60" s="231"/>
      <c r="N60" s="231"/>
      <c r="O60" s="257" t="s">
        <v>40</v>
      </c>
      <c r="P60" s="232" t="s">
        <v>7</v>
      </c>
      <c r="Q60" s="233">
        <f t="shared" ref="Q60:AD60" si="50">Q61+Q82+Q119+Q185+Q189</f>
        <v>561130</v>
      </c>
      <c r="R60" s="233">
        <f t="shared" si="50"/>
        <v>-17778</v>
      </c>
      <c r="S60" s="233">
        <f t="shared" si="50"/>
        <v>543352</v>
      </c>
      <c r="T60" s="233">
        <v>387882</v>
      </c>
      <c r="U60" s="233">
        <f t="shared" si="50"/>
        <v>1001110</v>
      </c>
      <c r="V60" s="233">
        <f t="shared" si="50"/>
        <v>561130</v>
      </c>
      <c r="W60" s="233">
        <f t="shared" si="50"/>
        <v>319246.67999999993</v>
      </c>
      <c r="X60" s="233">
        <f>W60/T60*100</f>
        <v>82.305103098364953</v>
      </c>
      <c r="Y60" s="230">
        <f>W60/V60*100</f>
        <v>56.893532692958836</v>
      </c>
      <c r="Z60" s="170">
        <f t="shared" si="50"/>
        <v>387881.83</v>
      </c>
      <c r="AA60" s="170">
        <f t="shared" si="50"/>
        <v>561130</v>
      </c>
      <c r="AB60" s="170">
        <f t="shared" si="50"/>
        <v>522530</v>
      </c>
      <c r="AC60" s="170">
        <f t="shared" si="50"/>
        <v>333503</v>
      </c>
      <c r="AD60" s="170">
        <f t="shared" si="50"/>
        <v>344173</v>
      </c>
      <c r="AE60" s="208"/>
      <c r="AF60" s="208"/>
    </row>
    <row r="61" spans="1:32" s="194" customFormat="1" ht="20.25" customHeight="1" x14ac:dyDescent="0.25">
      <c r="A61" s="172" t="s">
        <v>328</v>
      </c>
      <c r="B61" s="172"/>
      <c r="C61" s="195" t="s">
        <v>376</v>
      </c>
      <c r="D61" s="195" t="s">
        <v>379</v>
      </c>
      <c r="E61" s="195" t="s">
        <v>380</v>
      </c>
      <c r="F61" s="187">
        <f t="shared" si="8"/>
        <v>77754</v>
      </c>
      <c r="G61" s="187">
        <f t="shared" si="10"/>
        <v>108500.92</v>
      </c>
      <c r="H61" s="188">
        <f t="shared" si="11"/>
        <v>128047.12</v>
      </c>
      <c r="I61" s="108"/>
      <c r="J61" s="115"/>
      <c r="K61" s="115">
        <v>321</v>
      </c>
      <c r="L61" s="115"/>
      <c r="M61" s="115"/>
      <c r="N61" s="116"/>
      <c r="O61" s="10" t="s">
        <v>40</v>
      </c>
      <c r="P61" s="111" t="s">
        <v>137</v>
      </c>
      <c r="Q61" s="117">
        <f>Q62+Q71+Q76</f>
        <v>39315</v>
      </c>
      <c r="R61" s="117">
        <f t="shared" ref="R61" si="51">R62+R71+R76</f>
        <v>-438</v>
      </c>
      <c r="S61" s="117">
        <f>S62+S71+S76</f>
        <v>38877</v>
      </c>
      <c r="T61" s="117">
        <v>11833</v>
      </c>
      <c r="U61" s="250">
        <f t="shared" ref="U61:AD61" si="52">U62+U71+U76</f>
        <v>37360</v>
      </c>
      <c r="V61" s="250">
        <f t="shared" si="52"/>
        <v>39315</v>
      </c>
      <c r="W61" s="286">
        <f t="shared" si="52"/>
        <v>19992.919999999998</v>
      </c>
      <c r="X61" s="117"/>
      <c r="Y61" s="260"/>
      <c r="Z61" s="193">
        <f t="shared" si="52"/>
        <v>11832.119999999999</v>
      </c>
      <c r="AA61" s="193">
        <f t="shared" si="52"/>
        <v>39315</v>
      </c>
      <c r="AB61" s="193">
        <f t="shared" si="52"/>
        <v>28220</v>
      </c>
      <c r="AC61" s="193">
        <f t="shared" si="52"/>
        <v>25540</v>
      </c>
      <c r="AD61" s="193">
        <f t="shared" si="52"/>
        <v>23140</v>
      </c>
      <c r="AE61" s="216">
        <f>W64+W66+W68+W70+W73+W75+W78+W79+W81</f>
        <v>19992.919999999998</v>
      </c>
    </row>
    <row r="62" spans="1:32" s="98" customFormat="1" ht="20.25" customHeight="1" x14ac:dyDescent="0.25">
      <c r="A62" s="167" t="s">
        <v>328</v>
      </c>
      <c r="B62" s="167"/>
      <c r="C62" s="167"/>
      <c r="D62" s="180" t="s">
        <v>379</v>
      </c>
      <c r="E62" s="180" t="s">
        <v>380</v>
      </c>
      <c r="F62" s="182">
        <f t="shared" si="8"/>
        <v>11284</v>
      </c>
      <c r="G62" s="182">
        <f t="shared" si="10"/>
        <v>15881.76</v>
      </c>
      <c r="H62" s="183">
        <f t="shared" si="11"/>
        <v>19681.62</v>
      </c>
      <c r="I62" s="108"/>
      <c r="J62" s="115"/>
      <c r="K62" s="115"/>
      <c r="L62" s="115">
        <v>3211</v>
      </c>
      <c r="M62" s="120"/>
      <c r="N62" s="121"/>
      <c r="O62" s="10" t="s">
        <v>40</v>
      </c>
      <c r="P62" s="111" t="s">
        <v>138</v>
      </c>
      <c r="Q62" s="117">
        <f>Q63+Q65+Q67+Q69</f>
        <v>6080</v>
      </c>
      <c r="R62" s="117">
        <f t="shared" ref="R62" si="53">R63+R65+R67+R69</f>
        <v>-438</v>
      </c>
      <c r="S62" s="117">
        <f>S63+S65+S67+S69</f>
        <v>5642</v>
      </c>
      <c r="T62" s="117">
        <v>1482</v>
      </c>
      <c r="U62" s="250">
        <f t="shared" ref="U62:AD62" si="54">U63+U65+U67+U69</f>
        <v>5080</v>
      </c>
      <c r="V62" s="250">
        <f t="shared" si="54"/>
        <v>6080</v>
      </c>
      <c r="W62" s="286">
        <f t="shared" si="54"/>
        <v>3239.76</v>
      </c>
      <c r="X62" s="117"/>
      <c r="Y62" s="260"/>
      <c r="Z62" s="117">
        <f t="shared" si="54"/>
        <v>1481.6200000000001</v>
      </c>
      <c r="AA62" s="117">
        <f t="shared" si="54"/>
        <v>6080</v>
      </c>
      <c r="AB62" s="117">
        <f t="shared" si="54"/>
        <v>4440</v>
      </c>
      <c r="AC62" s="117">
        <f t="shared" si="54"/>
        <v>4040</v>
      </c>
      <c r="AD62" s="117">
        <f t="shared" si="54"/>
        <v>3640</v>
      </c>
    </row>
    <row r="63" spans="1:32" s="98" customFormat="1" ht="20.25" hidden="1" customHeight="1" x14ac:dyDescent="0.25">
      <c r="A63" s="167" t="s">
        <v>328</v>
      </c>
      <c r="B63" s="167"/>
      <c r="C63" s="167"/>
      <c r="D63" s="167"/>
      <c r="E63" s="180" t="s">
        <v>380</v>
      </c>
      <c r="F63" s="182">
        <f t="shared" si="8"/>
        <v>3180</v>
      </c>
      <c r="G63" s="182">
        <f t="shared" si="10"/>
        <v>4460.5</v>
      </c>
      <c r="H63" s="183">
        <f t="shared" si="11"/>
        <v>6442.1</v>
      </c>
      <c r="I63" s="108"/>
      <c r="J63" s="115"/>
      <c r="K63" s="115"/>
      <c r="L63" s="115"/>
      <c r="M63" s="176">
        <v>32111</v>
      </c>
      <c r="N63" s="177"/>
      <c r="O63" s="178" t="s">
        <v>40</v>
      </c>
      <c r="P63" s="177" t="s">
        <v>139</v>
      </c>
      <c r="Q63" s="179">
        <f t="shared" ref="Q63:R63" si="55">Q64</f>
        <v>1800</v>
      </c>
      <c r="R63" s="179">
        <f t="shared" si="55"/>
        <v>-210</v>
      </c>
      <c r="S63" s="179">
        <f>S64</f>
        <v>1590</v>
      </c>
      <c r="T63" s="179">
        <f t="shared" ref="T63:AD63" si="56">T64</f>
        <v>0</v>
      </c>
      <c r="U63" s="251">
        <f t="shared" si="56"/>
        <v>1800</v>
      </c>
      <c r="V63" s="251">
        <f t="shared" si="56"/>
        <v>1800</v>
      </c>
      <c r="W63" s="287">
        <f t="shared" si="56"/>
        <v>860.5</v>
      </c>
      <c r="X63" s="179"/>
      <c r="Y63" s="261"/>
      <c r="Z63" s="179">
        <f t="shared" si="56"/>
        <v>1142.0999999999999</v>
      </c>
      <c r="AA63" s="179">
        <f t="shared" si="56"/>
        <v>1800</v>
      </c>
      <c r="AB63" s="179">
        <f t="shared" si="56"/>
        <v>1300</v>
      </c>
      <c r="AC63" s="179">
        <f t="shared" si="56"/>
        <v>1200</v>
      </c>
      <c r="AD63" s="179">
        <f t="shared" si="56"/>
        <v>1000</v>
      </c>
    </row>
    <row r="64" spans="1:32" s="98" customFormat="1" ht="20.25" hidden="1" customHeight="1" x14ac:dyDescent="0.25">
      <c r="A64" s="167" t="s">
        <v>328</v>
      </c>
      <c r="B64" s="167"/>
      <c r="C64" s="167"/>
      <c r="D64" s="167"/>
      <c r="E64" s="167"/>
      <c r="F64" s="182">
        <f t="shared" si="8"/>
        <v>3180</v>
      </c>
      <c r="G64" s="182">
        <f t="shared" si="10"/>
        <v>4460.5</v>
      </c>
      <c r="H64" s="183">
        <f t="shared" si="11"/>
        <v>6442.1</v>
      </c>
      <c r="I64" s="108"/>
      <c r="J64" s="115"/>
      <c r="K64" s="115"/>
      <c r="L64" s="115"/>
      <c r="M64" s="9"/>
      <c r="N64" s="155">
        <v>321110</v>
      </c>
      <c r="O64" s="156" t="s">
        <v>40</v>
      </c>
      <c r="P64" s="157" t="s">
        <v>139</v>
      </c>
      <c r="Q64" s="158">
        <v>1800</v>
      </c>
      <c r="R64" s="158">
        <f>S64-Q64</f>
        <v>-210</v>
      </c>
      <c r="S64" s="158">
        <v>1590</v>
      </c>
      <c r="T64" s="158"/>
      <c r="U64" s="252">
        <v>1800</v>
      </c>
      <c r="V64" s="252">
        <v>1800</v>
      </c>
      <c r="W64" s="288">
        <f>1180.5-W835-W971-W1222-AH301</f>
        <v>860.5</v>
      </c>
      <c r="X64" s="158"/>
      <c r="Y64" s="262"/>
      <c r="Z64" s="158">
        <v>1142.0999999999999</v>
      </c>
      <c r="AA64" s="158">
        <f>+Q64</f>
        <v>1800</v>
      </c>
      <c r="AB64" s="158">
        <v>1300</v>
      </c>
      <c r="AC64" s="158">
        <v>1200</v>
      </c>
      <c r="AD64" s="158">
        <v>1000</v>
      </c>
    </row>
    <row r="65" spans="1:30" s="98" customFormat="1" ht="20.25" hidden="1" customHeight="1" x14ac:dyDescent="0.25">
      <c r="A65" s="167" t="s">
        <v>328</v>
      </c>
      <c r="B65" s="167"/>
      <c r="C65" s="167"/>
      <c r="D65" s="167"/>
      <c r="E65" s="180" t="s">
        <v>380</v>
      </c>
      <c r="F65" s="182">
        <f t="shared" si="8"/>
        <v>6544</v>
      </c>
      <c r="G65" s="182">
        <f t="shared" si="10"/>
        <v>8016.21</v>
      </c>
      <c r="H65" s="183">
        <f t="shared" si="11"/>
        <v>10355.880000000001</v>
      </c>
      <c r="I65" s="108"/>
      <c r="J65" s="115"/>
      <c r="K65" s="115"/>
      <c r="L65" s="115"/>
      <c r="M65" s="176">
        <v>32113</v>
      </c>
      <c r="N65" s="177"/>
      <c r="O65" s="178" t="s">
        <v>40</v>
      </c>
      <c r="P65" s="177" t="s">
        <v>140</v>
      </c>
      <c r="Q65" s="179">
        <f t="shared" ref="Q65:R65" si="57">Q66</f>
        <v>3500</v>
      </c>
      <c r="R65" s="179">
        <f t="shared" si="57"/>
        <v>-228</v>
      </c>
      <c r="S65" s="179">
        <f>S66</f>
        <v>3272</v>
      </c>
      <c r="T65" s="179">
        <f t="shared" ref="T65:AD65" si="58">T66</f>
        <v>0</v>
      </c>
      <c r="U65" s="251">
        <f t="shared" si="58"/>
        <v>2500</v>
      </c>
      <c r="V65" s="251">
        <f t="shared" si="58"/>
        <v>3500</v>
      </c>
      <c r="W65" s="287">
        <f t="shared" si="58"/>
        <v>2016.21</v>
      </c>
      <c r="X65" s="179"/>
      <c r="Y65" s="261"/>
      <c r="Z65" s="179">
        <f t="shared" si="58"/>
        <v>155.88</v>
      </c>
      <c r="AA65" s="179">
        <f t="shared" si="58"/>
        <v>3500</v>
      </c>
      <c r="AB65" s="179">
        <f t="shared" si="58"/>
        <v>2500</v>
      </c>
      <c r="AC65" s="179">
        <f t="shared" si="58"/>
        <v>2200</v>
      </c>
      <c r="AD65" s="179">
        <f t="shared" si="58"/>
        <v>2000</v>
      </c>
    </row>
    <row r="66" spans="1:30" s="98" customFormat="1" ht="20.25" hidden="1" customHeight="1" x14ac:dyDescent="0.25">
      <c r="A66" s="167" t="s">
        <v>328</v>
      </c>
      <c r="B66" s="167"/>
      <c r="C66" s="167"/>
      <c r="D66" s="167"/>
      <c r="E66" s="167"/>
      <c r="F66" s="182">
        <f t="shared" si="8"/>
        <v>6544</v>
      </c>
      <c r="G66" s="182">
        <f t="shared" si="10"/>
        <v>8016.21</v>
      </c>
      <c r="H66" s="183">
        <f t="shared" si="11"/>
        <v>10355.880000000001</v>
      </c>
      <c r="I66" s="108"/>
      <c r="J66" s="115"/>
      <c r="K66" s="115"/>
      <c r="L66" s="115"/>
      <c r="M66" s="9"/>
      <c r="N66" s="155">
        <v>321130</v>
      </c>
      <c r="O66" s="156" t="s">
        <v>40</v>
      </c>
      <c r="P66" s="157" t="s">
        <v>140</v>
      </c>
      <c r="Q66" s="158">
        <v>3500</v>
      </c>
      <c r="R66" s="158">
        <f>S66-Q66</f>
        <v>-228</v>
      </c>
      <c r="S66" s="158">
        <v>3272</v>
      </c>
      <c r="T66" s="158"/>
      <c r="U66" s="252">
        <v>2500</v>
      </c>
      <c r="V66" s="252">
        <v>3500</v>
      </c>
      <c r="W66" s="288">
        <f>2324.61-W837-W1224</f>
        <v>2016.21</v>
      </c>
      <c r="X66" s="158"/>
      <c r="Y66" s="262"/>
      <c r="Z66" s="158">
        <v>155.88</v>
      </c>
      <c r="AA66" s="158">
        <f>+Q66</f>
        <v>3500</v>
      </c>
      <c r="AB66" s="158">
        <v>2500</v>
      </c>
      <c r="AC66" s="158">
        <v>2200</v>
      </c>
      <c r="AD66" s="158">
        <v>2000</v>
      </c>
    </row>
    <row r="67" spans="1:30" s="98" customFormat="1" ht="20.25" hidden="1" customHeight="1" x14ac:dyDescent="0.25">
      <c r="A67" s="167" t="s">
        <v>328</v>
      </c>
      <c r="B67" s="167"/>
      <c r="C67" s="167"/>
      <c r="D67" s="167"/>
      <c r="E67" s="180" t="s">
        <v>380</v>
      </c>
      <c r="F67" s="182">
        <f t="shared" si="8"/>
        <v>680</v>
      </c>
      <c r="G67" s="182">
        <f t="shared" si="10"/>
        <v>928.56999999999994</v>
      </c>
      <c r="H67" s="183">
        <f t="shared" si="11"/>
        <v>1425.6599999999999</v>
      </c>
      <c r="I67" s="108"/>
      <c r="J67" s="115"/>
      <c r="K67" s="115"/>
      <c r="L67" s="115"/>
      <c r="M67" s="176">
        <v>32115</v>
      </c>
      <c r="N67" s="177"/>
      <c r="O67" s="178" t="s">
        <v>40</v>
      </c>
      <c r="P67" s="177" t="s">
        <v>141</v>
      </c>
      <c r="Q67" s="179">
        <f t="shared" ref="Q67:R67" si="59">Q68</f>
        <v>340</v>
      </c>
      <c r="R67" s="179">
        <f t="shared" si="59"/>
        <v>0</v>
      </c>
      <c r="S67" s="179">
        <f>S68</f>
        <v>340</v>
      </c>
      <c r="T67" s="179">
        <f t="shared" ref="T67:AD67" si="60">T68</f>
        <v>0</v>
      </c>
      <c r="U67" s="251">
        <f t="shared" si="60"/>
        <v>340</v>
      </c>
      <c r="V67" s="251">
        <f t="shared" si="60"/>
        <v>340</v>
      </c>
      <c r="W67" s="287">
        <f t="shared" si="60"/>
        <v>248.57</v>
      </c>
      <c r="X67" s="179"/>
      <c r="Y67" s="261"/>
      <c r="Z67" s="179">
        <f t="shared" si="60"/>
        <v>65.66</v>
      </c>
      <c r="AA67" s="179">
        <f t="shared" si="60"/>
        <v>340</v>
      </c>
      <c r="AB67" s="179">
        <f t="shared" si="60"/>
        <v>340</v>
      </c>
      <c r="AC67" s="179">
        <f t="shared" si="60"/>
        <v>340</v>
      </c>
      <c r="AD67" s="179">
        <f t="shared" si="60"/>
        <v>340</v>
      </c>
    </row>
    <row r="68" spans="1:30" s="98" customFormat="1" ht="20.25" hidden="1" customHeight="1" x14ac:dyDescent="0.25">
      <c r="A68" s="167" t="s">
        <v>328</v>
      </c>
      <c r="B68" s="167"/>
      <c r="C68" s="167"/>
      <c r="D68" s="167"/>
      <c r="E68" s="167"/>
      <c r="F68" s="182">
        <f t="shared" si="8"/>
        <v>680</v>
      </c>
      <c r="G68" s="182">
        <f t="shared" si="10"/>
        <v>928.56999999999994</v>
      </c>
      <c r="H68" s="183">
        <f t="shared" si="11"/>
        <v>1425.6599999999999</v>
      </c>
      <c r="I68" s="108"/>
      <c r="J68" s="115"/>
      <c r="K68" s="115"/>
      <c r="L68" s="115"/>
      <c r="M68" s="9"/>
      <c r="N68" s="155">
        <v>321150</v>
      </c>
      <c r="O68" s="156" t="s">
        <v>40</v>
      </c>
      <c r="P68" s="157" t="s">
        <v>141</v>
      </c>
      <c r="Q68" s="158">
        <v>340</v>
      </c>
      <c r="R68" s="158">
        <f>S68-Q68</f>
        <v>0</v>
      </c>
      <c r="S68" s="158">
        <v>340</v>
      </c>
      <c r="T68" s="158"/>
      <c r="U68" s="252">
        <v>340</v>
      </c>
      <c r="V68" s="252">
        <v>340</v>
      </c>
      <c r="W68" s="288">
        <v>248.57</v>
      </c>
      <c r="X68" s="158"/>
      <c r="Y68" s="262"/>
      <c r="Z68" s="158">
        <v>65.66</v>
      </c>
      <c r="AA68" s="158">
        <f>+Q68</f>
        <v>340</v>
      </c>
      <c r="AB68" s="158">
        <v>340</v>
      </c>
      <c r="AC68" s="158">
        <v>340</v>
      </c>
      <c r="AD68" s="158">
        <v>340</v>
      </c>
    </row>
    <row r="69" spans="1:30" s="98" customFormat="1" ht="20.25" hidden="1" customHeight="1" x14ac:dyDescent="0.25">
      <c r="A69" s="167" t="s">
        <v>328</v>
      </c>
      <c r="B69" s="167"/>
      <c r="C69" s="167"/>
      <c r="D69" s="167"/>
      <c r="E69" s="180" t="s">
        <v>380</v>
      </c>
      <c r="F69" s="182">
        <f t="shared" si="8"/>
        <v>880</v>
      </c>
      <c r="G69" s="182">
        <f t="shared" si="10"/>
        <v>994.48</v>
      </c>
      <c r="H69" s="183">
        <f t="shared" si="11"/>
        <v>1457.98</v>
      </c>
      <c r="I69" s="108"/>
      <c r="J69" s="115"/>
      <c r="K69" s="115"/>
      <c r="L69" s="115"/>
      <c r="M69" s="176">
        <v>32119</v>
      </c>
      <c r="N69" s="177"/>
      <c r="O69" s="178" t="s">
        <v>40</v>
      </c>
      <c r="P69" s="177" t="s">
        <v>142</v>
      </c>
      <c r="Q69" s="179">
        <f t="shared" ref="Q69:R69" si="61">Q70</f>
        <v>440</v>
      </c>
      <c r="R69" s="179">
        <f t="shared" si="61"/>
        <v>0</v>
      </c>
      <c r="S69" s="179">
        <f>S70</f>
        <v>440</v>
      </c>
      <c r="T69" s="179">
        <f t="shared" ref="T69:AD69" si="62">T70</f>
        <v>0</v>
      </c>
      <c r="U69" s="251">
        <f t="shared" si="62"/>
        <v>440</v>
      </c>
      <c r="V69" s="251">
        <f t="shared" si="62"/>
        <v>440</v>
      </c>
      <c r="W69" s="287">
        <f t="shared" si="62"/>
        <v>114.48</v>
      </c>
      <c r="X69" s="179"/>
      <c r="Y69" s="261"/>
      <c r="Z69" s="179">
        <f t="shared" si="62"/>
        <v>117.98</v>
      </c>
      <c r="AA69" s="179">
        <f t="shared" si="62"/>
        <v>440</v>
      </c>
      <c r="AB69" s="179">
        <f t="shared" si="62"/>
        <v>300</v>
      </c>
      <c r="AC69" s="179">
        <f t="shared" si="62"/>
        <v>300</v>
      </c>
      <c r="AD69" s="179">
        <f t="shared" si="62"/>
        <v>300</v>
      </c>
    </row>
    <row r="70" spans="1:30" s="98" customFormat="1" ht="20.25" hidden="1" customHeight="1" x14ac:dyDescent="0.25">
      <c r="A70" s="167" t="s">
        <v>328</v>
      </c>
      <c r="B70" s="167"/>
      <c r="C70" s="167"/>
      <c r="D70" s="167"/>
      <c r="E70" s="167"/>
      <c r="F70" s="182">
        <f t="shared" si="8"/>
        <v>880</v>
      </c>
      <c r="G70" s="182">
        <f t="shared" si="10"/>
        <v>994.48</v>
      </c>
      <c r="H70" s="183">
        <f t="shared" si="11"/>
        <v>1457.98</v>
      </c>
      <c r="I70" s="108"/>
      <c r="J70" s="115"/>
      <c r="K70" s="115"/>
      <c r="L70" s="115"/>
      <c r="M70" s="9"/>
      <c r="N70" s="155">
        <v>321190</v>
      </c>
      <c r="O70" s="156" t="s">
        <v>40</v>
      </c>
      <c r="P70" s="157" t="s">
        <v>142</v>
      </c>
      <c r="Q70" s="158">
        <v>440</v>
      </c>
      <c r="R70" s="158">
        <f>S70-Q70</f>
        <v>0</v>
      </c>
      <c r="S70" s="158">
        <v>440</v>
      </c>
      <c r="T70" s="158"/>
      <c r="U70" s="252">
        <v>440</v>
      </c>
      <c r="V70" s="252">
        <v>440</v>
      </c>
      <c r="W70" s="288">
        <v>114.48</v>
      </c>
      <c r="X70" s="158"/>
      <c r="Y70" s="262"/>
      <c r="Z70" s="158">
        <v>117.98</v>
      </c>
      <c r="AA70" s="158">
        <f>+Q70</f>
        <v>440</v>
      </c>
      <c r="AB70" s="158">
        <v>300</v>
      </c>
      <c r="AC70" s="158">
        <v>300</v>
      </c>
      <c r="AD70" s="158">
        <v>300</v>
      </c>
    </row>
    <row r="71" spans="1:30" s="98" customFormat="1" ht="20.25" customHeight="1" x14ac:dyDescent="0.25">
      <c r="A71" s="167" t="s">
        <v>328</v>
      </c>
      <c r="B71" s="167"/>
      <c r="C71" s="167"/>
      <c r="D71" s="180" t="s">
        <v>379</v>
      </c>
      <c r="E71" s="180" t="s">
        <v>380</v>
      </c>
      <c r="F71" s="182">
        <f t="shared" si="8"/>
        <v>40470</v>
      </c>
      <c r="G71" s="182">
        <f t="shared" si="10"/>
        <v>52520.68</v>
      </c>
      <c r="H71" s="183">
        <f t="shared" si="11"/>
        <v>61730.520000000004</v>
      </c>
      <c r="I71" s="108"/>
      <c r="J71" s="115"/>
      <c r="K71" s="115"/>
      <c r="L71" s="115">
        <v>3212</v>
      </c>
      <c r="M71" s="120"/>
      <c r="N71" s="121"/>
      <c r="O71" s="10" t="s">
        <v>40</v>
      </c>
      <c r="P71" s="111" t="s">
        <v>143</v>
      </c>
      <c r="Q71" s="117">
        <f t="shared" ref="Q71:R71" si="63">Q72+Q74</f>
        <v>20235</v>
      </c>
      <c r="R71" s="117">
        <f t="shared" si="63"/>
        <v>0</v>
      </c>
      <c r="S71" s="117">
        <f>S72+S74</f>
        <v>20235</v>
      </c>
      <c r="T71" s="117">
        <v>5215</v>
      </c>
      <c r="U71" s="250">
        <f t="shared" ref="U71:AD71" si="64">U72+U74</f>
        <v>16280</v>
      </c>
      <c r="V71" s="250">
        <f t="shared" si="64"/>
        <v>20235</v>
      </c>
      <c r="W71" s="286">
        <f t="shared" si="64"/>
        <v>10790.68</v>
      </c>
      <c r="X71" s="117"/>
      <c r="Y71" s="260"/>
      <c r="Z71" s="117">
        <f t="shared" si="64"/>
        <v>5215.5199999999995</v>
      </c>
      <c r="AA71" s="117">
        <f t="shared" si="64"/>
        <v>20235</v>
      </c>
      <c r="AB71" s="117">
        <f t="shared" si="64"/>
        <v>12780</v>
      </c>
      <c r="AC71" s="117">
        <f t="shared" si="64"/>
        <v>12000</v>
      </c>
      <c r="AD71" s="117">
        <f t="shared" si="64"/>
        <v>11500</v>
      </c>
    </row>
    <row r="72" spans="1:30" s="98" customFormat="1" ht="20.25" hidden="1" customHeight="1" x14ac:dyDescent="0.25">
      <c r="A72" s="167" t="s">
        <v>328</v>
      </c>
      <c r="B72" s="167"/>
      <c r="C72" s="167"/>
      <c r="D72" s="167"/>
      <c r="E72" s="180" t="s">
        <v>380</v>
      </c>
      <c r="F72" s="182">
        <f t="shared" si="8"/>
        <v>35470</v>
      </c>
      <c r="G72" s="182">
        <f t="shared" si="10"/>
        <v>39805.68</v>
      </c>
      <c r="H72" s="183">
        <f t="shared" si="11"/>
        <v>56230.229999999996</v>
      </c>
      <c r="I72" s="108"/>
      <c r="J72" s="115"/>
      <c r="K72" s="115"/>
      <c r="L72" s="115"/>
      <c r="M72" s="176">
        <v>32121</v>
      </c>
      <c r="N72" s="177"/>
      <c r="O72" s="178" t="s">
        <v>40</v>
      </c>
      <c r="P72" s="177" t="s">
        <v>144</v>
      </c>
      <c r="Q72" s="179">
        <f t="shared" ref="Q72:R72" si="65">Q73</f>
        <v>17735</v>
      </c>
      <c r="R72" s="179">
        <f t="shared" si="65"/>
        <v>0</v>
      </c>
      <c r="S72" s="179">
        <f>S73</f>
        <v>17735</v>
      </c>
      <c r="T72" s="179">
        <f t="shared" ref="T72:AD72" si="66">T73</f>
        <v>0</v>
      </c>
      <c r="U72" s="251">
        <f t="shared" si="66"/>
        <v>11280</v>
      </c>
      <c r="V72" s="251">
        <f t="shared" si="66"/>
        <v>17735</v>
      </c>
      <c r="W72" s="287">
        <f t="shared" si="66"/>
        <v>10790.68</v>
      </c>
      <c r="X72" s="179"/>
      <c r="Y72" s="261"/>
      <c r="Z72" s="179">
        <f t="shared" si="66"/>
        <v>5215.2299999999996</v>
      </c>
      <c r="AA72" s="179">
        <f t="shared" si="66"/>
        <v>17735</v>
      </c>
      <c r="AB72" s="179">
        <f t="shared" si="66"/>
        <v>11780</v>
      </c>
      <c r="AC72" s="179">
        <f t="shared" si="66"/>
        <v>11000</v>
      </c>
      <c r="AD72" s="179">
        <f t="shared" si="66"/>
        <v>10500</v>
      </c>
    </row>
    <row r="73" spans="1:30" s="98" customFormat="1" ht="20.25" hidden="1" customHeight="1" x14ac:dyDescent="0.25">
      <c r="A73" s="167" t="s">
        <v>328</v>
      </c>
      <c r="B73" s="167"/>
      <c r="C73" s="167"/>
      <c r="D73" s="167"/>
      <c r="E73" s="167"/>
      <c r="F73" s="182">
        <f t="shared" si="8"/>
        <v>35470</v>
      </c>
      <c r="G73" s="182">
        <f t="shared" si="10"/>
        <v>39805.68</v>
      </c>
      <c r="H73" s="183">
        <f t="shared" si="11"/>
        <v>56230.229999999996</v>
      </c>
      <c r="I73" s="108"/>
      <c r="J73" s="115"/>
      <c r="K73" s="115"/>
      <c r="L73" s="115"/>
      <c r="M73" s="9"/>
      <c r="N73" s="155">
        <v>321210</v>
      </c>
      <c r="O73" s="156" t="s">
        <v>40</v>
      </c>
      <c r="P73" s="157" t="s">
        <v>144</v>
      </c>
      <c r="Q73" s="158">
        <f>18280-545</f>
        <v>17735</v>
      </c>
      <c r="R73" s="158">
        <f>S73-Q73</f>
        <v>0</v>
      </c>
      <c r="S73" s="158">
        <f>18280-545</f>
        <v>17735</v>
      </c>
      <c r="T73" s="158"/>
      <c r="U73" s="252">
        <v>11280</v>
      </c>
      <c r="V73" s="252">
        <v>17735</v>
      </c>
      <c r="W73" s="288">
        <f>31920.4-W292-W844-W586-W1188-W1332</f>
        <v>10790.68</v>
      </c>
      <c r="X73" s="158"/>
      <c r="Y73" s="262"/>
      <c r="Z73" s="158">
        <v>5215.2299999999996</v>
      </c>
      <c r="AA73" s="158">
        <f>+Q73</f>
        <v>17735</v>
      </c>
      <c r="AB73" s="158">
        <v>11780</v>
      </c>
      <c r="AC73" s="158">
        <v>11000</v>
      </c>
      <c r="AD73" s="158">
        <v>10500</v>
      </c>
    </row>
    <row r="74" spans="1:30" s="98" customFormat="1" ht="20.25" hidden="1" customHeight="1" x14ac:dyDescent="0.25">
      <c r="A74" s="167" t="s">
        <v>328</v>
      </c>
      <c r="B74" s="167"/>
      <c r="C74" s="167"/>
      <c r="D74" s="167"/>
      <c r="E74" s="180" t="s">
        <v>380</v>
      </c>
      <c r="F74" s="182">
        <f t="shared" si="8"/>
        <v>5000</v>
      </c>
      <c r="G74" s="182">
        <f t="shared" si="10"/>
        <v>7500</v>
      </c>
      <c r="H74" s="183">
        <f t="shared" si="11"/>
        <v>5500.29</v>
      </c>
      <c r="I74" s="108"/>
      <c r="J74" s="115"/>
      <c r="K74" s="115"/>
      <c r="L74" s="115"/>
      <c r="M74" s="176">
        <v>32123</v>
      </c>
      <c r="N74" s="177"/>
      <c r="O74" s="178" t="s">
        <v>40</v>
      </c>
      <c r="P74" s="177" t="s">
        <v>145</v>
      </c>
      <c r="Q74" s="179">
        <f t="shared" ref="Q74:R74" si="67">Q75</f>
        <v>2500</v>
      </c>
      <c r="R74" s="179">
        <f t="shared" si="67"/>
        <v>0</v>
      </c>
      <c r="S74" s="179">
        <f>S75</f>
        <v>2500</v>
      </c>
      <c r="T74" s="179">
        <f t="shared" ref="T74:AD74" si="68">T75</f>
        <v>0</v>
      </c>
      <c r="U74" s="251">
        <f t="shared" si="68"/>
        <v>5000</v>
      </c>
      <c r="V74" s="251">
        <f t="shared" si="68"/>
        <v>2500</v>
      </c>
      <c r="W74" s="287">
        <f t="shared" si="68"/>
        <v>0</v>
      </c>
      <c r="X74" s="179"/>
      <c r="Y74" s="261"/>
      <c r="Z74" s="179">
        <f t="shared" si="68"/>
        <v>0.28999999999999998</v>
      </c>
      <c r="AA74" s="179">
        <f t="shared" si="68"/>
        <v>2500</v>
      </c>
      <c r="AB74" s="179">
        <f t="shared" si="68"/>
        <v>1000</v>
      </c>
      <c r="AC74" s="179">
        <f t="shared" si="68"/>
        <v>1000</v>
      </c>
      <c r="AD74" s="179">
        <f t="shared" si="68"/>
        <v>1000</v>
      </c>
    </row>
    <row r="75" spans="1:30" s="98" customFormat="1" ht="20.25" hidden="1" customHeight="1" x14ac:dyDescent="0.25">
      <c r="A75" s="167" t="s">
        <v>328</v>
      </c>
      <c r="B75" s="167"/>
      <c r="C75" s="167"/>
      <c r="D75" s="167"/>
      <c r="E75" s="167"/>
      <c r="F75" s="182">
        <f t="shared" si="8"/>
        <v>5000</v>
      </c>
      <c r="G75" s="182">
        <f t="shared" si="10"/>
        <v>7500</v>
      </c>
      <c r="H75" s="183">
        <f t="shared" si="11"/>
        <v>5500.29</v>
      </c>
      <c r="I75" s="108"/>
      <c r="J75" s="115"/>
      <c r="K75" s="115"/>
      <c r="L75" s="115"/>
      <c r="M75" s="9"/>
      <c r="N75" s="155">
        <v>321230</v>
      </c>
      <c r="O75" s="156" t="s">
        <v>40</v>
      </c>
      <c r="P75" s="157" t="s">
        <v>145</v>
      </c>
      <c r="Q75" s="158">
        <v>2500</v>
      </c>
      <c r="R75" s="158">
        <f>S75-Q75</f>
        <v>0</v>
      </c>
      <c r="S75" s="158">
        <v>2500</v>
      </c>
      <c r="T75" s="158"/>
      <c r="U75" s="252">
        <v>5000</v>
      </c>
      <c r="V75" s="252">
        <v>2500</v>
      </c>
      <c r="W75" s="288">
        <v>0</v>
      </c>
      <c r="X75" s="158"/>
      <c r="Y75" s="262"/>
      <c r="Z75" s="158">
        <v>0.28999999999999998</v>
      </c>
      <c r="AA75" s="158">
        <f>+Q75</f>
        <v>2500</v>
      </c>
      <c r="AB75" s="158">
        <v>1000</v>
      </c>
      <c r="AC75" s="158">
        <v>1000</v>
      </c>
      <c r="AD75" s="158">
        <v>1000</v>
      </c>
    </row>
    <row r="76" spans="1:30" s="98" customFormat="1" ht="20.25" customHeight="1" x14ac:dyDescent="0.25">
      <c r="A76" s="167" t="s">
        <v>328</v>
      </c>
      <c r="B76" s="167"/>
      <c r="C76" s="167"/>
      <c r="D76" s="180" t="s">
        <v>379</v>
      </c>
      <c r="E76" s="180" t="s">
        <v>380</v>
      </c>
      <c r="F76" s="182">
        <f t="shared" si="8"/>
        <v>26000</v>
      </c>
      <c r="G76" s="182">
        <f t="shared" si="10"/>
        <v>40097.479999999996</v>
      </c>
      <c r="H76" s="183">
        <f t="shared" si="11"/>
        <v>46634.979999999996</v>
      </c>
      <c r="I76" s="108"/>
      <c r="J76" s="115"/>
      <c r="K76" s="115"/>
      <c r="L76" s="115">
        <v>3213</v>
      </c>
      <c r="M76" s="120"/>
      <c r="N76" s="121"/>
      <c r="O76" s="10" t="s">
        <v>40</v>
      </c>
      <c r="P76" s="111" t="s">
        <v>146</v>
      </c>
      <c r="Q76" s="117">
        <f t="shared" ref="Q76:R76" si="69">Q77+Q80</f>
        <v>13000</v>
      </c>
      <c r="R76" s="117">
        <f t="shared" si="69"/>
        <v>0</v>
      </c>
      <c r="S76" s="117">
        <f>S77+S80</f>
        <v>13000</v>
      </c>
      <c r="T76" s="117">
        <v>5135</v>
      </c>
      <c r="U76" s="250">
        <f t="shared" ref="U76:AD76" si="70">U77+U80</f>
        <v>16000</v>
      </c>
      <c r="V76" s="250">
        <f t="shared" si="70"/>
        <v>13000</v>
      </c>
      <c r="W76" s="286">
        <f t="shared" si="70"/>
        <v>5962.48</v>
      </c>
      <c r="X76" s="117"/>
      <c r="Y76" s="260"/>
      <c r="Z76" s="117">
        <f t="shared" si="70"/>
        <v>5134.9799999999996</v>
      </c>
      <c r="AA76" s="117">
        <f t="shared" si="70"/>
        <v>13000</v>
      </c>
      <c r="AB76" s="117">
        <f t="shared" si="70"/>
        <v>11000</v>
      </c>
      <c r="AC76" s="117">
        <f t="shared" si="70"/>
        <v>9500</v>
      </c>
      <c r="AD76" s="117">
        <f t="shared" si="70"/>
        <v>8000</v>
      </c>
    </row>
    <row r="77" spans="1:30" s="98" customFormat="1" ht="20.25" hidden="1" customHeight="1" x14ac:dyDescent="0.25">
      <c r="A77" s="167" t="s">
        <v>328</v>
      </c>
      <c r="B77" s="167"/>
      <c r="C77" s="167"/>
      <c r="D77" s="167"/>
      <c r="E77" s="180" t="s">
        <v>380</v>
      </c>
      <c r="F77" s="182">
        <f t="shared" si="8"/>
        <v>20000</v>
      </c>
      <c r="G77" s="182">
        <f t="shared" si="10"/>
        <v>25781.239999999998</v>
      </c>
      <c r="H77" s="183">
        <f t="shared" si="11"/>
        <v>32998.65</v>
      </c>
      <c r="I77" s="108"/>
      <c r="J77" s="115"/>
      <c r="K77" s="115"/>
      <c r="L77" s="115"/>
      <c r="M77" s="176">
        <v>32131</v>
      </c>
      <c r="N77" s="177"/>
      <c r="O77" s="178" t="s">
        <v>40</v>
      </c>
      <c r="P77" s="177" t="s">
        <v>147</v>
      </c>
      <c r="Q77" s="179">
        <f t="shared" ref="Q77:R77" si="71">Q78+Q79</f>
        <v>10000</v>
      </c>
      <c r="R77" s="179">
        <f t="shared" si="71"/>
        <v>0</v>
      </c>
      <c r="S77" s="179">
        <f>S78+S79</f>
        <v>10000</v>
      </c>
      <c r="T77" s="179">
        <f t="shared" ref="T77:AD77" si="72">T78+T79</f>
        <v>0</v>
      </c>
      <c r="U77" s="251">
        <f t="shared" si="72"/>
        <v>12000</v>
      </c>
      <c r="V77" s="251">
        <f t="shared" si="72"/>
        <v>10000</v>
      </c>
      <c r="W77" s="287">
        <f t="shared" si="72"/>
        <v>3781.24</v>
      </c>
      <c r="X77" s="179"/>
      <c r="Y77" s="261"/>
      <c r="Z77" s="179">
        <f t="shared" si="72"/>
        <v>4998.6499999999996</v>
      </c>
      <c r="AA77" s="179">
        <f t="shared" si="72"/>
        <v>10000</v>
      </c>
      <c r="AB77" s="179">
        <f t="shared" si="72"/>
        <v>7000</v>
      </c>
      <c r="AC77" s="179">
        <f t="shared" si="72"/>
        <v>6000</v>
      </c>
      <c r="AD77" s="179">
        <f t="shared" si="72"/>
        <v>5000</v>
      </c>
    </row>
    <row r="78" spans="1:30" s="98" customFormat="1" ht="20.25" hidden="1" customHeight="1" x14ac:dyDescent="0.25">
      <c r="A78" s="167" t="s">
        <v>328</v>
      </c>
      <c r="B78" s="167"/>
      <c r="C78" s="167"/>
      <c r="D78" s="167"/>
      <c r="E78" s="167"/>
      <c r="F78" s="182">
        <f t="shared" si="8"/>
        <v>20000</v>
      </c>
      <c r="G78" s="182">
        <f t="shared" si="10"/>
        <v>25781.239999999998</v>
      </c>
      <c r="H78" s="183">
        <f t="shared" si="11"/>
        <v>32998.65</v>
      </c>
      <c r="I78" s="108"/>
      <c r="J78" s="115"/>
      <c r="K78" s="120"/>
      <c r="L78" s="120"/>
      <c r="M78" s="9"/>
      <c r="N78" s="155">
        <v>321310</v>
      </c>
      <c r="O78" s="156" t="s">
        <v>40</v>
      </c>
      <c r="P78" s="157" t="s">
        <v>148</v>
      </c>
      <c r="Q78" s="158">
        <v>10000</v>
      </c>
      <c r="R78" s="158">
        <f>S78-Q78</f>
        <v>0</v>
      </c>
      <c r="S78" s="158">
        <v>10000</v>
      </c>
      <c r="T78" s="158"/>
      <c r="U78" s="252">
        <v>12000</v>
      </c>
      <c r="V78" s="252">
        <v>10000</v>
      </c>
      <c r="W78" s="288">
        <f>4181.24-W985-W1231</f>
        <v>3781.24</v>
      </c>
      <c r="X78" s="158"/>
      <c r="Y78" s="262"/>
      <c r="Z78" s="158">
        <v>4998.6499999999996</v>
      </c>
      <c r="AA78" s="158">
        <f t="shared" ref="AA78:AA79" si="73">+Q78</f>
        <v>10000</v>
      </c>
      <c r="AB78" s="158">
        <v>7000</v>
      </c>
      <c r="AC78" s="158">
        <v>6000</v>
      </c>
      <c r="AD78" s="158">
        <v>5000</v>
      </c>
    </row>
    <row r="79" spans="1:30" s="98" customFormat="1" ht="20.25" hidden="1" customHeight="1" x14ac:dyDescent="0.25">
      <c r="A79" s="167" t="s">
        <v>328</v>
      </c>
      <c r="B79" s="167"/>
      <c r="C79" s="167"/>
      <c r="D79" s="167"/>
      <c r="E79" s="167"/>
      <c r="F79" s="182">
        <f t="shared" si="8"/>
        <v>0</v>
      </c>
      <c r="G79" s="182">
        <f t="shared" si="10"/>
        <v>0</v>
      </c>
      <c r="H79" s="183">
        <f t="shared" si="11"/>
        <v>0</v>
      </c>
      <c r="I79" s="108"/>
      <c r="J79" s="115"/>
      <c r="K79" s="120"/>
      <c r="L79" s="120"/>
      <c r="M79" s="9"/>
      <c r="N79" s="155">
        <v>321311</v>
      </c>
      <c r="O79" s="156" t="s">
        <v>40</v>
      </c>
      <c r="P79" s="157" t="s">
        <v>149</v>
      </c>
      <c r="Q79" s="158">
        <v>0</v>
      </c>
      <c r="R79" s="158">
        <f>S79-Q79</f>
        <v>0</v>
      </c>
      <c r="S79" s="158">
        <v>0</v>
      </c>
      <c r="T79" s="158"/>
      <c r="U79" s="252">
        <v>0</v>
      </c>
      <c r="V79" s="252">
        <v>0</v>
      </c>
      <c r="W79" s="289">
        <v>0</v>
      </c>
      <c r="X79" s="158"/>
      <c r="Y79" s="262"/>
      <c r="Z79" s="158"/>
      <c r="AA79" s="158">
        <f t="shared" si="73"/>
        <v>0</v>
      </c>
      <c r="AB79" s="158"/>
      <c r="AC79" s="158"/>
      <c r="AD79" s="158"/>
    </row>
    <row r="80" spans="1:30" s="98" customFormat="1" ht="20.25" hidden="1" customHeight="1" x14ac:dyDescent="0.25">
      <c r="A80" s="167" t="s">
        <v>328</v>
      </c>
      <c r="B80" s="167"/>
      <c r="C80" s="167"/>
      <c r="D80" s="167"/>
      <c r="E80" s="180" t="s">
        <v>380</v>
      </c>
      <c r="F80" s="182">
        <f t="shared" si="8"/>
        <v>6000</v>
      </c>
      <c r="G80" s="182">
        <f t="shared" si="10"/>
        <v>9181.24</v>
      </c>
      <c r="H80" s="183">
        <f t="shared" si="11"/>
        <v>13636.33</v>
      </c>
      <c r="I80" s="108"/>
      <c r="J80" s="115"/>
      <c r="K80" s="115"/>
      <c r="L80" s="115"/>
      <c r="M80" s="176">
        <v>32132</v>
      </c>
      <c r="N80" s="177"/>
      <c r="O80" s="178" t="s">
        <v>40</v>
      </c>
      <c r="P80" s="177" t="s">
        <v>150</v>
      </c>
      <c r="Q80" s="179">
        <f t="shared" ref="Q80:R80" si="74">Q81</f>
        <v>3000</v>
      </c>
      <c r="R80" s="179">
        <f t="shared" si="74"/>
        <v>0</v>
      </c>
      <c r="S80" s="179">
        <f>S81</f>
        <v>3000</v>
      </c>
      <c r="T80" s="179">
        <f t="shared" ref="T80:AD80" si="75">T81</f>
        <v>0</v>
      </c>
      <c r="U80" s="251">
        <f t="shared" si="75"/>
        <v>4000</v>
      </c>
      <c r="V80" s="251">
        <f t="shared" si="75"/>
        <v>3000</v>
      </c>
      <c r="W80" s="287">
        <f t="shared" si="75"/>
        <v>2181.2399999999998</v>
      </c>
      <c r="X80" s="179"/>
      <c r="Y80" s="261"/>
      <c r="Z80" s="179">
        <f t="shared" si="75"/>
        <v>136.33000000000001</v>
      </c>
      <c r="AA80" s="179">
        <f t="shared" si="75"/>
        <v>3000</v>
      </c>
      <c r="AB80" s="179">
        <f t="shared" si="75"/>
        <v>4000</v>
      </c>
      <c r="AC80" s="179">
        <f t="shared" si="75"/>
        <v>3500</v>
      </c>
      <c r="AD80" s="179">
        <f t="shared" si="75"/>
        <v>3000</v>
      </c>
    </row>
    <row r="81" spans="1:31" s="98" customFormat="1" ht="20.25" hidden="1" customHeight="1" x14ac:dyDescent="0.25">
      <c r="A81" s="167" t="s">
        <v>328</v>
      </c>
      <c r="B81" s="167"/>
      <c r="C81" s="167"/>
      <c r="D81" s="167"/>
      <c r="E81" s="167"/>
      <c r="F81" s="182">
        <f t="shared" si="8"/>
        <v>6000</v>
      </c>
      <c r="G81" s="182">
        <f t="shared" si="10"/>
        <v>9181.24</v>
      </c>
      <c r="H81" s="183">
        <f t="shared" si="11"/>
        <v>13636.33</v>
      </c>
      <c r="I81" s="108"/>
      <c r="J81" s="115"/>
      <c r="K81" s="120"/>
      <c r="L81" s="120"/>
      <c r="M81" s="9"/>
      <c r="N81" s="155">
        <v>321320</v>
      </c>
      <c r="O81" s="156" t="s">
        <v>40</v>
      </c>
      <c r="P81" s="157" t="s">
        <v>150</v>
      </c>
      <c r="Q81" s="158">
        <v>3000</v>
      </c>
      <c r="R81" s="158">
        <f>S81-Q81</f>
        <v>0</v>
      </c>
      <c r="S81" s="158">
        <v>3000</v>
      </c>
      <c r="T81" s="158"/>
      <c r="U81" s="252">
        <v>4000</v>
      </c>
      <c r="V81" s="252">
        <v>3000</v>
      </c>
      <c r="W81" s="289">
        <v>2181.2399999999998</v>
      </c>
      <c r="X81" s="158"/>
      <c r="Y81" s="262"/>
      <c r="Z81" s="158">
        <v>136.33000000000001</v>
      </c>
      <c r="AA81" s="158">
        <f>+Q81</f>
        <v>3000</v>
      </c>
      <c r="AB81" s="158">
        <v>4000</v>
      </c>
      <c r="AC81" s="158">
        <v>3500</v>
      </c>
      <c r="AD81" s="158">
        <v>3000</v>
      </c>
    </row>
    <row r="82" spans="1:31" s="194" customFormat="1" ht="20.25" customHeight="1" x14ac:dyDescent="0.25">
      <c r="A82" s="172" t="s">
        <v>328</v>
      </c>
      <c r="B82" s="172"/>
      <c r="C82" s="195" t="s">
        <v>376</v>
      </c>
      <c r="D82" s="195" t="s">
        <v>379</v>
      </c>
      <c r="E82" s="195" t="s">
        <v>380</v>
      </c>
      <c r="F82" s="187">
        <f t="shared" ref="F82:F145" si="76">+Q82+R82+S82</f>
        <v>345720</v>
      </c>
      <c r="G82" s="187">
        <f t="shared" ref="G82:G145" si="77">+T82+U82+V82+W82+X82+Y82</f>
        <v>803795.1</v>
      </c>
      <c r="H82" s="188">
        <f t="shared" ref="H82:H145" si="78">+Z82+AA82+AB82+AC82+AD82</f>
        <v>655722.12</v>
      </c>
      <c r="I82" s="108"/>
      <c r="J82" s="115"/>
      <c r="K82" s="115">
        <v>322</v>
      </c>
      <c r="L82" s="115"/>
      <c r="M82" s="115"/>
      <c r="N82" s="116"/>
      <c r="O82" s="10" t="s">
        <v>40</v>
      </c>
      <c r="P82" s="111" t="s">
        <v>151</v>
      </c>
      <c r="Q82" s="117">
        <f t="shared" ref="Q82:AD82" si="79">Q83+Q95+Q100+Q108+Q111+Q116</f>
        <v>200160</v>
      </c>
      <c r="R82" s="117">
        <f t="shared" si="79"/>
        <v>-27300</v>
      </c>
      <c r="S82" s="117">
        <f t="shared" si="79"/>
        <v>172860</v>
      </c>
      <c r="T82" s="117">
        <v>54772</v>
      </c>
      <c r="U82" s="250">
        <f t="shared" si="79"/>
        <v>495850</v>
      </c>
      <c r="V82" s="250">
        <f t="shared" si="79"/>
        <v>200160</v>
      </c>
      <c r="W82" s="286">
        <f t="shared" si="79"/>
        <v>53013.099999999977</v>
      </c>
      <c r="X82" s="117"/>
      <c r="Y82" s="260"/>
      <c r="Z82" s="193">
        <f t="shared" si="79"/>
        <v>54772.12</v>
      </c>
      <c r="AA82" s="193">
        <f t="shared" si="79"/>
        <v>200160</v>
      </c>
      <c r="AB82" s="193">
        <f t="shared" si="79"/>
        <v>172850</v>
      </c>
      <c r="AC82" s="193">
        <f t="shared" si="79"/>
        <v>120120</v>
      </c>
      <c r="AD82" s="193">
        <f t="shared" si="79"/>
        <v>107820</v>
      </c>
      <c r="AE82" s="216">
        <f>W85+W86+W88+W90+W92+W94+W97+W99+W102+W103+W105+W107+W110+W113+W115+W118</f>
        <v>53013.099999999977</v>
      </c>
    </row>
    <row r="83" spans="1:31" s="98" customFormat="1" ht="20.25" customHeight="1" x14ac:dyDescent="0.25">
      <c r="A83" s="167" t="s">
        <v>328</v>
      </c>
      <c r="B83" s="167"/>
      <c r="C83" s="167"/>
      <c r="D83" s="180" t="s">
        <v>379</v>
      </c>
      <c r="E83" s="180" t="s">
        <v>380</v>
      </c>
      <c r="F83" s="182">
        <f t="shared" si="76"/>
        <v>32800</v>
      </c>
      <c r="G83" s="182">
        <f t="shared" si="77"/>
        <v>58120.94</v>
      </c>
      <c r="H83" s="183">
        <f t="shared" si="78"/>
        <v>76486.13</v>
      </c>
      <c r="I83" s="108"/>
      <c r="J83" s="115"/>
      <c r="K83" s="115"/>
      <c r="L83" s="115">
        <v>3221</v>
      </c>
      <c r="M83" s="115"/>
      <c r="N83" s="116"/>
      <c r="O83" s="10" t="s">
        <v>40</v>
      </c>
      <c r="P83" s="111" t="s">
        <v>152</v>
      </c>
      <c r="Q83" s="117">
        <f t="shared" ref="Q83:AD83" si="80">Q84+Q87+Q89+Q91+Q93</f>
        <v>16400</v>
      </c>
      <c r="R83" s="117">
        <f t="shared" si="80"/>
        <v>0</v>
      </c>
      <c r="S83" s="117">
        <f t="shared" si="80"/>
        <v>16400</v>
      </c>
      <c r="T83" s="117">
        <v>9646</v>
      </c>
      <c r="U83" s="250">
        <f t="shared" si="80"/>
        <v>23400</v>
      </c>
      <c r="V83" s="250">
        <f t="shared" si="80"/>
        <v>16400</v>
      </c>
      <c r="W83" s="286">
        <f t="shared" si="80"/>
        <v>8674.9400000000023</v>
      </c>
      <c r="X83" s="117"/>
      <c r="Y83" s="260"/>
      <c r="Z83" s="117">
        <f t="shared" si="80"/>
        <v>9646.130000000001</v>
      </c>
      <c r="AA83" s="117">
        <f t="shared" si="80"/>
        <v>16400</v>
      </c>
      <c r="AB83" s="117">
        <f t="shared" si="80"/>
        <v>19400</v>
      </c>
      <c r="AC83" s="117">
        <f t="shared" si="80"/>
        <v>16670</v>
      </c>
      <c r="AD83" s="117">
        <f t="shared" si="80"/>
        <v>14370</v>
      </c>
    </row>
    <row r="84" spans="1:31" s="98" customFormat="1" ht="20.25" hidden="1" customHeight="1" x14ac:dyDescent="0.25">
      <c r="A84" s="167" t="s">
        <v>328</v>
      </c>
      <c r="B84" s="167"/>
      <c r="C84" s="167"/>
      <c r="D84" s="167"/>
      <c r="E84" s="180" t="s">
        <v>380</v>
      </c>
      <c r="F84" s="182">
        <f t="shared" si="76"/>
        <v>16060</v>
      </c>
      <c r="G84" s="182">
        <f t="shared" si="77"/>
        <v>20203.600000000002</v>
      </c>
      <c r="H84" s="183">
        <f t="shared" si="78"/>
        <v>32165.91</v>
      </c>
      <c r="I84" s="108"/>
      <c r="J84" s="115"/>
      <c r="K84" s="115"/>
      <c r="L84" s="115"/>
      <c r="M84" s="176">
        <v>32211</v>
      </c>
      <c r="N84" s="177"/>
      <c r="O84" s="178" t="s">
        <v>40</v>
      </c>
      <c r="P84" s="177" t="s">
        <v>153</v>
      </c>
      <c r="Q84" s="179">
        <f>Q85+Q86</f>
        <v>8030</v>
      </c>
      <c r="R84" s="179">
        <f t="shared" ref="R84:AD84" si="81">R85+R86</f>
        <v>0</v>
      </c>
      <c r="S84" s="179">
        <f t="shared" si="81"/>
        <v>8030</v>
      </c>
      <c r="T84" s="179">
        <f t="shared" si="81"/>
        <v>0</v>
      </c>
      <c r="U84" s="251">
        <f t="shared" si="81"/>
        <v>9030</v>
      </c>
      <c r="V84" s="251">
        <f t="shared" si="81"/>
        <v>8030</v>
      </c>
      <c r="W84" s="287">
        <f t="shared" si="81"/>
        <v>3143.6000000000008</v>
      </c>
      <c r="X84" s="179"/>
      <c r="Y84" s="261"/>
      <c r="Z84" s="179">
        <f t="shared" si="81"/>
        <v>5305.91</v>
      </c>
      <c r="AA84" s="179">
        <f t="shared" si="81"/>
        <v>8030</v>
      </c>
      <c r="AB84" s="179">
        <f t="shared" si="81"/>
        <v>7030</v>
      </c>
      <c r="AC84" s="179">
        <f t="shared" si="81"/>
        <v>6300</v>
      </c>
      <c r="AD84" s="179">
        <f t="shared" si="81"/>
        <v>5500</v>
      </c>
    </row>
    <row r="85" spans="1:31" s="98" customFormat="1" ht="20.25" hidden="1" customHeight="1" x14ac:dyDescent="0.25">
      <c r="A85" s="167" t="s">
        <v>328</v>
      </c>
      <c r="B85" s="167"/>
      <c r="C85" s="167"/>
      <c r="D85" s="167"/>
      <c r="E85" s="167"/>
      <c r="F85" s="182">
        <f t="shared" si="76"/>
        <v>6000</v>
      </c>
      <c r="G85" s="182">
        <f t="shared" si="77"/>
        <v>11291.220000000001</v>
      </c>
      <c r="H85" s="183">
        <f t="shared" si="78"/>
        <v>16626.09</v>
      </c>
      <c r="I85" s="108"/>
      <c r="J85" s="115"/>
      <c r="K85" s="115"/>
      <c r="L85" s="115"/>
      <c r="M85" s="9"/>
      <c r="N85" s="155">
        <v>322110</v>
      </c>
      <c r="O85" s="156" t="s">
        <v>40</v>
      </c>
      <c r="P85" s="157" t="s">
        <v>153</v>
      </c>
      <c r="Q85" s="158">
        <v>3000</v>
      </c>
      <c r="R85" s="158">
        <f t="shared" ref="R85:R86" si="82">S85-Q85</f>
        <v>0</v>
      </c>
      <c r="S85" s="158">
        <v>3000</v>
      </c>
      <c r="T85" s="158"/>
      <c r="U85" s="252">
        <v>6000</v>
      </c>
      <c r="V85" s="252">
        <v>3000</v>
      </c>
      <c r="W85" s="288">
        <f>6313.81-W304-W742-W854-W992-W1123-W1238-W463</f>
        <v>2291.2200000000007</v>
      </c>
      <c r="X85" s="158"/>
      <c r="Y85" s="262"/>
      <c r="Z85" s="158">
        <v>3126.09</v>
      </c>
      <c r="AA85" s="158">
        <f t="shared" ref="AA85:AA86" si="83">+Q85</f>
        <v>3000</v>
      </c>
      <c r="AB85" s="158">
        <v>4000</v>
      </c>
      <c r="AC85" s="158">
        <v>3500</v>
      </c>
      <c r="AD85" s="158">
        <v>3000</v>
      </c>
    </row>
    <row r="86" spans="1:31" s="98" customFormat="1" ht="20.25" hidden="1" customHeight="1" x14ac:dyDescent="0.25">
      <c r="A86" s="167" t="s">
        <v>328</v>
      </c>
      <c r="B86" s="167"/>
      <c r="C86" s="167"/>
      <c r="D86" s="167"/>
      <c r="E86" s="167"/>
      <c r="F86" s="182">
        <f t="shared" si="76"/>
        <v>10060</v>
      </c>
      <c r="G86" s="182">
        <f t="shared" si="77"/>
        <v>8912.380000000001</v>
      </c>
      <c r="H86" s="183">
        <f t="shared" si="78"/>
        <v>15539.82</v>
      </c>
      <c r="I86" s="108"/>
      <c r="J86" s="115"/>
      <c r="K86" s="115"/>
      <c r="L86" s="115"/>
      <c r="M86" s="9"/>
      <c r="N86" s="155">
        <v>322111</v>
      </c>
      <c r="O86" s="156" t="s">
        <v>40</v>
      </c>
      <c r="P86" s="157" t="s">
        <v>155</v>
      </c>
      <c r="Q86" s="158">
        <v>5030</v>
      </c>
      <c r="R86" s="158">
        <f t="shared" si="82"/>
        <v>0</v>
      </c>
      <c r="S86" s="158">
        <v>5030</v>
      </c>
      <c r="T86" s="158"/>
      <c r="U86" s="252">
        <v>3030</v>
      </c>
      <c r="V86" s="252">
        <v>5030</v>
      </c>
      <c r="W86" s="288">
        <f>3329.96-W305-W464-W743-W855-W993-W1124-W1239</f>
        <v>852.38000000000011</v>
      </c>
      <c r="X86" s="158"/>
      <c r="Y86" s="262"/>
      <c r="Z86" s="158">
        <v>2179.8200000000002</v>
      </c>
      <c r="AA86" s="158">
        <f t="shared" si="83"/>
        <v>5030</v>
      </c>
      <c r="AB86" s="158">
        <v>3030</v>
      </c>
      <c r="AC86" s="158">
        <v>2800</v>
      </c>
      <c r="AD86" s="158">
        <v>2500</v>
      </c>
    </row>
    <row r="87" spans="1:31" s="98" customFormat="1" ht="20.25" hidden="1" customHeight="1" x14ac:dyDescent="0.25">
      <c r="A87" s="167" t="s">
        <v>328</v>
      </c>
      <c r="B87" s="167"/>
      <c r="C87" s="167"/>
      <c r="D87" s="167"/>
      <c r="E87" s="180" t="s">
        <v>380</v>
      </c>
      <c r="F87" s="182">
        <f t="shared" si="76"/>
        <v>2740</v>
      </c>
      <c r="G87" s="182">
        <f t="shared" si="77"/>
        <v>3740</v>
      </c>
      <c r="H87" s="183">
        <f t="shared" si="78"/>
        <v>7938.22</v>
      </c>
      <c r="I87" s="108"/>
      <c r="J87" s="115"/>
      <c r="K87" s="115"/>
      <c r="L87" s="115"/>
      <c r="M87" s="176">
        <v>32212</v>
      </c>
      <c r="N87" s="177"/>
      <c r="O87" s="178" t="s">
        <v>40</v>
      </c>
      <c r="P87" s="177" t="s">
        <v>159</v>
      </c>
      <c r="Q87" s="179">
        <f t="shared" ref="Q87:R87" si="84">Q88</f>
        <v>1870</v>
      </c>
      <c r="R87" s="179">
        <f t="shared" si="84"/>
        <v>-500</v>
      </c>
      <c r="S87" s="179">
        <f>S88</f>
        <v>1370</v>
      </c>
      <c r="T87" s="179">
        <f t="shared" ref="T87:AD87" si="85">T88</f>
        <v>0</v>
      </c>
      <c r="U87" s="251">
        <f t="shared" si="85"/>
        <v>1870</v>
      </c>
      <c r="V87" s="251">
        <f t="shared" si="85"/>
        <v>1870</v>
      </c>
      <c r="W87" s="287">
        <f t="shared" si="85"/>
        <v>0</v>
      </c>
      <c r="X87" s="179"/>
      <c r="Y87" s="261"/>
      <c r="Z87" s="179">
        <f t="shared" si="85"/>
        <v>458.22</v>
      </c>
      <c r="AA87" s="179">
        <f t="shared" si="85"/>
        <v>1870</v>
      </c>
      <c r="AB87" s="179">
        <f t="shared" si="85"/>
        <v>1870</v>
      </c>
      <c r="AC87" s="179">
        <f t="shared" si="85"/>
        <v>1870</v>
      </c>
      <c r="AD87" s="179">
        <f t="shared" si="85"/>
        <v>1870</v>
      </c>
    </row>
    <row r="88" spans="1:31" s="98" customFormat="1" ht="20.25" hidden="1" customHeight="1" x14ac:dyDescent="0.25">
      <c r="A88" s="167" t="s">
        <v>328</v>
      </c>
      <c r="B88" s="167"/>
      <c r="C88" s="167"/>
      <c r="D88" s="167"/>
      <c r="E88" s="167"/>
      <c r="F88" s="182">
        <f t="shared" si="76"/>
        <v>2740</v>
      </c>
      <c r="G88" s="182">
        <f t="shared" si="77"/>
        <v>3740</v>
      </c>
      <c r="H88" s="183">
        <f t="shared" si="78"/>
        <v>7938.22</v>
      </c>
      <c r="I88" s="108"/>
      <c r="J88" s="115"/>
      <c r="K88" s="115"/>
      <c r="L88" s="115"/>
      <c r="M88" s="9"/>
      <c r="N88" s="155">
        <v>322120</v>
      </c>
      <c r="O88" s="156" t="s">
        <v>40</v>
      </c>
      <c r="P88" s="157" t="s">
        <v>160</v>
      </c>
      <c r="Q88" s="158">
        <v>1870</v>
      </c>
      <c r="R88" s="158">
        <f>S88-Q88</f>
        <v>-500</v>
      </c>
      <c r="S88" s="158">
        <f>1870-500</f>
        <v>1370</v>
      </c>
      <c r="T88" s="158"/>
      <c r="U88" s="252">
        <v>1870</v>
      </c>
      <c r="V88" s="252">
        <v>1870</v>
      </c>
      <c r="W88" s="288">
        <v>0</v>
      </c>
      <c r="X88" s="158"/>
      <c r="Y88" s="262"/>
      <c r="Z88" s="158">
        <v>458.22</v>
      </c>
      <c r="AA88" s="158">
        <f>+Q88</f>
        <v>1870</v>
      </c>
      <c r="AB88" s="158">
        <v>1870</v>
      </c>
      <c r="AC88" s="158">
        <v>1870</v>
      </c>
      <c r="AD88" s="158">
        <v>1870</v>
      </c>
    </row>
    <row r="89" spans="1:31" s="98" customFormat="1" ht="20.25" hidden="1" customHeight="1" x14ac:dyDescent="0.25">
      <c r="A89" s="167" t="s">
        <v>328</v>
      </c>
      <c r="B89" s="167"/>
      <c r="C89" s="167"/>
      <c r="D89" s="167"/>
      <c r="E89" s="180" t="s">
        <v>380</v>
      </c>
      <c r="F89" s="182">
        <f t="shared" si="76"/>
        <v>3000</v>
      </c>
      <c r="G89" s="182">
        <f t="shared" si="77"/>
        <v>5712.38</v>
      </c>
      <c r="H89" s="183">
        <f t="shared" si="78"/>
        <v>8217.619999999999</v>
      </c>
      <c r="I89" s="108"/>
      <c r="J89" s="115"/>
      <c r="K89" s="115"/>
      <c r="L89" s="115"/>
      <c r="M89" s="176">
        <v>32214</v>
      </c>
      <c r="N89" s="177"/>
      <c r="O89" s="178" t="s">
        <v>40</v>
      </c>
      <c r="P89" s="177" t="s">
        <v>161</v>
      </c>
      <c r="Q89" s="179">
        <f t="shared" ref="Q89:R89" si="86">Q90</f>
        <v>1000</v>
      </c>
      <c r="R89" s="179">
        <f t="shared" si="86"/>
        <v>500</v>
      </c>
      <c r="S89" s="179">
        <f>S90</f>
        <v>1500</v>
      </c>
      <c r="T89" s="179">
        <f t="shared" ref="T89:AD89" si="87">T90</f>
        <v>0</v>
      </c>
      <c r="U89" s="251">
        <f t="shared" si="87"/>
        <v>3000</v>
      </c>
      <c r="V89" s="251">
        <f t="shared" si="87"/>
        <v>1000</v>
      </c>
      <c r="W89" s="287">
        <f t="shared" si="87"/>
        <v>1712.38</v>
      </c>
      <c r="X89" s="179"/>
      <c r="Y89" s="261"/>
      <c r="Z89" s="179">
        <f t="shared" si="87"/>
        <v>1217.6199999999999</v>
      </c>
      <c r="AA89" s="179">
        <f t="shared" si="87"/>
        <v>1000</v>
      </c>
      <c r="AB89" s="179">
        <f t="shared" si="87"/>
        <v>3000</v>
      </c>
      <c r="AC89" s="179">
        <f t="shared" si="87"/>
        <v>2000</v>
      </c>
      <c r="AD89" s="179">
        <f t="shared" si="87"/>
        <v>1000</v>
      </c>
    </row>
    <row r="90" spans="1:31" s="98" customFormat="1" ht="20.25" hidden="1" customHeight="1" x14ac:dyDescent="0.25">
      <c r="A90" s="167" t="s">
        <v>328</v>
      </c>
      <c r="B90" s="167"/>
      <c r="C90" s="167"/>
      <c r="D90" s="167"/>
      <c r="E90" s="167"/>
      <c r="F90" s="182">
        <f t="shared" si="76"/>
        <v>3000</v>
      </c>
      <c r="G90" s="182">
        <f t="shared" si="77"/>
        <v>5712.38</v>
      </c>
      <c r="H90" s="183">
        <f t="shared" si="78"/>
        <v>8217.619999999999</v>
      </c>
      <c r="I90" s="108"/>
      <c r="J90" s="115"/>
      <c r="K90" s="115"/>
      <c r="L90" s="115"/>
      <c r="M90" s="9"/>
      <c r="N90" s="155">
        <v>322140</v>
      </c>
      <c r="O90" s="156" t="s">
        <v>40</v>
      </c>
      <c r="P90" s="157" t="s">
        <v>161</v>
      </c>
      <c r="Q90" s="158">
        <f>3000-2000</f>
        <v>1000</v>
      </c>
      <c r="R90" s="158">
        <f>S90-Q90</f>
        <v>500</v>
      </c>
      <c r="S90" s="158">
        <f>3000-2000+500</f>
        <v>1500</v>
      </c>
      <c r="T90" s="158"/>
      <c r="U90" s="252">
        <v>3000</v>
      </c>
      <c r="V90" s="252">
        <v>1000</v>
      </c>
      <c r="W90" s="288">
        <f>2672.38-W309-W747-W859-W997-W1128-W1243</f>
        <v>1712.38</v>
      </c>
      <c r="X90" s="158"/>
      <c r="Y90" s="262"/>
      <c r="Z90" s="158">
        <v>1217.6199999999999</v>
      </c>
      <c r="AA90" s="158">
        <f>+Q90</f>
        <v>1000</v>
      </c>
      <c r="AB90" s="158">
        <v>3000</v>
      </c>
      <c r="AC90" s="158">
        <v>2000</v>
      </c>
      <c r="AD90" s="158">
        <v>1000</v>
      </c>
    </row>
    <row r="91" spans="1:31" s="98" customFormat="1" ht="20.25" hidden="1" customHeight="1" x14ac:dyDescent="0.25">
      <c r="A91" s="167" t="s">
        <v>328</v>
      </c>
      <c r="B91" s="167"/>
      <c r="C91" s="167"/>
      <c r="D91" s="167"/>
      <c r="E91" s="180" t="s">
        <v>380</v>
      </c>
      <c r="F91" s="182">
        <f t="shared" si="76"/>
        <v>5000</v>
      </c>
      <c r="G91" s="182">
        <f t="shared" si="77"/>
        <v>11958.85</v>
      </c>
      <c r="H91" s="183">
        <f t="shared" si="78"/>
        <v>16168.36</v>
      </c>
      <c r="I91" s="108"/>
      <c r="J91" s="115"/>
      <c r="K91" s="115"/>
      <c r="L91" s="115"/>
      <c r="M91" s="176">
        <v>32216</v>
      </c>
      <c r="N91" s="177"/>
      <c r="O91" s="178" t="s">
        <v>40</v>
      </c>
      <c r="P91" s="177" t="s">
        <v>162</v>
      </c>
      <c r="Q91" s="179">
        <f t="shared" ref="Q91:R91" si="88">Q92</f>
        <v>2500</v>
      </c>
      <c r="R91" s="179">
        <f t="shared" si="88"/>
        <v>0</v>
      </c>
      <c r="S91" s="179">
        <f>S92</f>
        <v>2500</v>
      </c>
      <c r="T91" s="179">
        <f t="shared" ref="T91:AB91" si="89">T92</f>
        <v>0</v>
      </c>
      <c r="U91" s="251">
        <f t="shared" si="89"/>
        <v>6500</v>
      </c>
      <c r="V91" s="251">
        <f t="shared" si="89"/>
        <v>2500</v>
      </c>
      <c r="W91" s="287">
        <f t="shared" si="89"/>
        <v>2958.8500000000004</v>
      </c>
      <c r="X91" s="179"/>
      <c r="Y91" s="261"/>
      <c r="Z91" s="179">
        <f t="shared" si="89"/>
        <v>1668.36</v>
      </c>
      <c r="AA91" s="179">
        <f t="shared" si="89"/>
        <v>2500</v>
      </c>
      <c r="AB91" s="179">
        <f t="shared" si="89"/>
        <v>4500</v>
      </c>
      <c r="AC91" s="179">
        <v>4000</v>
      </c>
      <c r="AD91" s="179">
        <v>3500</v>
      </c>
    </row>
    <row r="92" spans="1:31" s="98" customFormat="1" ht="20.25" hidden="1" customHeight="1" x14ac:dyDescent="0.25">
      <c r="A92" s="167" t="s">
        <v>328</v>
      </c>
      <c r="B92" s="167"/>
      <c r="C92" s="167"/>
      <c r="D92" s="167"/>
      <c r="E92" s="167"/>
      <c r="F92" s="182">
        <f t="shared" si="76"/>
        <v>5000</v>
      </c>
      <c r="G92" s="182">
        <f t="shared" si="77"/>
        <v>11958.85</v>
      </c>
      <c r="H92" s="183">
        <f t="shared" si="78"/>
        <v>16668.36</v>
      </c>
      <c r="I92" s="108"/>
      <c r="J92" s="115"/>
      <c r="K92" s="115"/>
      <c r="L92" s="115"/>
      <c r="M92" s="9"/>
      <c r="N92" s="155">
        <v>322160</v>
      </c>
      <c r="O92" s="156" t="s">
        <v>40</v>
      </c>
      <c r="P92" s="157" t="s">
        <v>162</v>
      </c>
      <c r="Q92" s="158">
        <f>7500-5000</f>
        <v>2500</v>
      </c>
      <c r="R92" s="158">
        <f>S92-Q92</f>
        <v>0</v>
      </c>
      <c r="S92" s="158">
        <f>7500-5000</f>
        <v>2500</v>
      </c>
      <c r="T92" s="158"/>
      <c r="U92" s="252">
        <v>6500</v>
      </c>
      <c r="V92" s="252">
        <v>2500</v>
      </c>
      <c r="W92" s="288">
        <f>5288.85-W311-W749-W598-W861-W999-W1130-W1245</f>
        <v>2958.8500000000004</v>
      </c>
      <c r="X92" s="158"/>
      <c r="Y92" s="262"/>
      <c r="Z92" s="158">
        <v>1668.36</v>
      </c>
      <c r="AA92" s="158">
        <f>+Q92</f>
        <v>2500</v>
      </c>
      <c r="AB92" s="158">
        <v>4500</v>
      </c>
      <c r="AC92" s="158">
        <v>4000</v>
      </c>
      <c r="AD92" s="158">
        <v>4000</v>
      </c>
    </row>
    <row r="93" spans="1:31" s="98" customFormat="1" ht="20.25" hidden="1" customHeight="1" x14ac:dyDescent="0.25">
      <c r="A93" s="167" t="s">
        <v>328</v>
      </c>
      <c r="B93" s="167"/>
      <c r="C93" s="167"/>
      <c r="D93" s="167"/>
      <c r="E93" s="180" t="s">
        <v>380</v>
      </c>
      <c r="F93" s="182">
        <f t="shared" si="76"/>
        <v>6000</v>
      </c>
      <c r="G93" s="182">
        <f t="shared" si="77"/>
        <v>6860.11</v>
      </c>
      <c r="H93" s="183">
        <f t="shared" si="78"/>
        <v>11996.02</v>
      </c>
      <c r="I93" s="108"/>
      <c r="J93" s="115"/>
      <c r="K93" s="115"/>
      <c r="L93" s="115"/>
      <c r="M93" s="176">
        <v>32219</v>
      </c>
      <c r="N93" s="177"/>
      <c r="O93" s="178" t="s">
        <v>40</v>
      </c>
      <c r="P93" s="177" t="s">
        <v>163</v>
      </c>
      <c r="Q93" s="179">
        <f t="shared" ref="Q93:R93" si="90">Q94</f>
        <v>3000</v>
      </c>
      <c r="R93" s="179">
        <f t="shared" si="90"/>
        <v>0</v>
      </c>
      <c r="S93" s="179">
        <f>S94</f>
        <v>3000</v>
      </c>
      <c r="T93" s="179">
        <f t="shared" ref="T93:AD93" si="91">T94</f>
        <v>0</v>
      </c>
      <c r="U93" s="251">
        <f t="shared" si="91"/>
        <v>3000</v>
      </c>
      <c r="V93" s="251">
        <f t="shared" si="91"/>
        <v>3000</v>
      </c>
      <c r="W93" s="287">
        <f t="shared" si="91"/>
        <v>860.11</v>
      </c>
      <c r="X93" s="179"/>
      <c r="Y93" s="261"/>
      <c r="Z93" s="179">
        <f t="shared" si="91"/>
        <v>996.02</v>
      </c>
      <c r="AA93" s="179">
        <f t="shared" si="91"/>
        <v>3000</v>
      </c>
      <c r="AB93" s="179">
        <f t="shared" si="91"/>
        <v>3000</v>
      </c>
      <c r="AC93" s="179">
        <f t="shared" si="91"/>
        <v>2500</v>
      </c>
      <c r="AD93" s="179">
        <f t="shared" si="91"/>
        <v>2500</v>
      </c>
    </row>
    <row r="94" spans="1:31" s="98" customFormat="1" ht="20.25" hidden="1" customHeight="1" x14ac:dyDescent="0.25">
      <c r="A94" s="167" t="s">
        <v>328</v>
      </c>
      <c r="B94" s="167"/>
      <c r="C94" s="167"/>
      <c r="D94" s="167"/>
      <c r="E94" s="167"/>
      <c r="F94" s="182">
        <f t="shared" si="76"/>
        <v>6000</v>
      </c>
      <c r="G94" s="182">
        <f t="shared" si="77"/>
        <v>6860.11</v>
      </c>
      <c r="H94" s="183">
        <f t="shared" si="78"/>
        <v>11996.02</v>
      </c>
      <c r="I94" s="108"/>
      <c r="J94" s="115"/>
      <c r="K94" s="115"/>
      <c r="L94" s="115"/>
      <c r="M94" s="9"/>
      <c r="N94" s="155">
        <v>322190</v>
      </c>
      <c r="O94" s="156" t="s">
        <v>40</v>
      </c>
      <c r="P94" s="157" t="s">
        <v>163</v>
      </c>
      <c r="Q94" s="158">
        <v>3000</v>
      </c>
      <c r="R94" s="158">
        <f>S94-Q94</f>
        <v>0</v>
      </c>
      <c r="S94" s="158">
        <v>3000</v>
      </c>
      <c r="T94" s="158"/>
      <c r="U94" s="252">
        <v>3000</v>
      </c>
      <c r="V94" s="252">
        <v>3000</v>
      </c>
      <c r="W94" s="288">
        <v>860.11</v>
      </c>
      <c r="X94" s="158"/>
      <c r="Y94" s="262"/>
      <c r="Z94" s="158">
        <v>996.02</v>
      </c>
      <c r="AA94" s="158">
        <f>+Q94</f>
        <v>3000</v>
      </c>
      <c r="AB94" s="158">
        <v>3000</v>
      </c>
      <c r="AC94" s="158">
        <v>2500</v>
      </c>
      <c r="AD94" s="158">
        <v>2500</v>
      </c>
    </row>
    <row r="95" spans="1:31" s="98" customFormat="1" ht="20.25" customHeight="1" x14ac:dyDescent="0.25">
      <c r="A95" s="167" t="s">
        <v>328</v>
      </c>
      <c r="B95" s="167"/>
      <c r="C95" s="167"/>
      <c r="D95" s="180" t="s">
        <v>379</v>
      </c>
      <c r="E95" s="180" t="s">
        <v>380</v>
      </c>
      <c r="F95" s="182">
        <f t="shared" si="76"/>
        <v>238220</v>
      </c>
      <c r="G95" s="182">
        <f t="shared" si="77"/>
        <v>596854.68999999994</v>
      </c>
      <c r="H95" s="183">
        <f t="shared" si="78"/>
        <v>410804.24</v>
      </c>
      <c r="I95" s="108"/>
      <c r="J95" s="115"/>
      <c r="K95" s="115"/>
      <c r="L95" s="115">
        <v>3222</v>
      </c>
      <c r="M95" s="115"/>
      <c r="N95" s="116"/>
      <c r="O95" s="10" t="s">
        <v>40</v>
      </c>
      <c r="P95" s="111" t="s">
        <v>164</v>
      </c>
      <c r="Q95" s="117">
        <f t="shared" ref="Q95:AD95" si="92">Q96+Q98</f>
        <v>142410</v>
      </c>
      <c r="R95" s="117">
        <f t="shared" si="92"/>
        <v>-23300</v>
      </c>
      <c r="S95" s="117">
        <f t="shared" si="92"/>
        <v>119110</v>
      </c>
      <c r="T95" s="117">
        <v>18395</v>
      </c>
      <c r="U95" s="250">
        <f t="shared" si="92"/>
        <v>400000</v>
      </c>
      <c r="V95" s="250">
        <f t="shared" si="92"/>
        <v>142410</v>
      </c>
      <c r="W95" s="286">
        <f t="shared" si="92"/>
        <v>36049.689999999981</v>
      </c>
      <c r="X95" s="117"/>
      <c r="Y95" s="260"/>
      <c r="Z95" s="117">
        <f t="shared" si="92"/>
        <v>18394.239999999998</v>
      </c>
      <c r="AA95" s="117">
        <f t="shared" si="92"/>
        <v>142410</v>
      </c>
      <c r="AB95" s="117">
        <f t="shared" si="92"/>
        <v>120000</v>
      </c>
      <c r="AC95" s="117">
        <f t="shared" si="92"/>
        <v>70000</v>
      </c>
      <c r="AD95" s="117">
        <f t="shared" si="92"/>
        <v>60000</v>
      </c>
    </row>
    <row r="96" spans="1:31" s="98" customFormat="1" ht="20.25" hidden="1" customHeight="1" x14ac:dyDescent="0.25">
      <c r="A96" s="167" t="s">
        <v>328</v>
      </c>
      <c r="B96" s="167"/>
      <c r="C96" s="167"/>
      <c r="D96" s="167"/>
      <c r="E96" s="180" t="s">
        <v>380</v>
      </c>
      <c r="F96" s="182">
        <f t="shared" si="76"/>
        <v>134820</v>
      </c>
      <c r="G96" s="182">
        <f t="shared" si="77"/>
        <v>377939.6</v>
      </c>
      <c r="H96" s="183">
        <f t="shared" si="78"/>
        <v>199655.66</v>
      </c>
      <c r="I96" s="108"/>
      <c r="J96" s="115"/>
      <c r="K96" s="115"/>
      <c r="L96" s="115"/>
      <c r="M96" s="176">
        <v>32221</v>
      </c>
      <c r="N96" s="177"/>
      <c r="O96" s="178" t="s">
        <v>40</v>
      </c>
      <c r="P96" s="177" t="s">
        <v>165</v>
      </c>
      <c r="Q96" s="179">
        <f>Q97</f>
        <v>82410</v>
      </c>
      <c r="R96" s="179">
        <f t="shared" ref="R96:AD96" si="93">R97</f>
        <v>-15000</v>
      </c>
      <c r="S96" s="179">
        <f t="shared" si="93"/>
        <v>67410</v>
      </c>
      <c r="T96" s="179">
        <f t="shared" si="93"/>
        <v>0</v>
      </c>
      <c r="U96" s="251">
        <f t="shared" si="93"/>
        <v>290000</v>
      </c>
      <c r="V96" s="251">
        <f t="shared" si="93"/>
        <v>82410</v>
      </c>
      <c r="W96" s="287">
        <f t="shared" si="93"/>
        <v>5529.5999999999767</v>
      </c>
      <c r="X96" s="179"/>
      <c r="Y96" s="261"/>
      <c r="Z96" s="179">
        <f t="shared" si="93"/>
        <v>12245.66</v>
      </c>
      <c r="AA96" s="179">
        <f t="shared" si="93"/>
        <v>82410</v>
      </c>
      <c r="AB96" s="179">
        <f t="shared" si="93"/>
        <v>50000</v>
      </c>
      <c r="AC96" s="179">
        <f t="shared" si="93"/>
        <v>30000</v>
      </c>
      <c r="AD96" s="179">
        <f t="shared" si="93"/>
        <v>25000</v>
      </c>
    </row>
    <row r="97" spans="1:30" s="98" customFormat="1" ht="20.25" hidden="1" customHeight="1" x14ac:dyDescent="0.25">
      <c r="A97" s="167" t="s">
        <v>328</v>
      </c>
      <c r="B97" s="167"/>
      <c r="C97" s="167"/>
      <c r="D97" s="167"/>
      <c r="E97" s="167"/>
      <c r="F97" s="182">
        <f t="shared" si="76"/>
        <v>134820</v>
      </c>
      <c r="G97" s="182">
        <f t="shared" si="77"/>
        <v>377939.6</v>
      </c>
      <c r="H97" s="183">
        <f t="shared" si="78"/>
        <v>199655.66</v>
      </c>
      <c r="I97" s="108"/>
      <c r="J97" s="115"/>
      <c r="K97" s="115"/>
      <c r="L97" s="115"/>
      <c r="M97" s="9"/>
      <c r="N97" s="155">
        <v>322210</v>
      </c>
      <c r="O97" s="156" t="s">
        <v>40</v>
      </c>
      <c r="P97" s="157" t="s">
        <v>165</v>
      </c>
      <c r="Q97" s="158">
        <f>282000+1380-970+1000-100000-100000-1000</f>
        <v>82410</v>
      </c>
      <c r="R97" s="158">
        <f>S97-Q97</f>
        <v>-15000</v>
      </c>
      <c r="S97" s="158">
        <f>282000+1380-970+1000-100000-100000-1000-15000</f>
        <v>67410</v>
      </c>
      <c r="T97" s="158"/>
      <c r="U97" s="252">
        <v>290000</v>
      </c>
      <c r="V97" s="252">
        <v>82410</v>
      </c>
      <c r="W97" s="288">
        <f>176800.99-W316-W467-W468-W752-W864-W1002-W1133-W1248</f>
        <v>5529.5999999999767</v>
      </c>
      <c r="X97" s="158"/>
      <c r="Y97" s="262"/>
      <c r="Z97" s="158">
        <v>12245.66</v>
      </c>
      <c r="AA97" s="158">
        <f t="shared" ref="AA97" si="94">+Q97</f>
        <v>82410</v>
      </c>
      <c r="AB97" s="158">
        <v>50000</v>
      </c>
      <c r="AC97" s="158">
        <v>30000</v>
      </c>
      <c r="AD97" s="158">
        <v>25000</v>
      </c>
    </row>
    <row r="98" spans="1:30" s="98" customFormat="1" ht="20.25" hidden="1" customHeight="1" x14ac:dyDescent="0.25">
      <c r="A98" s="167" t="s">
        <v>328</v>
      </c>
      <c r="B98" s="167"/>
      <c r="C98" s="167"/>
      <c r="D98" s="167"/>
      <c r="E98" s="180" t="s">
        <v>380</v>
      </c>
      <c r="F98" s="182">
        <f t="shared" si="76"/>
        <v>103400</v>
      </c>
      <c r="G98" s="182">
        <f t="shared" si="77"/>
        <v>200520.09</v>
      </c>
      <c r="H98" s="183">
        <f t="shared" si="78"/>
        <v>211148.58000000002</v>
      </c>
      <c r="I98" s="108"/>
      <c r="J98" s="115"/>
      <c r="K98" s="115"/>
      <c r="L98" s="115"/>
      <c r="M98" s="176">
        <v>32222</v>
      </c>
      <c r="N98" s="177"/>
      <c r="O98" s="178" t="s">
        <v>40</v>
      </c>
      <c r="P98" s="177" t="s">
        <v>167</v>
      </c>
      <c r="Q98" s="179">
        <f>Q99</f>
        <v>60000</v>
      </c>
      <c r="R98" s="179">
        <f t="shared" ref="R98:AD98" si="95">R99</f>
        <v>-8300</v>
      </c>
      <c r="S98" s="179">
        <f t="shared" si="95"/>
        <v>51700</v>
      </c>
      <c r="T98" s="179">
        <f t="shared" si="95"/>
        <v>0</v>
      </c>
      <c r="U98" s="251">
        <f t="shared" si="95"/>
        <v>110000</v>
      </c>
      <c r="V98" s="251">
        <f t="shared" si="95"/>
        <v>60000</v>
      </c>
      <c r="W98" s="287">
        <f t="shared" si="95"/>
        <v>30520.090000000004</v>
      </c>
      <c r="X98" s="179"/>
      <c r="Y98" s="261"/>
      <c r="Z98" s="179">
        <f t="shared" si="95"/>
        <v>6148.58</v>
      </c>
      <c r="AA98" s="179">
        <f t="shared" si="95"/>
        <v>60000</v>
      </c>
      <c r="AB98" s="179">
        <f t="shared" si="95"/>
        <v>70000</v>
      </c>
      <c r="AC98" s="179">
        <f t="shared" si="95"/>
        <v>40000</v>
      </c>
      <c r="AD98" s="179">
        <f t="shared" si="95"/>
        <v>35000</v>
      </c>
    </row>
    <row r="99" spans="1:30" s="98" customFormat="1" ht="20.25" hidden="1" customHeight="1" x14ac:dyDescent="0.25">
      <c r="A99" s="167" t="s">
        <v>328</v>
      </c>
      <c r="B99" s="167"/>
      <c r="C99" s="167"/>
      <c r="D99" s="167"/>
      <c r="E99" s="167"/>
      <c r="F99" s="182">
        <f t="shared" si="76"/>
        <v>103400</v>
      </c>
      <c r="G99" s="182">
        <f t="shared" si="77"/>
        <v>200520.09</v>
      </c>
      <c r="H99" s="183">
        <f t="shared" si="78"/>
        <v>211148.58000000002</v>
      </c>
      <c r="I99" s="108"/>
      <c r="J99" s="115"/>
      <c r="K99" s="115"/>
      <c r="L99" s="115"/>
      <c r="M99" s="9"/>
      <c r="N99" s="155">
        <v>322220</v>
      </c>
      <c r="O99" s="156" t="s">
        <v>40</v>
      </c>
      <c r="P99" s="157" t="s">
        <v>167</v>
      </c>
      <c r="Q99" s="158">
        <f>110000-50000</f>
        <v>60000</v>
      </c>
      <c r="R99" s="158">
        <f>S99-Q99</f>
        <v>-8300</v>
      </c>
      <c r="S99" s="158">
        <v>51700</v>
      </c>
      <c r="T99" s="158"/>
      <c r="U99" s="252">
        <v>110000</v>
      </c>
      <c r="V99" s="252">
        <v>60000</v>
      </c>
      <c r="W99" s="288">
        <f>96527.72-W318-W470-W471-W754-W866-W1004-W1135-W1250</f>
        <v>30520.090000000004</v>
      </c>
      <c r="X99" s="158"/>
      <c r="Y99" s="262"/>
      <c r="Z99" s="158">
        <v>6148.58</v>
      </c>
      <c r="AA99" s="158">
        <f t="shared" ref="AA99" si="96">+Q99</f>
        <v>60000</v>
      </c>
      <c r="AB99" s="158">
        <v>70000</v>
      </c>
      <c r="AC99" s="158">
        <v>40000</v>
      </c>
      <c r="AD99" s="158">
        <v>35000</v>
      </c>
    </row>
    <row r="100" spans="1:30" s="98" customFormat="1" ht="20.25" customHeight="1" x14ac:dyDescent="0.25">
      <c r="A100" s="167" t="s">
        <v>328</v>
      </c>
      <c r="B100" s="167"/>
      <c r="C100" s="167"/>
      <c r="D100" s="180" t="s">
        <v>379</v>
      </c>
      <c r="E100" s="180" t="s">
        <v>380</v>
      </c>
      <c r="F100" s="182">
        <f t="shared" si="76"/>
        <v>47800</v>
      </c>
      <c r="G100" s="182">
        <f t="shared" si="77"/>
        <v>96210.81</v>
      </c>
      <c r="H100" s="183">
        <f t="shared" si="78"/>
        <v>101717.12</v>
      </c>
      <c r="I100" s="108"/>
      <c r="J100" s="115"/>
      <c r="K100" s="115"/>
      <c r="L100" s="115">
        <v>3223</v>
      </c>
      <c r="M100" s="115"/>
      <c r="N100" s="116"/>
      <c r="O100" s="10" t="s">
        <v>40</v>
      </c>
      <c r="P100" s="111" t="s">
        <v>170</v>
      </c>
      <c r="Q100" s="117">
        <f>Q101+Q104+Q106</f>
        <v>23900</v>
      </c>
      <c r="R100" s="117">
        <f t="shared" ref="R100" si="97">R101+R104+R106</f>
        <v>0</v>
      </c>
      <c r="S100" s="117">
        <f>S101+S104+S106</f>
        <v>23900</v>
      </c>
      <c r="T100" s="117">
        <v>17817</v>
      </c>
      <c r="U100" s="250">
        <f t="shared" ref="U100:AD100" si="98">U101+U104+U106</f>
        <v>50000</v>
      </c>
      <c r="V100" s="250">
        <f t="shared" si="98"/>
        <v>23900</v>
      </c>
      <c r="W100" s="286">
        <f t="shared" si="98"/>
        <v>4493.8100000000004</v>
      </c>
      <c r="X100" s="117"/>
      <c r="Y100" s="260"/>
      <c r="Z100" s="117">
        <f t="shared" si="98"/>
        <v>17817.12</v>
      </c>
      <c r="AA100" s="117">
        <f t="shared" si="98"/>
        <v>23900</v>
      </c>
      <c r="AB100" s="117">
        <f t="shared" si="98"/>
        <v>20000</v>
      </c>
      <c r="AC100" s="117">
        <f t="shared" si="98"/>
        <v>20000</v>
      </c>
      <c r="AD100" s="117">
        <f t="shared" si="98"/>
        <v>20000</v>
      </c>
    </row>
    <row r="101" spans="1:30" s="98" customFormat="1" ht="20.25" hidden="1" customHeight="1" x14ac:dyDescent="0.25">
      <c r="A101" s="167" t="s">
        <v>328</v>
      </c>
      <c r="B101" s="167"/>
      <c r="C101" s="167"/>
      <c r="D101" s="167"/>
      <c r="E101" s="180" t="s">
        <v>380</v>
      </c>
      <c r="F101" s="182">
        <f t="shared" si="76"/>
        <v>22000</v>
      </c>
      <c r="G101" s="182">
        <f t="shared" si="77"/>
        <v>36464.18</v>
      </c>
      <c r="H101" s="183">
        <f t="shared" si="78"/>
        <v>35729.979999999996</v>
      </c>
      <c r="I101" s="108"/>
      <c r="J101" s="115"/>
      <c r="K101" s="115"/>
      <c r="L101" s="115"/>
      <c r="M101" s="176">
        <v>32231</v>
      </c>
      <c r="N101" s="177"/>
      <c r="O101" s="178" t="s">
        <v>40</v>
      </c>
      <c r="P101" s="177" t="s">
        <v>171</v>
      </c>
      <c r="Q101" s="179">
        <f t="shared" ref="Q101:R101" si="99">Q102+Q103</f>
        <v>11000</v>
      </c>
      <c r="R101" s="179">
        <f t="shared" si="99"/>
        <v>0</v>
      </c>
      <c r="S101" s="179">
        <f>S102+S103</f>
        <v>11000</v>
      </c>
      <c r="T101" s="179">
        <f t="shared" ref="T101:AD101" si="100">T102+T103</f>
        <v>0</v>
      </c>
      <c r="U101" s="251">
        <f t="shared" si="100"/>
        <v>24000</v>
      </c>
      <c r="V101" s="251">
        <f t="shared" si="100"/>
        <v>11000</v>
      </c>
      <c r="W101" s="287">
        <f t="shared" si="100"/>
        <v>1464.1800000000003</v>
      </c>
      <c r="X101" s="179"/>
      <c r="Y101" s="261"/>
      <c r="Z101" s="179">
        <f t="shared" si="100"/>
        <v>6729.98</v>
      </c>
      <c r="AA101" s="179">
        <f t="shared" si="100"/>
        <v>11000</v>
      </c>
      <c r="AB101" s="179">
        <f t="shared" si="100"/>
        <v>6000</v>
      </c>
      <c r="AC101" s="179">
        <f t="shared" si="100"/>
        <v>6000</v>
      </c>
      <c r="AD101" s="179">
        <f t="shared" si="100"/>
        <v>6000</v>
      </c>
    </row>
    <row r="102" spans="1:30" s="98" customFormat="1" ht="20.25" hidden="1" customHeight="1" x14ac:dyDescent="0.25">
      <c r="A102" s="167" t="s">
        <v>328</v>
      </c>
      <c r="B102" s="167"/>
      <c r="C102" s="167"/>
      <c r="D102" s="167"/>
      <c r="E102" s="167"/>
      <c r="F102" s="182">
        <f t="shared" si="76"/>
        <v>12000</v>
      </c>
      <c r="G102" s="182">
        <f t="shared" si="77"/>
        <v>16297.77</v>
      </c>
      <c r="H102" s="183">
        <f t="shared" si="78"/>
        <v>12466.75</v>
      </c>
      <c r="I102" s="108"/>
      <c r="J102" s="115"/>
      <c r="K102" s="115"/>
      <c r="L102" s="115"/>
      <c r="M102" s="9"/>
      <c r="N102" s="155">
        <v>322310</v>
      </c>
      <c r="O102" s="156" t="s">
        <v>40</v>
      </c>
      <c r="P102" s="157" t="s">
        <v>171</v>
      </c>
      <c r="Q102" s="158">
        <f>11000-5000</f>
        <v>6000</v>
      </c>
      <c r="R102" s="158">
        <f>S102-Q102</f>
        <v>0</v>
      </c>
      <c r="S102" s="158">
        <f>11000-5000</f>
        <v>6000</v>
      </c>
      <c r="T102" s="158"/>
      <c r="U102" s="252">
        <v>10000</v>
      </c>
      <c r="V102" s="252">
        <v>6000</v>
      </c>
      <c r="W102" s="288">
        <f>4497.77-W321-W757-W869-W1007-W1138-W1253</f>
        <v>297.77000000000044</v>
      </c>
      <c r="X102" s="158"/>
      <c r="Y102" s="262"/>
      <c r="Z102" s="158">
        <v>466.75</v>
      </c>
      <c r="AA102" s="158">
        <f t="shared" ref="AA102:AA103" si="101">+Q102</f>
        <v>6000</v>
      </c>
      <c r="AB102" s="158">
        <v>2000</v>
      </c>
      <c r="AC102" s="158">
        <v>2000</v>
      </c>
      <c r="AD102" s="158">
        <v>2000</v>
      </c>
    </row>
    <row r="103" spans="1:30" s="98" customFormat="1" ht="20.25" hidden="1" customHeight="1" x14ac:dyDescent="0.25">
      <c r="A103" s="167" t="s">
        <v>328</v>
      </c>
      <c r="B103" s="167"/>
      <c r="C103" s="167"/>
      <c r="D103" s="167"/>
      <c r="E103" s="167"/>
      <c r="F103" s="182">
        <f t="shared" si="76"/>
        <v>10000</v>
      </c>
      <c r="G103" s="182">
        <f t="shared" si="77"/>
        <v>20166.41</v>
      </c>
      <c r="H103" s="183">
        <f t="shared" si="78"/>
        <v>23263.23</v>
      </c>
      <c r="I103" s="108"/>
      <c r="J103" s="115"/>
      <c r="K103" s="115"/>
      <c r="L103" s="115"/>
      <c r="M103" s="9"/>
      <c r="N103" s="155">
        <v>322311</v>
      </c>
      <c r="O103" s="156" t="s">
        <v>40</v>
      </c>
      <c r="P103" s="157" t="s">
        <v>172</v>
      </c>
      <c r="Q103" s="158">
        <v>5000</v>
      </c>
      <c r="R103" s="158">
        <f>S103-Q103</f>
        <v>0</v>
      </c>
      <c r="S103" s="158">
        <v>5000</v>
      </c>
      <c r="T103" s="158"/>
      <c r="U103" s="252">
        <v>14000</v>
      </c>
      <c r="V103" s="252">
        <v>5000</v>
      </c>
      <c r="W103" s="288">
        <f>10806.41-W322-W758-W870-W1008-W1139-W1254</f>
        <v>1166.4099999999999</v>
      </c>
      <c r="X103" s="158"/>
      <c r="Y103" s="262"/>
      <c r="Z103" s="158">
        <v>6263.23</v>
      </c>
      <c r="AA103" s="158">
        <f t="shared" si="101"/>
        <v>5000</v>
      </c>
      <c r="AB103" s="158">
        <v>4000</v>
      </c>
      <c r="AC103" s="158">
        <v>4000</v>
      </c>
      <c r="AD103" s="158">
        <v>4000</v>
      </c>
    </row>
    <row r="104" spans="1:30" s="98" customFormat="1" ht="20.25" hidden="1" customHeight="1" x14ac:dyDescent="0.25">
      <c r="A104" s="167" t="s">
        <v>328</v>
      </c>
      <c r="B104" s="167"/>
      <c r="C104" s="167"/>
      <c r="D104" s="167"/>
      <c r="E104" s="180" t="s">
        <v>380</v>
      </c>
      <c r="F104" s="182">
        <f t="shared" si="76"/>
        <v>9800</v>
      </c>
      <c r="G104" s="182">
        <f t="shared" si="77"/>
        <v>18353.78</v>
      </c>
      <c r="H104" s="183">
        <f t="shared" si="78"/>
        <v>26692.59</v>
      </c>
      <c r="I104" s="108"/>
      <c r="J104" s="115"/>
      <c r="K104" s="115"/>
      <c r="L104" s="115"/>
      <c r="M104" s="176">
        <v>32233</v>
      </c>
      <c r="N104" s="177"/>
      <c r="O104" s="178" t="s">
        <v>40</v>
      </c>
      <c r="P104" s="177" t="s">
        <v>173</v>
      </c>
      <c r="Q104" s="179">
        <f t="shared" ref="Q104:R104" si="102">Q105</f>
        <v>4900</v>
      </c>
      <c r="R104" s="179">
        <f t="shared" si="102"/>
        <v>0</v>
      </c>
      <c r="S104" s="179">
        <f>S105</f>
        <v>4900</v>
      </c>
      <c r="T104" s="179">
        <f t="shared" ref="T104:AD104" si="103">T105</f>
        <v>0</v>
      </c>
      <c r="U104" s="251">
        <f t="shared" si="103"/>
        <v>13000</v>
      </c>
      <c r="V104" s="251">
        <f t="shared" si="103"/>
        <v>4900</v>
      </c>
      <c r="W104" s="287">
        <f t="shared" si="103"/>
        <v>453.77999999999975</v>
      </c>
      <c r="X104" s="179"/>
      <c r="Y104" s="261"/>
      <c r="Z104" s="179">
        <f t="shared" si="103"/>
        <v>3792.59</v>
      </c>
      <c r="AA104" s="179">
        <f t="shared" si="103"/>
        <v>4900</v>
      </c>
      <c r="AB104" s="179">
        <f t="shared" si="103"/>
        <v>6000</v>
      </c>
      <c r="AC104" s="179">
        <f t="shared" si="103"/>
        <v>6000</v>
      </c>
      <c r="AD104" s="179">
        <f t="shared" si="103"/>
        <v>6000</v>
      </c>
    </row>
    <row r="105" spans="1:30" s="98" customFormat="1" ht="20.25" hidden="1" customHeight="1" x14ac:dyDescent="0.25">
      <c r="A105" s="167" t="s">
        <v>328</v>
      </c>
      <c r="B105" s="167"/>
      <c r="C105" s="167"/>
      <c r="D105" s="167"/>
      <c r="E105" s="167"/>
      <c r="F105" s="182">
        <f t="shared" si="76"/>
        <v>9800</v>
      </c>
      <c r="G105" s="182">
        <f t="shared" si="77"/>
        <v>18353.78</v>
      </c>
      <c r="H105" s="183">
        <f t="shared" si="78"/>
        <v>26692.59</v>
      </c>
      <c r="I105" s="108"/>
      <c r="J105" s="115"/>
      <c r="K105" s="115"/>
      <c r="L105" s="115"/>
      <c r="M105" s="9"/>
      <c r="N105" s="155">
        <v>322330</v>
      </c>
      <c r="O105" s="156" t="s">
        <v>40</v>
      </c>
      <c r="P105" s="157" t="s">
        <v>173</v>
      </c>
      <c r="Q105" s="158">
        <v>4900</v>
      </c>
      <c r="R105" s="158">
        <f>S105-Q105</f>
        <v>0</v>
      </c>
      <c r="S105" s="158">
        <v>4900</v>
      </c>
      <c r="T105" s="158"/>
      <c r="U105" s="252">
        <v>13000</v>
      </c>
      <c r="V105" s="252">
        <v>4900</v>
      </c>
      <c r="W105" s="288">
        <f>6345.78-W324-W760-W872-W1010-W1141-W1256</f>
        <v>453.77999999999975</v>
      </c>
      <c r="X105" s="158"/>
      <c r="Y105" s="262"/>
      <c r="Z105" s="158">
        <v>3792.59</v>
      </c>
      <c r="AA105" s="158">
        <f>+Q105</f>
        <v>4900</v>
      </c>
      <c r="AB105" s="158">
        <v>6000</v>
      </c>
      <c r="AC105" s="158">
        <v>6000</v>
      </c>
      <c r="AD105" s="158">
        <v>6000</v>
      </c>
    </row>
    <row r="106" spans="1:30" s="98" customFormat="1" ht="20.25" hidden="1" customHeight="1" x14ac:dyDescent="0.25">
      <c r="A106" s="167" t="s">
        <v>328</v>
      </c>
      <c r="B106" s="167"/>
      <c r="C106" s="167"/>
      <c r="D106" s="167"/>
      <c r="E106" s="180" t="s">
        <v>380</v>
      </c>
      <c r="F106" s="182">
        <f t="shared" si="76"/>
        <v>16000</v>
      </c>
      <c r="G106" s="182">
        <f t="shared" si="77"/>
        <v>23575.85</v>
      </c>
      <c r="H106" s="183">
        <f t="shared" si="78"/>
        <v>39294.550000000003</v>
      </c>
      <c r="I106" s="108"/>
      <c r="J106" s="115"/>
      <c r="K106" s="115"/>
      <c r="L106" s="115"/>
      <c r="M106" s="176">
        <v>32234</v>
      </c>
      <c r="N106" s="177"/>
      <c r="O106" s="178" t="s">
        <v>40</v>
      </c>
      <c r="P106" s="177" t="s">
        <v>174</v>
      </c>
      <c r="Q106" s="179">
        <f t="shared" ref="Q106:R106" si="104">Q107</f>
        <v>8000</v>
      </c>
      <c r="R106" s="179">
        <f t="shared" si="104"/>
        <v>0</v>
      </c>
      <c r="S106" s="179">
        <f>S107</f>
        <v>8000</v>
      </c>
      <c r="T106" s="179">
        <f t="shared" ref="T106:AD106" si="105">T107</f>
        <v>0</v>
      </c>
      <c r="U106" s="251">
        <f t="shared" si="105"/>
        <v>13000</v>
      </c>
      <c r="V106" s="251">
        <f t="shared" si="105"/>
        <v>8000</v>
      </c>
      <c r="W106" s="287">
        <f t="shared" si="105"/>
        <v>2575.8500000000004</v>
      </c>
      <c r="X106" s="179"/>
      <c r="Y106" s="261"/>
      <c r="Z106" s="179">
        <f t="shared" si="105"/>
        <v>7294.55</v>
      </c>
      <c r="AA106" s="179">
        <f t="shared" si="105"/>
        <v>8000</v>
      </c>
      <c r="AB106" s="179">
        <f t="shared" si="105"/>
        <v>8000</v>
      </c>
      <c r="AC106" s="179">
        <f t="shared" si="105"/>
        <v>8000</v>
      </c>
      <c r="AD106" s="179">
        <f t="shared" si="105"/>
        <v>8000</v>
      </c>
    </row>
    <row r="107" spans="1:30" s="98" customFormat="1" ht="20.25" hidden="1" customHeight="1" x14ac:dyDescent="0.25">
      <c r="A107" s="167" t="s">
        <v>328</v>
      </c>
      <c r="B107" s="167"/>
      <c r="C107" s="167"/>
      <c r="D107" s="167"/>
      <c r="E107" s="167"/>
      <c r="F107" s="182">
        <f t="shared" si="76"/>
        <v>16000</v>
      </c>
      <c r="G107" s="182">
        <f t="shared" si="77"/>
        <v>23575.85</v>
      </c>
      <c r="H107" s="183">
        <f t="shared" si="78"/>
        <v>39294.550000000003</v>
      </c>
      <c r="I107" s="108"/>
      <c r="J107" s="115"/>
      <c r="K107" s="115"/>
      <c r="L107" s="115"/>
      <c r="M107" s="9"/>
      <c r="N107" s="155">
        <v>322340</v>
      </c>
      <c r="O107" s="156" t="s">
        <v>40</v>
      </c>
      <c r="P107" s="157" t="s">
        <v>174</v>
      </c>
      <c r="Q107" s="158">
        <f>14000-6000</f>
        <v>8000</v>
      </c>
      <c r="R107" s="158">
        <f>S107-Q107</f>
        <v>0</v>
      </c>
      <c r="S107" s="158">
        <f>14000-6000</f>
        <v>8000</v>
      </c>
      <c r="T107" s="158"/>
      <c r="U107" s="252">
        <v>13000</v>
      </c>
      <c r="V107" s="252">
        <v>8000</v>
      </c>
      <c r="W107" s="289">
        <f>8245.85-W326-W606-W762-W874-W1012-W1258</f>
        <v>2575.8500000000004</v>
      </c>
      <c r="X107" s="158"/>
      <c r="Y107" s="262"/>
      <c r="Z107" s="158">
        <v>7294.55</v>
      </c>
      <c r="AA107" s="158">
        <f>+Q107</f>
        <v>8000</v>
      </c>
      <c r="AB107" s="158">
        <v>8000</v>
      </c>
      <c r="AC107" s="158">
        <v>8000</v>
      </c>
      <c r="AD107" s="158">
        <v>8000</v>
      </c>
    </row>
    <row r="108" spans="1:30" s="98" customFormat="1" ht="20.25" hidden="1" customHeight="1" x14ac:dyDescent="0.25">
      <c r="A108" s="167" t="s">
        <v>328</v>
      </c>
      <c r="B108" s="167"/>
      <c r="C108" s="167"/>
      <c r="D108" s="180" t="s">
        <v>379</v>
      </c>
      <c r="E108" s="180" t="s">
        <v>380</v>
      </c>
      <c r="F108" s="182">
        <f t="shared" si="76"/>
        <v>6000</v>
      </c>
      <c r="G108" s="182">
        <f t="shared" si="77"/>
        <v>18000</v>
      </c>
      <c r="H108" s="183">
        <f t="shared" si="78"/>
        <v>21000</v>
      </c>
      <c r="I108" s="108"/>
      <c r="J108" s="115"/>
      <c r="K108" s="115"/>
      <c r="L108" s="115">
        <v>3224</v>
      </c>
      <c r="M108" s="115"/>
      <c r="N108" s="116"/>
      <c r="O108" s="10" t="s">
        <v>40</v>
      </c>
      <c r="P108" s="118" t="s">
        <v>175</v>
      </c>
      <c r="Q108" s="117">
        <f t="shared" ref="Q108:AD109" si="106">Q109</f>
        <v>9000</v>
      </c>
      <c r="R108" s="117">
        <f t="shared" si="106"/>
        <v>-6000</v>
      </c>
      <c r="S108" s="117">
        <f t="shared" si="106"/>
        <v>3000</v>
      </c>
      <c r="T108" s="117">
        <v>0</v>
      </c>
      <c r="U108" s="250">
        <f t="shared" si="106"/>
        <v>9000</v>
      </c>
      <c r="V108" s="250">
        <f t="shared" si="106"/>
        <v>9000</v>
      </c>
      <c r="W108" s="286">
        <f t="shared" si="106"/>
        <v>0</v>
      </c>
      <c r="X108" s="117"/>
      <c r="Y108" s="260"/>
      <c r="Z108" s="117">
        <f t="shared" si="106"/>
        <v>0</v>
      </c>
      <c r="AA108" s="117">
        <f t="shared" si="106"/>
        <v>9000</v>
      </c>
      <c r="AB108" s="117">
        <f t="shared" si="106"/>
        <v>4000</v>
      </c>
      <c r="AC108" s="117">
        <f t="shared" si="106"/>
        <v>4000</v>
      </c>
      <c r="AD108" s="117">
        <f t="shared" si="106"/>
        <v>4000</v>
      </c>
    </row>
    <row r="109" spans="1:30" s="98" customFormat="1" ht="25.5" hidden="1" customHeight="1" x14ac:dyDescent="0.25">
      <c r="A109" s="167" t="s">
        <v>328</v>
      </c>
      <c r="B109" s="167"/>
      <c r="C109" s="167"/>
      <c r="D109" s="167"/>
      <c r="E109" s="180" t="s">
        <v>380</v>
      </c>
      <c r="F109" s="182">
        <f t="shared" si="76"/>
        <v>6000</v>
      </c>
      <c r="G109" s="182">
        <f t="shared" si="77"/>
        <v>18000</v>
      </c>
      <c r="H109" s="183">
        <f t="shared" si="78"/>
        <v>21000</v>
      </c>
      <c r="I109" s="108"/>
      <c r="J109" s="115"/>
      <c r="K109" s="115"/>
      <c r="L109" s="115"/>
      <c r="M109" s="176">
        <v>32242</v>
      </c>
      <c r="N109" s="177"/>
      <c r="O109" s="178" t="s">
        <v>40</v>
      </c>
      <c r="P109" s="177" t="s">
        <v>176</v>
      </c>
      <c r="Q109" s="179">
        <f t="shared" si="106"/>
        <v>9000</v>
      </c>
      <c r="R109" s="179">
        <f t="shared" si="106"/>
        <v>-6000</v>
      </c>
      <c r="S109" s="179">
        <f>S110</f>
        <v>3000</v>
      </c>
      <c r="T109" s="179">
        <f t="shared" si="106"/>
        <v>0</v>
      </c>
      <c r="U109" s="251">
        <f t="shared" si="106"/>
        <v>9000</v>
      </c>
      <c r="V109" s="251">
        <f t="shared" si="106"/>
        <v>9000</v>
      </c>
      <c r="W109" s="287">
        <f t="shared" si="106"/>
        <v>0</v>
      </c>
      <c r="X109" s="179"/>
      <c r="Y109" s="261"/>
      <c r="Z109" s="179">
        <f t="shared" si="106"/>
        <v>0</v>
      </c>
      <c r="AA109" s="179">
        <f t="shared" si="106"/>
        <v>9000</v>
      </c>
      <c r="AB109" s="179">
        <f t="shared" si="106"/>
        <v>4000</v>
      </c>
      <c r="AC109" s="179">
        <f t="shared" si="106"/>
        <v>4000</v>
      </c>
      <c r="AD109" s="179">
        <f t="shared" si="106"/>
        <v>4000</v>
      </c>
    </row>
    <row r="110" spans="1:30" s="98" customFormat="1" ht="25.5" hidden="1" customHeight="1" x14ac:dyDescent="0.25">
      <c r="A110" s="167" t="s">
        <v>328</v>
      </c>
      <c r="B110" s="167"/>
      <c r="C110" s="167"/>
      <c r="D110" s="167"/>
      <c r="E110" s="167"/>
      <c r="F110" s="182">
        <f t="shared" si="76"/>
        <v>6000</v>
      </c>
      <c r="G110" s="182">
        <f t="shared" si="77"/>
        <v>18000</v>
      </c>
      <c r="H110" s="183">
        <f t="shared" si="78"/>
        <v>21000</v>
      </c>
      <c r="I110" s="108"/>
      <c r="J110" s="115"/>
      <c r="K110" s="115"/>
      <c r="L110" s="115"/>
      <c r="M110" s="9"/>
      <c r="N110" s="155">
        <v>322420</v>
      </c>
      <c r="O110" s="156" t="s">
        <v>40</v>
      </c>
      <c r="P110" s="157" t="s">
        <v>176</v>
      </c>
      <c r="Q110" s="158">
        <v>9000</v>
      </c>
      <c r="R110" s="158">
        <f>S110-Q110</f>
        <v>-6000</v>
      </c>
      <c r="S110" s="158">
        <f>9000-6000</f>
        <v>3000</v>
      </c>
      <c r="T110" s="158"/>
      <c r="U110" s="252">
        <v>9000</v>
      </c>
      <c r="V110" s="252">
        <v>9000</v>
      </c>
      <c r="W110" s="288">
        <v>0</v>
      </c>
      <c r="X110" s="158"/>
      <c r="Y110" s="262"/>
      <c r="Z110" s="158"/>
      <c r="AA110" s="158">
        <f>+Q110</f>
        <v>9000</v>
      </c>
      <c r="AB110" s="158">
        <v>4000</v>
      </c>
      <c r="AC110" s="158">
        <v>4000</v>
      </c>
      <c r="AD110" s="158">
        <v>4000</v>
      </c>
    </row>
    <row r="111" spans="1:30" s="98" customFormat="1" ht="20.25" customHeight="1" x14ac:dyDescent="0.25">
      <c r="A111" s="167" t="s">
        <v>328</v>
      </c>
      <c r="B111" s="167"/>
      <c r="C111" s="167"/>
      <c r="D111" s="180" t="s">
        <v>379</v>
      </c>
      <c r="E111" s="180" t="s">
        <v>380</v>
      </c>
      <c r="F111" s="182">
        <f t="shared" si="76"/>
        <v>18900</v>
      </c>
      <c r="G111" s="182">
        <f t="shared" si="77"/>
        <v>25501.31</v>
      </c>
      <c r="H111" s="183">
        <f t="shared" si="78"/>
        <v>31796.87</v>
      </c>
      <c r="I111" s="108"/>
      <c r="J111" s="115"/>
      <c r="K111" s="115"/>
      <c r="L111" s="115">
        <v>3225</v>
      </c>
      <c r="M111" s="115"/>
      <c r="N111" s="116"/>
      <c r="O111" s="10" t="s">
        <v>40</v>
      </c>
      <c r="P111" s="118" t="s">
        <v>177</v>
      </c>
      <c r="Q111" s="117">
        <f t="shared" ref="Q111:R111" si="107">Q112+Q114</f>
        <v>7450</v>
      </c>
      <c r="R111" s="117">
        <f t="shared" si="107"/>
        <v>2000</v>
      </c>
      <c r="S111" s="117">
        <f>S112+S114</f>
        <v>9450</v>
      </c>
      <c r="T111" s="117">
        <v>4997</v>
      </c>
      <c r="U111" s="250">
        <f t="shared" ref="U111:AD111" si="108">U112+U114</f>
        <v>9450</v>
      </c>
      <c r="V111" s="250">
        <f t="shared" si="108"/>
        <v>7450</v>
      </c>
      <c r="W111" s="286">
        <f t="shared" si="108"/>
        <v>3604.31</v>
      </c>
      <c r="X111" s="117"/>
      <c r="Y111" s="260"/>
      <c r="Z111" s="117">
        <f t="shared" si="108"/>
        <v>4996.87</v>
      </c>
      <c r="AA111" s="117">
        <f t="shared" si="108"/>
        <v>7450</v>
      </c>
      <c r="AB111" s="117">
        <f t="shared" si="108"/>
        <v>6450</v>
      </c>
      <c r="AC111" s="117">
        <f t="shared" si="108"/>
        <v>6450</v>
      </c>
      <c r="AD111" s="117">
        <f t="shared" si="108"/>
        <v>6450</v>
      </c>
    </row>
    <row r="112" spans="1:30" s="98" customFormat="1" ht="20.25" hidden="1" customHeight="1" x14ac:dyDescent="0.25">
      <c r="A112" s="167" t="s">
        <v>328</v>
      </c>
      <c r="B112" s="167"/>
      <c r="C112" s="167"/>
      <c r="D112" s="167"/>
      <c r="E112" s="180" t="s">
        <v>380</v>
      </c>
      <c r="F112" s="182">
        <f t="shared" si="76"/>
        <v>6900</v>
      </c>
      <c r="G112" s="182">
        <f t="shared" si="77"/>
        <v>9714.6</v>
      </c>
      <c r="H112" s="183">
        <f t="shared" si="78"/>
        <v>17755.57</v>
      </c>
      <c r="I112" s="108"/>
      <c r="J112" s="115"/>
      <c r="K112" s="115"/>
      <c r="L112" s="115"/>
      <c r="M112" s="176">
        <v>32251</v>
      </c>
      <c r="N112" s="177"/>
      <c r="O112" s="178" t="s">
        <v>40</v>
      </c>
      <c r="P112" s="177" t="s">
        <v>178</v>
      </c>
      <c r="Q112" s="179">
        <f t="shared" ref="Q112:R112" si="109">Q113</f>
        <v>3450</v>
      </c>
      <c r="R112" s="179">
        <f t="shared" si="109"/>
        <v>0</v>
      </c>
      <c r="S112" s="179">
        <f>S113</f>
        <v>3450</v>
      </c>
      <c r="T112" s="179">
        <f t="shared" ref="T112:AD112" si="110">T113</f>
        <v>0</v>
      </c>
      <c r="U112" s="251">
        <f t="shared" si="110"/>
        <v>5450</v>
      </c>
      <c r="V112" s="251">
        <f t="shared" si="110"/>
        <v>3450</v>
      </c>
      <c r="W112" s="287">
        <f t="shared" si="110"/>
        <v>814.59999999999991</v>
      </c>
      <c r="X112" s="179"/>
      <c r="Y112" s="261"/>
      <c r="Z112" s="179">
        <f t="shared" si="110"/>
        <v>3955.57</v>
      </c>
      <c r="AA112" s="179">
        <f t="shared" si="110"/>
        <v>3450</v>
      </c>
      <c r="AB112" s="179">
        <f t="shared" si="110"/>
        <v>3450</v>
      </c>
      <c r="AC112" s="179">
        <f t="shared" si="110"/>
        <v>3450</v>
      </c>
      <c r="AD112" s="179">
        <f t="shared" si="110"/>
        <v>3450</v>
      </c>
    </row>
    <row r="113" spans="1:31" s="98" customFormat="1" ht="20.25" hidden="1" customHeight="1" x14ac:dyDescent="0.25">
      <c r="A113" s="167" t="s">
        <v>328</v>
      </c>
      <c r="B113" s="167"/>
      <c r="C113" s="167"/>
      <c r="D113" s="167"/>
      <c r="E113" s="167"/>
      <c r="F113" s="182">
        <f t="shared" si="76"/>
        <v>6900</v>
      </c>
      <c r="G113" s="182">
        <f t="shared" si="77"/>
        <v>9714.6</v>
      </c>
      <c r="H113" s="183">
        <f t="shared" si="78"/>
        <v>17755.57</v>
      </c>
      <c r="I113" s="108"/>
      <c r="J113" s="115"/>
      <c r="K113" s="115"/>
      <c r="L113" s="115"/>
      <c r="M113" s="9"/>
      <c r="N113" s="155">
        <v>322510</v>
      </c>
      <c r="O113" s="156" t="s">
        <v>40</v>
      </c>
      <c r="P113" s="157" t="s">
        <v>178</v>
      </c>
      <c r="Q113" s="158">
        <v>3450</v>
      </c>
      <c r="R113" s="158">
        <f>S113-Q113</f>
        <v>0</v>
      </c>
      <c r="S113" s="158">
        <v>3450</v>
      </c>
      <c r="T113" s="158"/>
      <c r="U113" s="252">
        <v>5450</v>
      </c>
      <c r="V113" s="252">
        <v>3450</v>
      </c>
      <c r="W113" s="288">
        <f>3117.6-W332</f>
        <v>814.59999999999991</v>
      </c>
      <c r="X113" s="158"/>
      <c r="Y113" s="262"/>
      <c r="Z113" s="158">
        <v>3955.57</v>
      </c>
      <c r="AA113" s="158">
        <f>+Q113</f>
        <v>3450</v>
      </c>
      <c r="AB113" s="158">
        <v>3450</v>
      </c>
      <c r="AC113" s="158">
        <v>3450</v>
      </c>
      <c r="AD113" s="158">
        <v>3450</v>
      </c>
    </row>
    <row r="114" spans="1:31" s="98" customFormat="1" ht="20.25" hidden="1" customHeight="1" x14ac:dyDescent="0.25">
      <c r="A114" s="167" t="s">
        <v>328</v>
      </c>
      <c r="B114" s="167"/>
      <c r="C114" s="167"/>
      <c r="D114" s="167"/>
      <c r="E114" s="180" t="s">
        <v>380</v>
      </c>
      <c r="F114" s="182">
        <f t="shared" si="76"/>
        <v>12000</v>
      </c>
      <c r="G114" s="182">
        <f t="shared" si="77"/>
        <v>10789.71</v>
      </c>
      <c r="H114" s="183">
        <f t="shared" si="78"/>
        <v>14041.3</v>
      </c>
      <c r="I114" s="108"/>
      <c r="J114" s="115"/>
      <c r="K114" s="115"/>
      <c r="L114" s="115"/>
      <c r="M114" s="176">
        <v>32252</v>
      </c>
      <c r="N114" s="177"/>
      <c r="O114" s="178" t="s">
        <v>40</v>
      </c>
      <c r="P114" s="177" t="s">
        <v>179</v>
      </c>
      <c r="Q114" s="179">
        <f t="shared" ref="Q114:R114" si="111">Q115</f>
        <v>4000</v>
      </c>
      <c r="R114" s="179">
        <f t="shared" si="111"/>
        <v>2000</v>
      </c>
      <c r="S114" s="179">
        <f>S115</f>
        <v>6000</v>
      </c>
      <c r="T114" s="179">
        <f t="shared" ref="T114:AD114" si="112">T115</f>
        <v>0</v>
      </c>
      <c r="U114" s="251">
        <f t="shared" si="112"/>
        <v>4000</v>
      </c>
      <c r="V114" s="251">
        <f t="shared" si="112"/>
        <v>4000</v>
      </c>
      <c r="W114" s="287">
        <f t="shared" si="112"/>
        <v>2789.71</v>
      </c>
      <c r="X114" s="179"/>
      <c r="Y114" s="261"/>
      <c r="Z114" s="179">
        <f t="shared" si="112"/>
        <v>1041.3</v>
      </c>
      <c r="AA114" s="179">
        <f t="shared" si="112"/>
        <v>4000</v>
      </c>
      <c r="AB114" s="179">
        <f t="shared" si="112"/>
        <v>3000</v>
      </c>
      <c r="AC114" s="179">
        <f t="shared" si="112"/>
        <v>3000</v>
      </c>
      <c r="AD114" s="179">
        <f t="shared" si="112"/>
        <v>3000</v>
      </c>
    </row>
    <row r="115" spans="1:31" s="98" customFormat="1" ht="20.25" hidden="1" customHeight="1" x14ac:dyDescent="0.25">
      <c r="A115" s="167" t="s">
        <v>328</v>
      </c>
      <c r="B115" s="167"/>
      <c r="C115" s="167"/>
      <c r="D115" s="167"/>
      <c r="E115" s="167"/>
      <c r="F115" s="182">
        <f t="shared" si="76"/>
        <v>12000</v>
      </c>
      <c r="G115" s="182">
        <f t="shared" si="77"/>
        <v>10789.71</v>
      </c>
      <c r="H115" s="183">
        <f t="shared" si="78"/>
        <v>14041.3</v>
      </c>
      <c r="I115" s="108"/>
      <c r="J115" s="115"/>
      <c r="K115" s="115"/>
      <c r="L115" s="115"/>
      <c r="M115" s="9"/>
      <c r="N115" s="155">
        <v>322520</v>
      </c>
      <c r="O115" s="156" t="s">
        <v>40</v>
      </c>
      <c r="P115" s="157" t="s">
        <v>179</v>
      </c>
      <c r="Q115" s="158">
        <v>4000</v>
      </c>
      <c r="R115" s="158">
        <f>S115-Q115</f>
        <v>2000</v>
      </c>
      <c r="S115" s="158">
        <f>4000+2000</f>
        <v>6000</v>
      </c>
      <c r="T115" s="158"/>
      <c r="U115" s="252">
        <v>4000</v>
      </c>
      <c r="V115" s="252">
        <v>4000</v>
      </c>
      <c r="W115" s="288">
        <v>2789.71</v>
      </c>
      <c r="X115" s="158"/>
      <c r="Y115" s="262"/>
      <c r="Z115" s="158">
        <v>1041.3</v>
      </c>
      <c r="AA115" s="158">
        <f>+Q115</f>
        <v>4000</v>
      </c>
      <c r="AB115" s="158">
        <v>3000</v>
      </c>
      <c r="AC115" s="158">
        <v>3000</v>
      </c>
      <c r="AD115" s="158">
        <v>3000</v>
      </c>
    </row>
    <row r="116" spans="1:31" s="98" customFormat="1" ht="20.25" customHeight="1" x14ac:dyDescent="0.25">
      <c r="A116" s="167" t="s">
        <v>328</v>
      </c>
      <c r="B116" s="167"/>
      <c r="C116" s="167"/>
      <c r="D116" s="180" t="s">
        <v>379</v>
      </c>
      <c r="E116" s="180" t="s">
        <v>380</v>
      </c>
      <c r="F116" s="182">
        <f t="shared" si="76"/>
        <v>2000</v>
      </c>
      <c r="G116" s="182">
        <f t="shared" si="77"/>
        <v>9108.35</v>
      </c>
      <c r="H116" s="183">
        <f t="shared" si="78"/>
        <v>13917.76</v>
      </c>
      <c r="I116" s="108"/>
      <c r="J116" s="115"/>
      <c r="K116" s="115"/>
      <c r="L116" s="115">
        <v>3227</v>
      </c>
      <c r="M116" s="115"/>
      <c r="N116" s="116"/>
      <c r="O116" s="10" t="s">
        <v>40</v>
      </c>
      <c r="P116" s="111" t="s">
        <v>180</v>
      </c>
      <c r="Q116" s="117">
        <f t="shared" ref="Q116:AD117" si="113">Q117</f>
        <v>1000</v>
      </c>
      <c r="R116" s="117">
        <f t="shared" si="113"/>
        <v>0</v>
      </c>
      <c r="S116" s="117">
        <f t="shared" si="113"/>
        <v>1000</v>
      </c>
      <c r="T116" s="117">
        <v>3918</v>
      </c>
      <c r="U116" s="250">
        <f t="shared" si="113"/>
        <v>4000</v>
      </c>
      <c r="V116" s="250">
        <f t="shared" si="113"/>
        <v>1000</v>
      </c>
      <c r="W116" s="286">
        <f t="shared" si="113"/>
        <v>190.34999999999991</v>
      </c>
      <c r="X116" s="117"/>
      <c r="Y116" s="260"/>
      <c r="Z116" s="117">
        <f t="shared" si="113"/>
        <v>3917.76</v>
      </c>
      <c r="AA116" s="117">
        <f t="shared" si="113"/>
        <v>1000</v>
      </c>
      <c r="AB116" s="117">
        <f t="shared" si="113"/>
        <v>3000</v>
      </c>
      <c r="AC116" s="117">
        <f t="shared" si="113"/>
        <v>3000</v>
      </c>
      <c r="AD116" s="117">
        <f t="shared" si="113"/>
        <v>3000</v>
      </c>
    </row>
    <row r="117" spans="1:31" s="98" customFormat="1" ht="20.25" hidden="1" customHeight="1" x14ac:dyDescent="0.25">
      <c r="A117" s="167" t="s">
        <v>328</v>
      </c>
      <c r="B117" s="167"/>
      <c r="C117" s="167"/>
      <c r="D117" s="167"/>
      <c r="E117" s="180" t="s">
        <v>380</v>
      </c>
      <c r="F117" s="182">
        <f t="shared" si="76"/>
        <v>2000</v>
      </c>
      <c r="G117" s="182">
        <f t="shared" si="77"/>
        <v>5190.3500000000004</v>
      </c>
      <c r="H117" s="183">
        <f t="shared" si="78"/>
        <v>13917.76</v>
      </c>
      <c r="I117" s="108"/>
      <c r="J117" s="115"/>
      <c r="K117" s="115"/>
      <c r="L117" s="115"/>
      <c r="M117" s="176">
        <v>32271</v>
      </c>
      <c r="N117" s="177"/>
      <c r="O117" s="178" t="s">
        <v>40</v>
      </c>
      <c r="P117" s="177" t="s">
        <v>181</v>
      </c>
      <c r="Q117" s="179">
        <f t="shared" si="113"/>
        <v>1000</v>
      </c>
      <c r="R117" s="179">
        <f t="shared" si="113"/>
        <v>0</v>
      </c>
      <c r="S117" s="179">
        <f t="shared" si="113"/>
        <v>1000</v>
      </c>
      <c r="T117" s="179">
        <f t="shared" si="113"/>
        <v>0</v>
      </c>
      <c r="U117" s="251">
        <f t="shared" si="113"/>
        <v>4000</v>
      </c>
      <c r="V117" s="251">
        <f t="shared" si="113"/>
        <v>1000</v>
      </c>
      <c r="W117" s="287">
        <f t="shared" si="113"/>
        <v>190.34999999999991</v>
      </c>
      <c r="X117" s="179"/>
      <c r="Y117" s="261"/>
      <c r="Z117" s="179">
        <f t="shared" si="113"/>
        <v>3917.76</v>
      </c>
      <c r="AA117" s="179">
        <f t="shared" si="113"/>
        <v>1000</v>
      </c>
      <c r="AB117" s="179">
        <f t="shared" si="113"/>
        <v>3000</v>
      </c>
      <c r="AC117" s="179">
        <f t="shared" si="113"/>
        <v>3000</v>
      </c>
      <c r="AD117" s="179">
        <f t="shared" si="113"/>
        <v>3000</v>
      </c>
    </row>
    <row r="118" spans="1:31" s="98" customFormat="1" ht="20.25" hidden="1" customHeight="1" x14ac:dyDescent="0.25">
      <c r="A118" s="167" t="s">
        <v>328</v>
      </c>
      <c r="B118" s="167"/>
      <c r="C118" s="167"/>
      <c r="D118" s="167"/>
      <c r="E118" s="167"/>
      <c r="F118" s="182">
        <f t="shared" si="76"/>
        <v>2000</v>
      </c>
      <c r="G118" s="182">
        <f t="shared" si="77"/>
        <v>5190.3500000000004</v>
      </c>
      <c r="H118" s="183">
        <f t="shared" si="78"/>
        <v>13917.76</v>
      </c>
      <c r="I118" s="108"/>
      <c r="J118" s="115"/>
      <c r="K118" s="115"/>
      <c r="L118" s="115"/>
      <c r="M118" s="9"/>
      <c r="N118" s="155">
        <v>322710</v>
      </c>
      <c r="O118" s="156" t="s">
        <v>40</v>
      </c>
      <c r="P118" s="157" t="s">
        <v>181</v>
      </c>
      <c r="Q118" s="158">
        <v>1000</v>
      </c>
      <c r="R118" s="158">
        <f>S118-Q118</f>
        <v>0</v>
      </c>
      <c r="S118" s="158">
        <v>1000</v>
      </c>
      <c r="T118" s="158"/>
      <c r="U118" s="252">
        <v>4000</v>
      </c>
      <c r="V118" s="252">
        <v>1000</v>
      </c>
      <c r="W118" s="288">
        <f>2090.35-W337</f>
        <v>190.34999999999991</v>
      </c>
      <c r="X118" s="158"/>
      <c r="Y118" s="262"/>
      <c r="Z118" s="158">
        <v>3917.76</v>
      </c>
      <c r="AA118" s="158">
        <f>+Q118</f>
        <v>1000</v>
      </c>
      <c r="AB118" s="158">
        <v>3000</v>
      </c>
      <c r="AC118" s="158">
        <v>3000</v>
      </c>
      <c r="AD118" s="158">
        <v>3000</v>
      </c>
    </row>
    <row r="119" spans="1:31" s="194" customFormat="1" ht="20.25" customHeight="1" x14ac:dyDescent="0.25">
      <c r="A119" s="172" t="s">
        <v>328</v>
      </c>
      <c r="B119" s="172"/>
      <c r="C119" s="195" t="s">
        <v>376</v>
      </c>
      <c r="D119" s="195" t="s">
        <v>379</v>
      </c>
      <c r="E119" s="195" t="s">
        <v>380</v>
      </c>
      <c r="F119" s="187">
        <f t="shared" si="76"/>
        <v>553650</v>
      </c>
      <c r="G119" s="187">
        <f t="shared" si="77"/>
        <v>1166907.6299999999</v>
      </c>
      <c r="H119" s="188">
        <f t="shared" si="78"/>
        <v>1126509.33</v>
      </c>
      <c r="I119" s="108"/>
      <c r="J119" s="115"/>
      <c r="K119" s="115">
        <v>323</v>
      </c>
      <c r="L119" s="115"/>
      <c r="M119" s="115"/>
      <c r="N119" s="116"/>
      <c r="O119" s="10" t="s">
        <v>40</v>
      </c>
      <c r="P119" s="111" t="s">
        <v>182</v>
      </c>
      <c r="Q119" s="117">
        <f>Q120+Q130+Q137+Q140+Q148+Q155+Q160+Q168+Q171</f>
        <v>265915</v>
      </c>
      <c r="R119" s="117">
        <f t="shared" ref="R119" si="114">R120+R130+R137+R140+R148+R155+R160+R168+R171</f>
        <v>10910</v>
      </c>
      <c r="S119" s="117">
        <f>S120+S130+S137+S140+S148+S155+S160+S168+S171</f>
        <v>276825</v>
      </c>
      <c r="T119" s="117">
        <f t="shared" ref="T119:AD119" si="115">T120+T130+T137+T140+T148+T155+T160+T168+T171</f>
        <v>282376</v>
      </c>
      <c r="U119" s="250">
        <f t="shared" si="115"/>
        <v>412160</v>
      </c>
      <c r="V119" s="250">
        <f t="shared" si="115"/>
        <v>265915</v>
      </c>
      <c r="W119" s="286">
        <f t="shared" si="115"/>
        <v>206456.62999999998</v>
      </c>
      <c r="X119" s="117"/>
      <c r="Y119" s="260"/>
      <c r="Z119" s="193">
        <f t="shared" si="115"/>
        <v>282378.33</v>
      </c>
      <c r="AA119" s="193">
        <f t="shared" si="115"/>
        <v>265915</v>
      </c>
      <c r="AB119" s="193">
        <f t="shared" si="115"/>
        <v>268360</v>
      </c>
      <c r="AC119" s="193">
        <f t="shared" si="115"/>
        <v>143743</v>
      </c>
      <c r="AD119" s="193">
        <f t="shared" si="115"/>
        <v>166113</v>
      </c>
      <c r="AE119" s="216">
        <f>W122+W126+W128+W129+W132+W134+W136+W139+W142+W144+W146+W147+W150+W152+W154+W157+W159+W162+W164+W166+W170+W173+W174+W176+W178+W180+W181+W182+W183+W184</f>
        <v>206456.63000000003</v>
      </c>
    </row>
    <row r="120" spans="1:31" s="98" customFormat="1" ht="20.25" customHeight="1" x14ac:dyDescent="0.25">
      <c r="A120" s="167" t="s">
        <v>328</v>
      </c>
      <c r="B120" s="167"/>
      <c r="C120" s="167"/>
      <c r="D120" s="180" t="s">
        <v>379</v>
      </c>
      <c r="E120" s="180" t="s">
        <v>380</v>
      </c>
      <c r="F120" s="182">
        <f t="shared" si="76"/>
        <v>26780</v>
      </c>
      <c r="G120" s="182">
        <f t="shared" si="77"/>
        <v>57418.45</v>
      </c>
      <c r="H120" s="183">
        <f t="shared" si="78"/>
        <v>64541.7</v>
      </c>
      <c r="I120" s="108"/>
      <c r="J120" s="115"/>
      <c r="K120" s="115"/>
      <c r="L120" s="115">
        <v>3231</v>
      </c>
      <c r="M120" s="115"/>
      <c r="N120" s="116"/>
      <c r="O120" s="10" t="s">
        <v>40</v>
      </c>
      <c r="P120" s="111" t="s">
        <v>183</v>
      </c>
      <c r="Q120" s="117">
        <f>Q121+Q123+Q125+Q127</f>
        <v>11890</v>
      </c>
      <c r="R120" s="117">
        <f t="shared" ref="R120:AD120" si="116">R121+R123+R125+R127</f>
        <v>1500</v>
      </c>
      <c r="S120" s="117">
        <f t="shared" si="116"/>
        <v>13390</v>
      </c>
      <c r="T120" s="117">
        <v>15682</v>
      </c>
      <c r="U120" s="250">
        <f t="shared" si="116"/>
        <v>20890</v>
      </c>
      <c r="V120" s="250">
        <f t="shared" si="116"/>
        <v>11890</v>
      </c>
      <c r="W120" s="286">
        <f t="shared" si="116"/>
        <v>8956.4500000000007</v>
      </c>
      <c r="X120" s="117"/>
      <c r="Y120" s="260"/>
      <c r="Z120" s="117">
        <f t="shared" si="116"/>
        <v>15681.7</v>
      </c>
      <c r="AA120" s="117">
        <f t="shared" si="116"/>
        <v>11890</v>
      </c>
      <c r="AB120" s="117">
        <f t="shared" si="116"/>
        <v>13090</v>
      </c>
      <c r="AC120" s="117">
        <f t="shared" si="116"/>
        <v>12190</v>
      </c>
      <c r="AD120" s="117">
        <f t="shared" si="116"/>
        <v>11690</v>
      </c>
      <c r="AE120" s="160">
        <f>W121+W125+W127</f>
        <v>8956.4500000000007</v>
      </c>
    </row>
    <row r="121" spans="1:31" s="98" customFormat="1" ht="20.25" hidden="1" customHeight="1" x14ac:dyDescent="0.25">
      <c r="A121" s="167" t="s">
        <v>328</v>
      </c>
      <c r="B121" s="167"/>
      <c r="C121" s="167"/>
      <c r="D121" s="167"/>
      <c r="E121" s="180" t="s">
        <v>380</v>
      </c>
      <c r="F121" s="182">
        <f t="shared" si="76"/>
        <v>11800</v>
      </c>
      <c r="G121" s="182">
        <f t="shared" si="77"/>
        <v>27725.93</v>
      </c>
      <c r="H121" s="183">
        <f t="shared" si="78"/>
        <v>39893.43</v>
      </c>
      <c r="I121" s="108"/>
      <c r="J121" s="115"/>
      <c r="K121" s="115"/>
      <c r="L121" s="115"/>
      <c r="M121" s="176">
        <v>32311</v>
      </c>
      <c r="N121" s="177"/>
      <c r="O121" s="178" t="s">
        <v>40</v>
      </c>
      <c r="P121" s="177" t="s">
        <v>184</v>
      </c>
      <c r="Q121" s="179">
        <f t="shared" ref="Q121:R121" si="117">Q122</f>
        <v>6900</v>
      </c>
      <c r="R121" s="179">
        <f t="shared" si="117"/>
        <v>-1000</v>
      </c>
      <c r="S121" s="179">
        <f>S122</f>
        <v>5900</v>
      </c>
      <c r="T121" s="179">
        <f t="shared" ref="T121:AD121" si="118">T122</f>
        <v>0</v>
      </c>
      <c r="U121" s="251">
        <f t="shared" si="118"/>
        <v>15900</v>
      </c>
      <c r="V121" s="251">
        <f t="shared" si="118"/>
        <v>6900</v>
      </c>
      <c r="W121" s="287">
        <f t="shared" si="118"/>
        <v>4925.93</v>
      </c>
      <c r="X121" s="179"/>
      <c r="Y121" s="261"/>
      <c r="Z121" s="179">
        <f t="shared" si="118"/>
        <v>11593.43</v>
      </c>
      <c r="AA121" s="179">
        <f t="shared" si="118"/>
        <v>6900</v>
      </c>
      <c r="AB121" s="179">
        <f t="shared" si="118"/>
        <v>7900</v>
      </c>
      <c r="AC121" s="179">
        <f t="shared" si="118"/>
        <v>7000</v>
      </c>
      <c r="AD121" s="179">
        <f t="shared" si="118"/>
        <v>6500</v>
      </c>
    </row>
    <row r="122" spans="1:31" s="98" customFormat="1" ht="20.25" hidden="1" customHeight="1" x14ac:dyDescent="0.25">
      <c r="A122" s="167" t="s">
        <v>328</v>
      </c>
      <c r="B122" s="167"/>
      <c r="C122" s="167"/>
      <c r="D122" s="167"/>
      <c r="E122" s="167"/>
      <c r="F122" s="182">
        <f t="shared" si="76"/>
        <v>11800</v>
      </c>
      <c r="G122" s="182">
        <f t="shared" si="77"/>
        <v>27725.93</v>
      </c>
      <c r="H122" s="183">
        <f t="shared" si="78"/>
        <v>39893.43</v>
      </c>
      <c r="I122" s="108"/>
      <c r="J122" s="115"/>
      <c r="K122" s="115"/>
      <c r="L122" s="115"/>
      <c r="M122" s="9"/>
      <c r="N122" s="155">
        <v>323110</v>
      </c>
      <c r="O122" s="156" t="s">
        <v>40</v>
      </c>
      <c r="P122" s="157" t="s">
        <v>184</v>
      </c>
      <c r="Q122" s="158">
        <f>16900-10000</f>
        <v>6900</v>
      </c>
      <c r="R122" s="158">
        <f>S122-Q122</f>
        <v>-1000</v>
      </c>
      <c r="S122" s="158">
        <v>5900</v>
      </c>
      <c r="T122" s="158"/>
      <c r="U122" s="252">
        <v>15900</v>
      </c>
      <c r="V122" s="252">
        <v>6900</v>
      </c>
      <c r="W122" s="288">
        <f>14615.93-W341-W610-W878-W1016-W1146-W1262</f>
        <v>4925.93</v>
      </c>
      <c r="X122" s="158"/>
      <c r="Y122" s="262"/>
      <c r="Z122" s="158">
        <v>11593.43</v>
      </c>
      <c r="AA122" s="158">
        <f>+Q122</f>
        <v>6900</v>
      </c>
      <c r="AB122" s="158">
        <v>7900</v>
      </c>
      <c r="AC122" s="158">
        <v>7000</v>
      </c>
      <c r="AD122" s="158">
        <v>6500</v>
      </c>
    </row>
    <row r="123" spans="1:31" s="98" customFormat="1" ht="20.25" hidden="1" customHeight="1" x14ac:dyDescent="0.25">
      <c r="A123" s="167" t="s">
        <v>328</v>
      </c>
      <c r="B123" s="167"/>
      <c r="C123" s="167"/>
      <c r="D123" s="167"/>
      <c r="E123" s="180" t="s">
        <v>380</v>
      </c>
      <c r="F123" s="182">
        <f t="shared" si="76"/>
        <v>0</v>
      </c>
      <c r="G123" s="182">
        <f t="shared" si="77"/>
        <v>0</v>
      </c>
      <c r="H123" s="183">
        <f t="shared" si="78"/>
        <v>0</v>
      </c>
      <c r="I123" s="108"/>
      <c r="J123" s="115"/>
      <c r="K123" s="115"/>
      <c r="L123" s="115"/>
      <c r="M123" s="176">
        <v>32312</v>
      </c>
      <c r="N123" s="177"/>
      <c r="O123" s="178" t="s">
        <v>40</v>
      </c>
      <c r="P123" s="177" t="s">
        <v>185</v>
      </c>
      <c r="Q123" s="179">
        <f>Q124</f>
        <v>0</v>
      </c>
      <c r="R123" s="179">
        <f>R124</f>
        <v>0</v>
      </c>
      <c r="S123" s="179">
        <f>S124</f>
        <v>0</v>
      </c>
      <c r="T123" s="179">
        <f t="shared" ref="T123:AD123" si="119">T124</f>
        <v>0</v>
      </c>
      <c r="U123" s="251">
        <f t="shared" si="119"/>
        <v>0</v>
      </c>
      <c r="V123" s="251">
        <f t="shared" si="119"/>
        <v>0</v>
      </c>
      <c r="W123" s="287">
        <f t="shared" si="119"/>
        <v>0</v>
      </c>
      <c r="X123" s="179"/>
      <c r="Y123" s="261"/>
      <c r="Z123" s="179">
        <f t="shared" si="119"/>
        <v>0</v>
      </c>
      <c r="AA123" s="179">
        <f t="shared" si="119"/>
        <v>0</v>
      </c>
      <c r="AB123" s="179">
        <f t="shared" si="119"/>
        <v>0</v>
      </c>
      <c r="AC123" s="179">
        <f t="shared" si="119"/>
        <v>0</v>
      </c>
      <c r="AD123" s="179">
        <f t="shared" si="119"/>
        <v>0</v>
      </c>
    </row>
    <row r="124" spans="1:31" s="98" customFormat="1" ht="20.25" hidden="1" customHeight="1" x14ac:dyDescent="0.25">
      <c r="A124" s="167" t="s">
        <v>328</v>
      </c>
      <c r="B124" s="167"/>
      <c r="C124" s="167"/>
      <c r="D124" s="167"/>
      <c r="E124" s="167"/>
      <c r="F124" s="182">
        <f t="shared" si="76"/>
        <v>0</v>
      </c>
      <c r="G124" s="182">
        <f t="shared" si="77"/>
        <v>0</v>
      </c>
      <c r="H124" s="183">
        <f t="shared" si="78"/>
        <v>0</v>
      </c>
      <c r="I124" s="108"/>
      <c r="J124" s="115"/>
      <c r="K124" s="115"/>
      <c r="L124" s="115"/>
      <c r="M124" s="9"/>
      <c r="N124" s="155">
        <v>323120</v>
      </c>
      <c r="O124" s="156" t="s">
        <v>40</v>
      </c>
      <c r="P124" s="157" t="s">
        <v>185</v>
      </c>
      <c r="Q124" s="158">
        <v>0</v>
      </c>
      <c r="R124" s="158">
        <f>S124-Q124</f>
        <v>0</v>
      </c>
      <c r="S124" s="158">
        <v>0</v>
      </c>
      <c r="T124" s="158"/>
      <c r="U124" s="252">
        <v>0</v>
      </c>
      <c r="V124" s="252">
        <v>0</v>
      </c>
      <c r="W124" s="288">
        <v>0</v>
      </c>
      <c r="X124" s="158"/>
      <c r="Y124" s="262"/>
      <c r="Z124" s="158"/>
      <c r="AA124" s="158">
        <f>+Q124</f>
        <v>0</v>
      </c>
      <c r="AB124" s="158"/>
      <c r="AC124" s="158"/>
      <c r="AD124" s="158"/>
    </row>
    <row r="125" spans="1:31" s="98" customFormat="1" ht="20.25" hidden="1" customHeight="1" x14ac:dyDescent="0.25">
      <c r="A125" s="167" t="s">
        <v>328</v>
      </c>
      <c r="B125" s="167"/>
      <c r="C125" s="167"/>
      <c r="D125" s="167"/>
      <c r="E125" s="180" t="s">
        <v>380</v>
      </c>
      <c r="F125" s="182">
        <f t="shared" si="76"/>
        <v>7780</v>
      </c>
      <c r="G125" s="182">
        <f t="shared" si="77"/>
        <v>8193.07</v>
      </c>
      <c r="H125" s="183">
        <f t="shared" si="78"/>
        <v>14258.73</v>
      </c>
      <c r="I125" s="108"/>
      <c r="J125" s="115"/>
      <c r="K125" s="115"/>
      <c r="L125" s="115"/>
      <c r="M125" s="176">
        <v>32313</v>
      </c>
      <c r="N125" s="177"/>
      <c r="O125" s="178" t="s">
        <v>40</v>
      </c>
      <c r="P125" s="177" t="s">
        <v>186</v>
      </c>
      <c r="Q125" s="179">
        <f>Q126</f>
        <v>2890</v>
      </c>
      <c r="R125" s="179">
        <f>R126</f>
        <v>1000</v>
      </c>
      <c r="S125" s="179">
        <f>S126</f>
        <v>3890</v>
      </c>
      <c r="T125" s="179">
        <f t="shared" ref="T125:AD125" si="120">T126</f>
        <v>0</v>
      </c>
      <c r="U125" s="251">
        <f t="shared" si="120"/>
        <v>2890</v>
      </c>
      <c r="V125" s="251">
        <f t="shared" si="120"/>
        <v>2890</v>
      </c>
      <c r="W125" s="287">
        <f t="shared" si="120"/>
        <v>2413.0699999999997</v>
      </c>
      <c r="X125" s="179"/>
      <c r="Y125" s="261"/>
      <c r="Z125" s="179">
        <f t="shared" si="120"/>
        <v>2698.73</v>
      </c>
      <c r="AA125" s="179">
        <f t="shared" si="120"/>
        <v>2890</v>
      </c>
      <c r="AB125" s="179">
        <f t="shared" si="120"/>
        <v>2890</v>
      </c>
      <c r="AC125" s="179">
        <f t="shared" si="120"/>
        <v>2890</v>
      </c>
      <c r="AD125" s="179">
        <f t="shared" si="120"/>
        <v>2890</v>
      </c>
    </row>
    <row r="126" spans="1:31" s="98" customFormat="1" ht="20.25" hidden="1" customHeight="1" x14ac:dyDescent="0.25">
      <c r="A126" s="167" t="s">
        <v>328</v>
      </c>
      <c r="B126" s="167"/>
      <c r="C126" s="167"/>
      <c r="D126" s="167"/>
      <c r="E126" s="167"/>
      <c r="F126" s="182">
        <f t="shared" si="76"/>
        <v>7780</v>
      </c>
      <c r="G126" s="182">
        <f t="shared" si="77"/>
        <v>8193.07</v>
      </c>
      <c r="H126" s="183">
        <f t="shared" si="78"/>
        <v>14258.73</v>
      </c>
      <c r="I126" s="108"/>
      <c r="J126" s="115"/>
      <c r="K126" s="115"/>
      <c r="L126" s="115"/>
      <c r="M126" s="9"/>
      <c r="N126" s="155">
        <v>323130</v>
      </c>
      <c r="O126" s="156" t="s">
        <v>40</v>
      </c>
      <c r="P126" s="157" t="s">
        <v>186</v>
      </c>
      <c r="Q126" s="158">
        <v>2890</v>
      </c>
      <c r="R126" s="158">
        <f>S126-Q126</f>
        <v>1000</v>
      </c>
      <c r="S126" s="158">
        <v>3890</v>
      </c>
      <c r="T126" s="158"/>
      <c r="U126" s="252">
        <v>2890</v>
      </c>
      <c r="V126" s="252">
        <v>2890</v>
      </c>
      <c r="W126" s="288">
        <f>4153.07-W345-W882-W1020-W1150-W1266</f>
        <v>2413.0699999999997</v>
      </c>
      <c r="X126" s="158"/>
      <c r="Y126" s="262"/>
      <c r="Z126" s="158">
        <v>2698.73</v>
      </c>
      <c r="AA126" s="158">
        <f>+Q126</f>
        <v>2890</v>
      </c>
      <c r="AB126" s="158">
        <v>2890</v>
      </c>
      <c r="AC126" s="158">
        <v>2890</v>
      </c>
      <c r="AD126" s="158">
        <v>2890</v>
      </c>
    </row>
    <row r="127" spans="1:31" s="98" customFormat="1" ht="20.25" hidden="1" customHeight="1" x14ac:dyDescent="0.25">
      <c r="A127" s="167" t="s">
        <v>328</v>
      </c>
      <c r="B127" s="167"/>
      <c r="C127" s="167"/>
      <c r="D127" s="167"/>
      <c r="E127" s="180" t="s">
        <v>380</v>
      </c>
      <c r="F127" s="182">
        <f t="shared" si="76"/>
        <v>7200</v>
      </c>
      <c r="G127" s="182">
        <f t="shared" si="77"/>
        <v>5817.45</v>
      </c>
      <c r="H127" s="183">
        <f t="shared" si="78"/>
        <v>10389.540000000001</v>
      </c>
      <c r="I127" s="108"/>
      <c r="J127" s="115"/>
      <c r="K127" s="115"/>
      <c r="L127" s="115"/>
      <c r="M127" s="176">
        <v>32319</v>
      </c>
      <c r="N127" s="177"/>
      <c r="O127" s="178" t="s">
        <v>40</v>
      </c>
      <c r="P127" s="177" t="s">
        <v>187</v>
      </c>
      <c r="Q127" s="179">
        <f>Q128+Q129</f>
        <v>2100</v>
      </c>
      <c r="R127" s="179">
        <f>R129+R128</f>
        <v>1500</v>
      </c>
      <c r="S127" s="179">
        <f>S128+S129</f>
        <v>3600</v>
      </c>
      <c r="T127" s="179">
        <f t="shared" ref="T127:AD127" si="121">T128+T129</f>
        <v>0</v>
      </c>
      <c r="U127" s="251">
        <f t="shared" si="121"/>
        <v>2100</v>
      </c>
      <c r="V127" s="251">
        <f t="shared" si="121"/>
        <v>2100</v>
      </c>
      <c r="W127" s="287">
        <f t="shared" si="121"/>
        <v>1617.45</v>
      </c>
      <c r="X127" s="179"/>
      <c r="Y127" s="261"/>
      <c r="Z127" s="179">
        <f t="shared" si="121"/>
        <v>1389.54</v>
      </c>
      <c r="AA127" s="179">
        <f t="shared" si="121"/>
        <v>2100</v>
      </c>
      <c r="AB127" s="179">
        <f t="shared" si="121"/>
        <v>2300</v>
      </c>
      <c r="AC127" s="179">
        <f t="shared" si="121"/>
        <v>2300</v>
      </c>
      <c r="AD127" s="179">
        <f t="shared" si="121"/>
        <v>2300</v>
      </c>
    </row>
    <row r="128" spans="1:31" s="98" customFormat="1" ht="20.25" hidden="1" customHeight="1" x14ac:dyDescent="0.25">
      <c r="A128" s="167" t="s">
        <v>328</v>
      </c>
      <c r="B128" s="167"/>
      <c r="C128" s="167"/>
      <c r="D128" s="167"/>
      <c r="E128" s="167"/>
      <c r="F128" s="182">
        <f t="shared" si="76"/>
        <v>2600</v>
      </c>
      <c r="G128" s="182">
        <f t="shared" si="77"/>
        <v>930.44</v>
      </c>
      <c r="H128" s="183">
        <f t="shared" si="78"/>
        <v>1847.46</v>
      </c>
      <c r="I128" s="108"/>
      <c r="J128" s="115"/>
      <c r="K128" s="115"/>
      <c r="L128" s="115"/>
      <c r="M128" s="9"/>
      <c r="N128" s="155">
        <v>323190</v>
      </c>
      <c r="O128" s="156" t="s">
        <v>40</v>
      </c>
      <c r="P128" s="157" t="s">
        <v>187</v>
      </c>
      <c r="Q128" s="158">
        <v>300</v>
      </c>
      <c r="R128" s="158">
        <f>S128-Q128</f>
        <v>1000</v>
      </c>
      <c r="S128" s="158">
        <f>300+1000</f>
        <v>1300</v>
      </c>
      <c r="T128" s="158"/>
      <c r="U128" s="252">
        <v>300</v>
      </c>
      <c r="V128" s="252">
        <v>300</v>
      </c>
      <c r="W128" s="288">
        <v>330.44</v>
      </c>
      <c r="X128" s="158"/>
      <c r="Y128" s="262"/>
      <c r="Z128" s="158">
        <v>47.46</v>
      </c>
      <c r="AA128" s="158">
        <f t="shared" ref="AA128:AA129" si="122">+Q128</f>
        <v>300</v>
      </c>
      <c r="AB128" s="158">
        <v>500</v>
      </c>
      <c r="AC128" s="158">
        <v>500</v>
      </c>
      <c r="AD128" s="158">
        <v>500</v>
      </c>
    </row>
    <row r="129" spans="1:30" s="98" customFormat="1" ht="20.25" hidden="1" customHeight="1" x14ac:dyDescent="0.25">
      <c r="A129" s="167" t="s">
        <v>328</v>
      </c>
      <c r="B129" s="167"/>
      <c r="C129" s="167"/>
      <c r="D129" s="167"/>
      <c r="E129" s="167"/>
      <c r="F129" s="182">
        <f t="shared" si="76"/>
        <v>4600</v>
      </c>
      <c r="G129" s="182">
        <f t="shared" si="77"/>
        <v>4887.01</v>
      </c>
      <c r="H129" s="183">
        <f t="shared" si="78"/>
        <v>8542.08</v>
      </c>
      <c r="I129" s="108"/>
      <c r="J129" s="115"/>
      <c r="K129" s="115"/>
      <c r="L129" s="115"/>
      <c r="M129" s="9"/>
      <c r="N129" s="155">
        <v>323191</v>
      </c>
      <c r="O129" s="156" t="s">
        <v>40</v>
      </c>
      <c r="P129" s="157" t="s">
        <v>188</v>
      </c>
      <c r="Q129" s="158">
        <v>1800</v>
      </c>
      <c r="R129" s="158">
        <f>S129-Q129</f>
        <v>500</v>
      </c>
      <c r="S129" s="158">
        <v>2300</v>
      </c>
      <c r="T129" s="158"/>
      <c r="U129" s="252">
        <v>1800</v>
      </c>
      <c r="V129" s="252">
        <v>1800</v>
      </c>
      <c r="W129" s="288">
        <v>1287.01</v>
      </c>
      <c r="X129" s="158"/>
      <c r="Y129" s="262"/>
      <c r="Z129" s="158">
        <v>1342.08</v>
      </c>
      <c r="AA129" s="158">
        <f t="shared" si="122"/>
        <v>1800</v>
      </c>
      <c r="AB129" s="158">
        <v>1800</v>
      </c>
      <c r="AC129" s="158">
        <v>1800</v>
      </c>
      <c r="AD129" s="158">
        <v>1800</v>
      </c>
    </row>
    <row r="130" spans="1:30" s="98" customFormat="1" ht="20.25" customHeight="1" x14ac:dyDescent="0.25">
      <c r="A130" s="167" t="s">
        <v>328</v>
      </c>
      <c r="B130" s="167"/>
      <c r="C130" s="167"/>
      <c r="D130" s="180" t="s">
        <v>379</v>
      </c>
      <c r="E130" s="180" t="s">
        <v>380</v>
      </c>
      <c r="F130" s="182">
        <f t="shared" si="76"/>
        <v>133180</v>
      </c>
      <c r="G130" s="182">
        <f t="shared" si="77"/>
        <v>309905.88</v>
      </c>
      <c r="H130" s="183">
        <f t="shared" si="78"/>
        <v>247299.29</v>
      </c>
      <c r="I130" s="108"/>
      <c r="J130" s="115"/>
      <c r="K130" s="115"/>
      <c r="L130" s="115">
        <v>3232</v>
      </c>
      <c r="M130" s="115"/>
      <c r="N130" s="116"/>
      <c r="O130" s="10" t="s">
        <v>40</v>
      </c>
      <c r="P130" s="111" t="s">
        <v>189</v>
      </c>
      <c r="Q130" s="117">
        <f>Q133+Q135+Q131</f>
        <v>53740</v>
      </c>
      <c r="R130" s="117">
        <f t="shared" ref="R130:S130" si="123">R133+R135+R131</f>
        <v>12850</v>
      </c>
      <c r="S130" s="117">
        <f t="shared" si="123"/>
        <v>66590</v>
      </c>
      <c r="T130" s="117">
        <v>63558</v>
      </c>
      <c r="U130" s="250">
        <f t="shared" ref="U130:AD130" si="124">U133+U135</f>
        <v>140000</v>
      </c>
      <c r="V130" s="250">
        <f t="shared" si="124"/>
        <v>53740</v>
      </c>
      <c r="W130" s="286">
        <f>W131+W133+W135</f>
        <v>52607.88</v>
      </c>
      <c r="X130" s="117"/>
      <c r="Y130" s="260"/>
      <c r="Z130" s="117">
        <f t="shared" si="124"/>
        <v>63559.29</v>
      </c>
      <c r="AA130" s="117">
        <f t="shared" si="124"/>
        <v>53740</v>
      </c>
      <c r="AB130" s="117">
        <f t="shared" si="124"/>
        <v>70000</v>
      </c>
      <c r="AC130" s="117">
        <f t="shared" si="124"/>
        <v>30000</v>
      </c>
      <c r="AD130" s="117">
        <f t="shared" si="124"/>
        <v>30000</v>
      </c>
    </row>
    <row r="131" spans="1:30" s="98" customFormat="1" ht="24.75" hidden="1" customHeight="1" x14ac:dyDescent="0.25">
      <c r="A131" s="167" t="s">
        <v>328</v>
      </c>
      <c r="B131" s="167"/>
      <c r="C131" s="167"/>
      <c r="D131" s="167"/>
      <c r="E131" s="180" t="s">
        <v>380</v>
      </c>
      <c r="F131" s="182">
        <f t="shared" si="76"/>
        <v>30000</v>
      </c>
      <c r="G131" s="182">
        <f t="shared" si="77"/>
        <v>12554.96</v>
      </c>
      <c r="H131" s="183">
        <f t="shared" si="78"/>
        <v>0</v>
      </c>
      <c r="I131" s="108"/>
      <c r="J131" s="115"/>
      <c r="K131" s="115"/>
      <c r="L131" s="115"/>
      <c r="M131" s="176">
        <v>32321</v>
      </c>
      <c r="N131" s="177"/>
      <c r="O131" s="178" t="s">
        <v>40</v>
      </c>
      <c r="P131" s="177" t="s">
        <v>375</v>
      </c>
      <c r="Q131" s="179">
        <f>+Q132</f>
        <v>0</v>
      </c>
      <c r="R131" s="179">
        <f t="shared" ref="R131:W131" si="125">+R132</f>
        <v>15000</v>
      </c>
      <c r="S131" s="179">
        <f t="shared" si="125"/>
        <v>15000</v>
      </c>
      <c r="T131" s="179">
        <f t="shared" si="125"/>
        <v>0</v>
      </c>
      <c r="U131" s="251">
        <f t="shared" si="125"/>
        <v>0</v>
      </c>
      <c r="V131" s="251">
        <f t="shared" si="125"/>
        <v>0</v>
      </c>
      <c r="W131" s="287">
        <f t="shared" si="125"/>
        <v>12554.96</v>
      </c>
      <c r="X131" s="179"/>
      <c r="Y131" s="261"/>
      <c r="Z131" s="179">
        <f t="shared" ref="Z131:AD131" si="126">+Z132</f>
        <v>0</v>
      </c>
      <c r="AA131" s="179">
        <f t="shared" si="126"/>
        <v>0</v>
      </c>
      <c r="AB131" s="179">
        <f t="shared" si="126"/>
        <v>0</v>
      </c>
      <c r="AC131" s="179">
        <f t="shared" si="126"/>
        <v>0</v>
      </c>
      <c r="AD131" s="179">
        <f t="shared" si="126"/>
        <v>0</v>
      </c>
    </row>
    <row r="132" spans="1:30" s="98" customFormat="1" ht="27" hidden="1" customHeight="1" x14ac:dyDescent="0.25">
      <c r="A132" s="167" t="s">
        <v>328</v>
      </c>
      <c r="B132" s="167"/>
      <c r="C132" s="167"/>
      <c r="D132" s="167"/>
      <c r="E132" s="167"/>
      <c r="F132" s="182">
        <f t="shared" si="76"/>
        <v>30000</v>
      </c>
      <c r="G132" s="182">
        <f t="shared" si="77"/>
        <v>12554.96</v>
      </c>
      <c r="H132" s="183">
        <f t="shared" si="78"/>
        <v>0</v>
      </c>
      <c r="I132" s="108"/>
      <c r="J132" s="115"/>
      <c r="K132" s="115"/>
      <c r="L132" s="115"/>
      <c r="M132" s="9"/>
      <c r="N132" s="155">
        <v>323210</v>
      </c>
      <c r="O132" s="156" t="s">
        <v>40</v>
      </c>
      <c r="P132" s="157" t="s">
        <v>375</v>
      </c>
      <c r="Q132" s="158">
        <v>0</v>
      </c>
      <c r="R132" s="158">
        <f>S132-Q132</f>
        <v>15000</v>
      </c>
      <c r="S132" s="158">
        <v>15000</v>
      </c>
      <c r="T132" s="158"/>
      <c r="U132" s="252">
        <v>0</v>
      </c>
      <c r="V132" s="252">
        <v>0</v>
      </c>
      <c r="W132" s="288">
        <v>12554.96</v>
      </c>
      <c r="X132" s="158"/>
      <c r="Y132" s="262"/>
      <c r="Z132" s="158"/>
      <c r="AA132" s="158">
        <f>+Q132</f>
        <v>0</v>
      </c>
      <c r="AB132" s="158"/>
      <c r="AC132" s="158"/>
      <c r="AD132" s="158"/>
    </row>
    <row r="133" spans="1:30" s="98" customFormat="1" ht="23.25" hidden="1" customHeight="1" x14ac:dyDescent="0.25">
      <c r="A133" s="167" t="s">
        <v>328</v>
      </c>
      <c r="B133" s="167"/>
      <c r="C133" s="167"/>
      <c r="D133" s="167"/>
      <c r="E133" s="180" t="s">
        <v>380</v>
      </c>
      <c r="F133" s="182">
        <f t="shared" si="76"/>
        <v>77180</v>
      </c>
      <c r="G133" s="182">
        <f t="shared" si="77"/>
        <v>208097.61</v>
      </c>
      <c r="H133" s="183">
        <f t="shared" si="78"/>
        <v>203398.93</v>
      </c>
      <c r="I133" s="108"/>
      <c r="J133" s="115"/>
      <c r="K133" s="115"/>
      <c r="L133" s="115"/>
      <c r="M133" s="176">
        <v>32322</v>
      </c>
      <c r="N133" s="177"/>
      <c r="O133" s="178" t="s">
        <v>40</v>
      </c>
      <c r="P133" s="177" t="s">
        <v>190</v>
      </c>
      <c r="Q133" s="179">
        <f>Q134</f>
        <v>40740</v>
      </c>
      <c r="R133" s="179">
        <f t="shared" ref="R133" si="127">R134</f>
        <v>-2150</v>
      </c>
      <c r="S133" s="179">
        <f>S134</f>
        <v>38590</v>
      </c>
      <c r="T133" s="179">
        <f t="shared" ref="T133:AD133" si="128">T134</f>
        <v>0</v>
      </c>
      <c r="U133" s="251">
        <f t="shared" si="128"/>
        <v>130000</v>
      </c>
      <c r="V133" s="251">
        <f t="shared" si="128"/>
        <v>40740</v>
      </c>
      <c r="W133" s="287">
        <f t="shared" si="128"/>
        <v>37357.61</v>
      </c>
      <c r="X133" s="179"/>
      <c r="Y133" s="261"/>
      <c r="Z133" s="179">
        <f t="shared" si="128"/>
        <v>52658.93</v>
      </c>
      <c r="AA133" s="179">
        <f t="shared" si="128"/>
        <v>40740</v>
      </c>
      <c r="AB133" s="179">
        <f t="shared" si="128"/>
        <v>60000</v>
      </c>
      <c r="AC133" s="179">
        <f t="shared" si="128"/>
        <v>25000</v>
      </c>
      <c r="AD133" s="179">
        <f t="shared" si="128"/>
        <v>25000</v>
      </c>
    </row>
    <row r="134" spans="1:30" s="98" customFormat="1" ht="24.75" hidden="1" customHeight="1" x14ac:dyDescent="0.25">
      <c r="A134" s="167" t="s">
        <v>328</v>
      </c>
      <c r="B134" s="167"/>
      <c r="C134" s="167"/>
      <c r="D134" s="167"/>
      <c r="E134" s="167"/>
      <c r="F134" s="182">
        <f t="shared" si="76"/>
        <v>77180</v>
      </c>
      <c r="G134" s="182">
        <f t="shared" si="77"/>
        <v>208097.61</v>
      </c>
      <c r="H134" s="183">
        <f t="shared" si="78"/>
        <v>203398.93</v>
      </c>
      <c r="I134" s="108"/>
      <c r="J134" s="115"/>
      <c r="K134" s="115"/>
      <c r="L134" s="115"/>
      <c r="M134" s="9"/>
      <c r="N134" s="155">
        <v>323220</v>
      </c>
      <c r="O134" s="156" t="s">
        <v>40</v>
      </c>
      <c r="P134" s="157" t="s">
        <v>190</v>
      </c>
      <c r="Q134" s="158">
        <f>107000+23740-80000-10000</f>
        <v>40740</v>
      </c>
      <c r="R134" s="158">
        <f>S134-Q134</f>
        <v>-2150</v>
      </c>
      <c r="S134" s="158">
        <v>38590</v>
      </c>
      <c r="T134" s="158"/>
      <c r="U134" s="252">
        <v>130000</v>
      </c>
      <c r="V134" s="252">
        <v>40740</v>
      </c>
      <c r="W134" s="288">
        <f>52097.61-W352-W615-W766-W887-W1155-W1271</f>
        <v>37357.61</v>
      </c>
      <c r="X134" s="158"/>
      <c r="Y134" s="262"/>
      <c r="Z134" s="158">
        <v>52658.93</v>
      </c>
      <c r="AA134" s="158">
        <f>+Q134</f>
        <v>40740</v>
      </c>
      <c r="AB134" s="158">
        <v>60000</v>
      </c>
      <c r="AC134" s="158">
        <v>25000</v>
      </c>
      <c r="AD134" s="158">
        <v>25000</v>
      </c>
    </row>
    <row r="135" spans="1:30" s="98" customFormat="1" ht="25.5" hidden="1" customHeight="1" x14ac:dyDescent="0.25">
      <c r="A135" s="167" t="s">
        <v>328</v>
      </c>
      <c r="B135" s="167"/>
      <c r="C135" s="167"/>
      <c r="D135" s="167"/>
      <c r="E135" s="180" t="s">
        <v>380</v>
      </c>
      <c r="F135" s="182">
        <f t="shared" si="76"/>
        <v>26000</v>
      </c>
      <c r="G135" s="182">
        <f t="shared" si="77"/>
        <v>25695.309999999998</v>
      </c>
      <c r="H135" s="183">
        <f t="shared" si="78"/>
        <v>43900.36</v>
      </c>
      <c r="I135" s="108"/>
      <c r="J135" s="115"/>
      <c r="K135" s="115"/>
      <c r="L135" s="115"/>
      <c r="M135" s="176">
        <v>32323</v>
      </c>
      <c r="N135" s="177"/>
      <c r="O135" s="178" t="s">
        <v>40</v>
      </c>
      <c r="P135" s="177" t="s">
        <v>191</v>
      </c>
      <c r="Q135" s="179">
        <f>Q136</f>
        <v>13000</v>
      </c>
      <c r="R135" s="179">
        <f>R136</f>
        <v>0</v>
      </c>
      <c r="S135" s="179">
        <f>S136</f>
        <v>13000</v>
      </c>
      <c r="T135" s="179">
        <f t="shared" ref="T135:AD135" si="129">T136</f>
        <v>0</v>
      </c>
      <c r="U135" s="251">
        <f t="shared" si="129"/>
        <v>10000</v>
      </c>
      <c r="V135" s="251">
        <f t="shared" si="129"/>
        <v>13000</v>
      </c>
      <c r="W135" s="287">
        <f t="shared" si="129"/>
        <v>2695.3099999999995</v>
      </c>
      <c r="X135" s="179"/>
      <c r="Y135" s="261"/>
      <c r="Z135" s="179">
        <f t="shared" si="129"/>
        <v>10900.36</v>
      </c>
      <c r="AA135" s="179">
        <f t="shared" si="129"/>
        <v>13000</v>
      </c>
      <c r="AB135" s="179">
        <f t="shared" si="129"/>
        <v>10000</v>
      </c>
      <c r="AC135" s="179">
        <f t="shared" si="129"/>
        <v>5000</v>
      </c>
      <c r="AD135" s="179">
        <f t="shared" si="129"/>
        <v>5000</v>
      </c>
    </row>
    <row r="136" spans="1:30" s="98" customFormat="1" ht="26.25" hidden="1" customHeight="1" x14ac:dyDescent="0.25">
      <c r="A136" s="167" t="s">
        <v>328</v>
      </c>
      <c r="B136" s="167"/>
      <c r="C136" s="167"/>
      <c r="D136" s="167"/>
      <c r="E136" s="167"/>
      <c r="F136" s="182">
        <f t="shared" si="76"/>
        <v>26000</v>
      </c>
      <c r="G136" s="182">
        <f t="shared" si="77"/>
        <v>25695.309999999998</v>
      </c>
      <c r="H136" s="183">
        <f t="shared" si="78"/>
        <v>43900.36</v>
      </c>
      <c r="I136" s="108"/>
      <c r="J136" s="115"/>
      <c r="K136" s="115"/>
      <c r="L136" s="115"/>
      <c r="M136" s="9"/>
      <c r="N136" s="155">
        <v>323230</v>
      </c>
      <c r="O136" s="156" t="s">
        <v>40</v>
      </c>
      <c r="P136" s="157" t="s">
        <v>191</v>
      </c>
      <c r="Q136" s="158">
        <v>13000</v>
      </c>
      <c r="R136" s="158">
        <f>S136-Q136</f>
        <v>0</v>
      </c>
      <c r="S136" s="158">
        <v>13000</v>
      </c>
      <c r="T136" s="158"/>
      <c r="U136" s="252">
        <v>10000</v>
      </c>
      <c r="V136" s="252">
        <v>13000</v>
      </c>
      <c r="W136" s="288">
        <f>8875.31-W354-W1273</f>
        <v>2695.3099999999995</v>
      </c>
      <c r="X136" s="158"/>
      <c r="Y136" s="262"/>
      <c r="Z136" s="158">
        <v>10900.36</v>
      </c>
      <c r="AA136" s="158">
        <f>+Q136</f>
        <v>13000</v>
      </c>
      <c r="AB136" s="158">
        <v>10000</v>
      </c>
      <c r="AC136" s="158">
        <v>5000</v>
      </c>
      <c r="AD136" s="158">
        <v>5000</v>
      </c>
    </row>
    <row r="137" spans="1:30" s="98" customFormat="1" ht="20.25" customHeight="1" x14ac:dyDescent="0.25">
      <c r="A137" s="167" t="s">
        <v>328</v>
      </c>
      <c r="B137" s="167"/>
      <c r="C137" s="167"/>
      <c r="D137" s="180" t="s">
        <v>379</v>
      </c>
      <c r="E137" s="180" t="s">
        <v>380</v>
      </c>
      <c r="F137" s="182">
        <f t="shared" si="76"/>
        <v>7000</v>
      </c>
      <c r="G137" s="182">
        <f t="shared" si="77"/>
        <v>8709.86</v>
      </c>
      <c r="H137" s="183">
        <f t="shared" si="78"/>
        <v>13134.44</v>
      </c>
      <c r="I137" s="108"/>
      <c r="J137" s="115"/>
      <c r="K137" s="115"/>
      <c r="L137" s="115">
        <v>3233</v>
      </c>
      <c r="M137" s="115"/>
      <c r="N137" s="116"/>
      <c r="O137" s="10" t="s">
        <v>40</v>
      </c>
      <c r="P137" s="111" t="s">
        <v>192</v>
      </c>
      <c r="Q137" s="117">
        <f t="shared" ref="Q137:AD138" si="130">Q138</f>
        <v>3500</v>
      </c>
      <c r="R137" s="117">
        <f t="shared" si="130"/>
        <v>0</v>
      </c>
      <c r="S137" s="117">
        <f t="shared" si="130"/>
        <v>3500</v>
      </c>
      <c r="T137" s="117">
        <v>634</v>
      </c>
      <c r="U137" s="250">
        <f t="shared" si="130"/>
        <v>2500</v>
      </c>
      <c r="V137" s="250">
        <f t="shared" si="130"/>
        <v>3500</v>
      </c>
      <c r="W137" s="286">
        <f t="shared" si="130"/>
        <v>2075.86</v>
      </c>
      <c r="X137" s="117"/>
      <c r="Y137" s="260"/>
      <c r="Z137" s="117">
        <f t="shared" si="130"/>
        <v>634.44000000000005</v>
      </c>
      <c r="AA137" s="117">
        <f t="shared" si="130"/>
        <v>3500</v>
      </c>
      <c r="AB137" s="117">
        <f t="shared" si="130"/>
        <v>3000</v>
      </c>
      <c r="AC137" s="117">
        <f t="shared" si="130"/>
        <v>3000</v>
      </c>
      <c r="AD137" s="117">
        <f t="shared" si="130"/>
        <v>3000</v>
      </c>
    </row>
    <row r="138" spans="1:30" s="98" customFormat="1" ht="20.25" hidden="1" customHeight="1" x14ac:dyDescent="0.25">
      <c r="A138" s="167" t="s">
        <v>328</v>
      </c>
      <c r="B138" s="167"/>
      <c r="C138" s="167"/>
      <c r="D138" s="167"/>
      <c r="E138" s="180" t="s">
        <v>380</v>
      </c>
      <c r="F138" s="182">
        <f t="shared" si="76"/>
        <v>7000</v>
      </c>
      <c r="G138" s="182">
        <f t="shared" si="77"/>
        <v>8075.8600000000006</v>
      </c>
      <c r="H138" s="183">
        <f t="shared" si="78"/>
        <v>13134.44</v>
      </c>
      <c r="I138" s="108"/>
      <c r="J138" s="115"/>
      <c r="K138" s="115"/>
      <c r="L138" s="115"/>
      <c r="M138" s="176">
        <v>32339</v>
      </c>
      <c r="N138" s="177"/>
      <c r="O138" s="178" t="s">
        <v>40</v>
      </c>
      <c r="P138" s="177" t="s">
        <v>193</v>
      </c>
      <c r="Q138" s="179">
        <f t="shared" si="130"/>
        <v>3500</v>
      </c>
      <c r="R138" s="179">
        <f t="shared" si="130"/>
        <v>0</v>
      </c>
      <c r="S138" s="179">
        <f t="shared" si="130"/>
        <v>3500</v>
      </c>
      <c r="T138" s="179">
        <f t="shared" si="130"/>
        <v>0</v>
      </c>
      <c r="U138" s="251">
        <f t="shared" si="130"/>
        <v>2500</v>
      </c>
      <c r="V138" s="251">
        <f t="shared" si="130"/>
        <v>3500</v>
      </c>
      <c r="W138" s="287">
        <f t="shared" si="130"/>
        <v>2075.86</v>
      </c>
      <c r="X138" s="179"/>
      <c r="Y138" s="261"/>
      <c r="Z138" s="179">
        <f t="shared" si="130"/>
        <v>634.44000000000005</v>
      </c>
      <c r="AA138" s="179">
        <f t="shared" si="130"/>
        <v>3500</v>
      </c>
      <c r="AB138" s="179">
        <f t="shared" si="130"/>
        <v>3000</v>
      </c>
      <c r="AC138" s="179">
        <f t="shared" si="130"/>
        <v>3000</v>
      </c>
      <c r="AD138" s="179">
        <f t="shared" si="130"/>
        <v>3000</v>
      </c>
    </row>
    <row r="139" spans="1:30" s="98" customFormat="1" ht="20.25" hidden="1" customHeight="1" x14ac:dyDescent="0.25">
      <c r="A139" s="167" t="s">
        <v>328</v>
      </c>
      <c r="B139" s="167"/>
      <c r="C139" s="167"/>
      <c r="D139" s="167"/>
      <c r="E139" s="167"/>
      <c r="F139" s="182">
        <f t="shared" si="76"/>
        <v>7000</v>
      </c>
      <c r="G139" s="182">
        <f t="shared" si="77"/>
        <v>8075.8600000000006</v>
      </c>
      <c r="H139" s="183">
        <f t="shared" si="78"/>
        <v>13134.44</v>
      </c>
      <c r="I139" s="108"/>
      <c r="J139" s="115"/>
      <c r="K139" s="115"/>
      <c r="L139" s="115"/>
      <c r="M139" s="9"/>
      <c r="N139" s="155">
        <v>323390</v>
      </c>
      <c r="O139" s="156" t="s">
        <v>40</v>
      </c>
      <c r="P139" s="157" t="s">
        <v>193</v>
      </c>
      <c r="Q139" s="158">
        <v>3500</v>
      </c>
      <c r="R139" s="158">
        <f>S139-Q139</f>
        <v>0</v>
      </c>
      <c r="S139" s="158">
        <v>3500</v>
      </c>
      <c r="T139" s="158"/>
      <c r="U139" s="252">
        <v>2500</v>
      </c>
      <c r="V139" s="252">
        <v>3500</v>
      </c>
      <c r="W139" s="288">
        <v>2075.86</v>
      </c>
      <c r="X139" s="158"/>
      <c r="Y139" s="262"/>
      <c r="Z139" s="158">
        <v>634.44000000000005</v>
      </c>
      <c r="AA139" s="158">
        <f>+Q139</f>
        <v>3500</v>
      </c>
      <c r="AB139" s="158">
        <v>3000</v>
      </c>
      <c r="AC139" s="158">
        <v>3000</v>
      </c>
      <c r="AD139" s="158">
        <v>3000</v>
      </c>
    </row>
    <row r="140" spans="1:30" s="98" customFormat="1" ht="20.25" customHeight="1" x14ac:dyDescent="0.25">
      <c r="A140" s="167" t="s">
        <v>328</v>
      </c>
      <c r="B140" s="167"/>
      <c r="C140" s="167"/>
      <c r="D140" s="180" t="s">
        <v>379</v>
      </c>
      <c r="E140" s="180" t="s">
        <v>380</v>
      </c>
      <c r="F140" s="182">
        <f t="shared" si="76"/>
        <v>21000</v>
      </c>
      <c r="G140" s="182">
        <f t="shared" si="77"/>
        <v>71138.259999999995</v>
      </c>
      <c r="H140" s="183">
        <f t="shared" si="78"/>
        <v>75108.02</v>
      </c>
      <c r="I140" s="108"/>
      <c r="J140" s="115"/>
      <c r="K140" s="115"/>
      <c r="L140" s="115">
        <v>3234</v>
      </c>
      <c r="M140" s="115"/>
      <c r="N140" s="116"/>
      <c r="O140" s="10" t="s">
        <v>40</v>
      </c>
      <c r="P140" s="111" t="s">
        <v>194</v>
      </c>
      <c r="Q140" s="117">
        <f>Q141+Q143+Q145</f>
        <v>10500</v>
      </c>
      <c r="R140" s="117">
        <f>R141+R143+R145</f>
        <v>0</v>
      </c>
      <c r="S140" s="117">
        <f>S141+S143+S145</f>
        <v>10500</v>
      </c>
      <c r="T140" s="117">
        <v>20608</v>
      </c>
      <c r="U140" s="250">
        <f t="shared" ref="U140:AD140" si="131">U141+U143+U145</f>
        <v>30500</v>
      </c>
      <c r="V140" s="250">
        <f t="shared" si="131"/>
        <v>10500</v>
      </c>
      <c r="W140" s="286">
        <f t="shared" si="131"/>
        <v>9530.2599999999984</v>
      </c>
      <c r="X140" s="117"/>
      <c r="Y140" s="260"/>
      <c r="Z140" s="117">
        <f t="shared" si="131"/>
        <v>20608.02</v>
      </c>
      <c r="AA140" s="117">
        <f t="shared" si="131"/>
        <v>10500</v>
      </c>
      <c r="AB140" s="117">
        <f t="shared" si="131"/>
        <v>20000</v>
      </c>
      <c r="AC140" s="117">
        <f t="shared" si="131"/>
        <v>12000</v>
      </c>
      <c r="AD140" s="117">
        <f t="shared" si="131"/>
        <v>12000</v>
      </c>
    </row>
    <row r="141" spans="1:30" s="98" customFormat="1" ht="20.25" hidden="1" customHeight="1" x14ac:dyDescent="0.25">
      <c r="A141" s="167" t="s">
        <v>328</v>
      </c>
      <c r="B141" s="167"/>
      <c r="C141" s="167"/>
      <c r="D141" s="167"/>
      <c r="E141" s="180" t="s">
        <v>380</v>
      </c>
      <c r="F141" s="182">
        <f t="shared" si="76"/>
        <v>2000</v>
      </c>
      <c r="G141" s="182">
        <f t="shared" si="77"/>
        <v>4195.55</v>
      </c>
      <c r="H141" s="183">
        <f t="shared" si="78"/>
        <v>8452.08</v>
      </c>
      <c r="I141" s="108"/>
      <c r="J141" s="115"/>
      <c r="K141" s="115"/>
      <c r="L141" s="115"/>
      <c r="M141" s="176">
        <v>32341</v>
      </c>
      <c r="N141" s="177"/>
      <c r="O141" s="178" t="s">
        <v>40</v>
      </c>
      <c r="P141" s="177" t="s">
        <v>195</v>
      </c>
      <c r="Q141" s="179">
        <f>Q142</f>
        <v>1000</v>
      </c>
      <c r="R141" s="179">
        <f>R142</f>
        <v>0</v>
      </c>
      <c r="S141" s="179">
        <f>S142</f>
        <v>1000</v>
      </c>
      <c r="T141" s="179">
        <f t="shared" ref="T141:AD141" si="132">T142</f>
        <v>0</v>
      </c>
      <c r="U141" s="251">
        <f t="shared" si="132"/>
        <v>3000</v>
      </c>
      <c r="V141" s="251">
        <f t="shared" si="132"/>
        <v>1000</v>
      </c>
      <c r="W141" s="287">
        <f t="shared" si="132"/>
        <v>195.55000000000018</v>
      </c>
      <c r="X141" s="179"/>
      <c r="Y141" s="261"/>
      <c r="Z141" s="179">
        <f t="shared" si="132"/>
        <v>1452.08</v>
      </c>
      <c r="AA141" s="179">
        <f t="shared" si="132"/>
        <v>1000</v>
      </c>
      <c r="AB141" s="179">
        <f t="shared" si="132"/>
        <v>2000</v>
      </c>
      <c r="AC141" s="179">
        <f t="shared" si="132"/>
        <v>2000</v>
      </c>
      <c r="AD141" s="179">
        <f t="shared" si="132"/>
        <v>2000</v>
      </c>
    </row>
    <row r="142" spans="1:30" s="98" customFormat="1" ht="20.25" hidden="1" customHeight="1" x14ac:dyDescent="0.25">
      <c r="A142" s="167" t="s">
        <v>328</v>
      </c>
      <c r="B142" s="167"/>
      <c r="C142" s="167"/>
      <c r="D142" s="167"/>
      <c r="E142" s="167"/>
      <c r="F142" s="182">
        <f t="shared" si="76"/>
        <v>2000</v>
      </c>
      <c r="G142" s="182">
        <f t="shared" si="77"/>
        <v>4195.55</v>
      </c>
      <c r="H142" s="183">
        <f t="shared" si="78"/>
        <v>8452.08</v>
      </c>
      <c r="I142" s="108"/>
      <c r="J142" s="115"/>
      <c r="K142" s="115"/>
      <c r="L142" s="115"/>
      <c r="M142" s="9"/>
      <c r="N142" s="155">
        <v>323410</v>
      </c>
      <c r="O142" s="156" t="s">
        <v>40</v>
      </c>
      <c r="P142" s="157" t="s">
        <v>195</v>
      </c>
      <c r="Q142" s="158">
        <v>1000</v>
      </c>
      <c r="R142" s="158">
        <f>S142-Q142</f>
        <v>0</v>
      </c>
      <c r="S142" s="158">
        <v>1000</v>
      </c>
      <c r="T142" s="158"/>
      <c r="U142" s="252">
        <v>3000</v>
      </c>
      <c r="V142" s="252">
        <v>1000</v>
      </c>
      <c r="W142" s="288">
        <f>2205.55-W360-W618-W893-W1028</f>
        <v>195.55000000000018</v>
      </c>
      <c r="X142" s="158"/>
      <c r="Y142" s="262"/>
      <c r="Z142" s="158">
        <v>1452.08</v>
      </c>
      <c r="AA142" s="158">
        <f>+Q142</f>
        <v>1000</v>
      </c>
      <c r="AB142" s="158">
        <v>2000</v>
      </c>
      <c r="AC142" s="158">
        <v>2000</v>
      </c>
      <c r="AD142" s="158">
        <v>2000</v>
      </c>
    </row>
    <row r="143" spans="1:30" s="98" customFormat="1" ht="20.25" hidden="1" customHeight="1" x14ac:dyDescent="0.25">
      <c r="A143" s="167" t="s">
        <v>328</v>
      </c>
      <c r="B143" s="167"/>
      <c r="C143" s="167"/>
      <c r="D143" s="167"/>
      <c r="E143" s="180" t="s">
        <v>380</v>
      </c>
      <c r="F143" s="182">
        <f t="shared" si="76"/>
        <v>12000</v>
      </c>
      <c r="G143" s="182">
        <f t="shared" si="77"/>
        <v>25856.39</v>
      </c>
      <c r="H143" s="183">
        <f t="shared" si="78"/>
        <v>33710.42</v>
      </c>
      <c r="I143" s="108"/>
      <c r="J143" s="115"/>
      <c r="K143" s="115"/>
      <c r="L143" s="115"/>
      <c r="M143" s="176">
        <v>32342</v>
      </c>
      <c r="N143" s="177"/>
      <c r="O143" s="178" t="s">
        <v>40</v>
      </c>
      <c r="P143" s="177" t="s">
        <v>196</v>
      </c>
      <c r="Q143" s="179">
        <f>Q144</f>
        <v>6000</v>
      </c>
      <c r="R143" s="179">
        <f>R144</f>
        <v>0</v>
      </c>
      <c r="S143" s="179">
        <f>S144</f>
        <v>6000</v>
      </c>
      <c r="T143" s="179">
        <f t="shared" ref="T143:AB143" si="133">T144</f>
        <v>0</v>
      </c>
      <c r="U143" s="251">
        <f t="shared" si="133"/>
        <v>15000</v>
      </c>
      <c r="V143" s="251">
        <f t="shared" si="133"/>
        <v>6000</v>
      </c>
      <c r="W143" s="287">
        <f t="shared" si="133"/>
        <v>4856.3899999999994</v>
      </c>
      <c r="X143" s="179"/>
      <c r="Y143" s="261"/>
      <c r="Z143" s="179">
        <f t="shared" si="133"/>
        <v>8710.42</v>
      </c>
      <c r="AA143" s="179">
        <f t="shared" si="133"/>
        <v>6000</v>
      </c>
      <c r="AB143" s="179">
        <f t="shared" si="133"/>
        <v>9000</v>
      </c>
      <c r="AC143" s="179">
        <v>5000</v>
      </c>
      <c r="AD143" s="179">
        <v>5000</v>
      </c>
    </row>
    <row r="144" spans="1:30" s="98" customFormat="1" ht="20.25" hidden="1" customHeight="1" x14ac:dyDescent="0.25">
      <c r="A144" s="167" t="s">
        <v>328</v>
      </c>
      <c r="B144" s="167"/>
      <c r="C144" s="167"/>
      <c r="D144" s="167"/>
      <c r="E144" s="167"/>
      <c r="F144" s="182">
        <f t="shared" si="76"/>
        <v>12000</v>
      </c>
      <c r="G144" s="182">
        <f t="shared" si="77"/>
        <v>25856.39</v>
      </c>
      <c r="H144" s="183">
        <f t="shared" si="78"/>
        <v>41710.42</v>
      </c>
      <c r="I144" s="108"/>
      <c r="J144" s="115"/>
      <c r="K144" s="115"/>
      <c r="L144" s="115"/>
      <c r="M144" s="9"/>
      <c r="N144" s="155">
        <v>323420</v>
      </c>
      <c r="O144" s="156" t="s">
        <v>40</v>
      </c>
      <c r="P144" s="157" t="s">
        <v>196</v>
      </c>
      <c r="Q144" s="158">
        <f>16000-10000</f>
        <v>6000</v>
      </c>
      <c r="R144" s="158">
        <f>S144-Q144</f>
        <v>0</v>
      </c>
      <c r="S144" s="158">
        <f>16000-10000</f>
        <v>6000</v>
      </c>
      <c r="T144" s="158"/>
      <c r="U144" s="252">
        <v>15000</v>
      </c>
      <c r="V144" s="252">
        <v>6000</v>
      </c>
      <c r="W144" s="288">
        <f>11046.39-W362-W895-W1030</f>
        <v>4856.3899999999994</v>
      </c>
      <c r="X144" s="158"/>
      <c r="Y144" s="262"/>
      <c r="Z144" s="158">
        <v>8710.42</v>
      </c>
      <c r="AA144" s="158">
        <f>+Q144</f>
        <v>6000</v>
      </c>
      <c r="AB144" s="158">
        <v>9000</v>
      </c>
      <c r="AC144" s="158">
        <v>9000</v>
      </c>
      <c r="AD144" s="158">
        <v>9000</v>
      </c>
    </row>
    <row r="145" spans="1:30" s="98" customFormat="1" ht="20.25" hidden="1" customHeight="1" x14ac:dyDescent="0.25">
      <c r="A145" s="167" t="s">
        <v>328</v>
      </c>
      <c r="B145" s="167"/>
      <c r="C145" s="167"/>
      <c r="D145" s="167"/>
      <c r="E145" s="180" t="s">
        <v>380</v>
      </c>
      <c r="F145" s="182">
        <f t="shared" si="76"/>
        <v>7000</v>
      </c>
      <c r="G145" s="182">
        <f t="shared" si="77"/>
        <v>20478.32</v>
      </c>
      <c r="H145" s="183">
        <f t="shared" si="78"/>
        <v>32945.520000000004</v>
      </c>
      <c r="I145" s="108"/>
      <c r="J145" s="115"/>
      <c r="K145" s="115"/>
      <c r="L145" s="115"/>
      <c r="M145" s="176">
        <v>32349</v>
      </c>
      <c r="N145" s="177"/>
      <c r="O145" s="178" t="s">
        <v>40</v>
      </c>
      <c r="P145" s="177" t="s">
        <v>197</v>
      </c>
      <c r="Q145" s="179">
        <f>Q146+Q147</f>
        <v>3500</v>
      </c>
      <c r="R145" s="179">
        <f>R146+R147</f>
        <v>0</v>
      </c>
      <c r="S145" s="179">
        <f>S146+S147</f>
        <v>3500</v>
      </c>
      <c r="T145" s="179">
        <f t="shared" ref="T145:AD145" si="134">T146+T147</f>
        <v>0</v>
      </c>
      <c r="U145" s="251">
        <f t="shared" si="134"/>
        <v>12500</v>
      </c>
      <c r="V145" s="251">
        <f t="shared" si="134"/>
        <v>3500</v>
      </c>
      <c r="W145" s="287">
        <f t="shared" si="134"/>
        <v>4478.32</v>
      </c>
      <c r="X145" s="179"/>
      <c r="Y145" s="261"/>
      <c r="Z145" s="179">
        <f t="shared" si="134"/>
        <v>10445.52</v>
      </c>
      <c r="AA145" s="179">
        <f t="shared" si="134"/>
        <v>3500</v>
      </c>
      <c r="AB145" s="179">
        <f t="shared" si="134"/>
        <v>9000</v>
      </c>
      <c r="AC145" s="179">
        <f t="shared" si="134"/>
        <v>5000</v>
      </c>
      <c r="AD145" s="179">
        <f t="shared" si="134"/>
        <v>5000</v>
      </c>
    </row>
    <row r="146" spans="1:30" s="98" customFormat="1" ht="20.25" hidden="1" customHeight="1" x14ac:dyDescent="0.25">
      <c r="A146" s="167" t="s">
        <v>328</v>
      </c>
      <c r="B146" s="167"/>
      <c r="C146" s="167"/>
      <c r="D146" s="167"/>
      <c r="E146" s="167"/>
      <c r="F146" s="182">
        <f t="shared" ref="F146:F209" si="135">+Q146+R146+S146</f>
        <v>3000</v>
      </c>
      <c r="G146" s="182">
        <f t="shared" ref="G146:G209" si="136">+T146+U146+V146+W146+X146+Y146</f>
        <v>4000.66</v>
      </c>
      <c r="H146" s="183">
        <f t="shared" ref="H146:H209" si="137">+Z146+AA146+AB146+AC146+AD146</f>
        <v>5170.18</v>
      </c>
      <c r="I146" s="108"/>
      <c r="J146" s="115"/>
      <c r="K146" s="115"/>
      <c r="L146" s="115"/>
      <c r="M146" s="9"/>
      <c r="N146" s="155">
        <v>323490</v>
      </c>
      <c r="O146" s="156" t="s">
        <v>40</v>
      </c>
      <c r="P146" s="157" t="s">
        <v>197</v>
      </c>
      <c r="Q146" s="158">
        <v>1500</v>
      </c>
      <c r="R146" s="158">
        <f>S146-Q146</f>
        <v>0</v>
      </c>
      <c r="S146" s="158">
        <v>1500</v>
      </c>
      <c r="T146" s="158"/>
      <c r="U146" s="252">
        <v>1500</v>
      </c>
      <c r="V146" s="252">
        <v>1500</v>
      </c>
      <c r="W146" s="288">
        <f>1015.66-W1032</f>
        <v>1000.66</v>
      </c>
      <c r="X146" s="158"/>
      <c r="Y146" s="262"/>
      <c r="Z146" s="158">
        <v>670.18</v>
      </c>
      <c r="AA146" s="158">
        <f t="shared" ref="AA146:AA147" si="138">+Q146</f>
        <v>1500</v>
      </c>
      <c r="AB146" s="158">
        <v>1000</v>
      </c>
      <c r="AC146" s="158">
        <v>1000</v>
      </c>
      <c r="AD146" s="158">
        <v>1000</v>
      </c>
    </row>
    <row r="147" spans="1:30" s="98" customFormat="1" ht="20.25" hidden="1" customHeight="1" x14ac:dyDescent="0.25">
      <c r="A147" s="167" t="s">
        <v>328</v>
      </c>
      <c r="B147" s="167"/>
      <c r="C147" s="167"/>
      <c r="D147" s="167"/>
      <c r="E147" s="167"/>
      <c r="F147" s="182">
        <f t="shared" si="135"/>
        <v>4000</v>
      </c>
      <c r="G147" s="182">
        <f t="shared" si="136"/>
        <v>16477.66</v>
      </c>
      <c r="H147" s="183">
        <f t="shared" si="137"/>
        <v>27775.34</v>
      </c>
      <c r="I147" s="108"/>
      <c r="J147" s="115"/>
      <c r="K147" s="115"/>
      <c r="L147" s="115"/>
      <c r="M147" s="9"/>
      <c r="N147" s="155">
        <v>323491</v>
      </c>
      <c r="O147" s="156" t="s">
        <v>40</v>
      </c>
      <c r="P147" s="157" t="s">
        <v>198</v>
      </c>
      <c r="Q147" s="158">
        <v>2000</v>
      </c>
      <c r="R147" s="158">
        <f>S147-Q147</f>
        <v>0</v>
      </c>
      <c r="S147" s="158">
        <v>2000</v>
      </c>
      <c r="T147" s="158"/>
      <c r="U147" s="252">
        <v>11000</v>
      </c>
      <c r="V147" s="252">
        <v>2000</v>
      </c>
      <c r="W147" s="288">
        <f>10655.16-W365-W621-W898-W1033</f>
        <v>3477.66</v>
      </c>
      <c r="X147" s="158"/>
      <c r="Y147" s="262"/>
      <c r="Z147" s="158">
        <v>9775.34</v>
      </c>
      <c r="AA147" s="158">
        <f t="shared" si="138"/>
        <v>2000</v>
      </c>
      <c r="AB147" s="158">
        <v>8000</v>
      </c>
      <c r="AC147" s="158">
        <v>4000</v>
      </c>
      <c r="AD147" s="158">
        <v>4000</v>
      </c>
    </row>
    <row r="148" spans="1:30" s="98" customFormat="1" ht="20.25" customHeight="1" x14ac:dyDescent="0.25">
      <c r="A148" s="167" t="s">
        <v>328</v>
      </c>
      <c r="B148" s="167"/>
      <c r="C148" s="167"/>
      <c r="D148" s="180" t="s">
        <v>379</v>
      </c>
      <c r="E148" s="180" t="s">
        <v>380</v>
      </c>
      <c r="F148" s="182">
        <f t="shared" si="135"/>
        <v>5390</v>
      </c>
      <c r="G148" s="182">
        <f t="shared" si="136"/>
        <v>8488.99</v>
      </c>
      <c r="H148" s="183">
        <f t="shared" si="137"/>
        <v>14585.74</v>
      </c>
      <c r="I148" s="108"/>
      <c r="J148" s="115"/>
      <c r="K148" s="115"/>
      <c r="L148" s="115">
        <v>3235</v>
      </c>
      <c r="M148" s="115"/>
      <c r="N148" s="116"/>
      <c r="O148" s="10" t="s">
        <v>40</v>
      </c>
      <c r="P148" s="111" t="s">
        <v>199</v>
      </c>
      <c r="Q148" s="117">
        <f>Q149+Q151+Q153</f>
        <v>1670</v>
      </c>
      <c r="R148" s="117">
        <f>R149+R151+R153</f>
        <v>1025</v>
      </c>
      <c r="S148" s="117">
        <f>S149+S151+S153</f>
        <v>2695</v>
      </c>
      <c r="T148" s="117">
        <v>1906</v>
      </c>
      <c r="U148" s="250">
        <f t="shared" ref="U148:AD148" si="139">U149+U151+U153</f>
        <v>3670</v>
      </c>
      <c r="V148" s="250">
        <f t="shared" si="139"/>
        <v>1670</v>
      </c>
      <c r="W148" s="286">
        <f t="shared" si="139"/>
        <v>1242.99</v>
      </c>
      <c r="X148" s="117"/>
      <c r="Y148" s="260"/>
      <c r="Z148" s="117">
        <f t="shared" si="139"/>
        <v>1905.74</v>
      </c>
      <c r="AA148" s="117">
        <f t="shared" si="139"/>
        <v>1670</v>
      </c>
      <c r="AB148" s="117">
        <f t="shared" si="139"/>
        <v>3670</v>
      </c>
      <c r="AC148" s="117">
        <f t="shared" si="139"/>
        <v>3670</v>
      </c>
      <c r="AD148" s="117">
        <f t="shared" si="139"/>
        <v>3670</v>
      </c>
    </row>
    <row r="149" spans="1:30" s="98" customFormat="1" ht="20.25" hidden="1" customHeight="1" x14ac:dyDescent="0.25">
      <c r="A149" s="167" t="s">
        <v>328</v>
      </c>
      <c r="B149" s="167"/>
      <c r="C149" s="167"/>
      <c r="D149" s="167"/>
      <c r="E149" s="180" t="s">
        <v>380</v>
      </c>
      <c r="F149" s="182">
        <f t="shared" si="135"/>
        <v>1190</v>
      </c>
      <c r="G149" s="182">
        <f t="shared" si="136"/>
        <v>241.84</v>
      </c>
      <c r="H149" s="183">
        <f t="shared" si="137"/>
        <v>283.84000000000003</v>
      </c>
      <c r="I149" s="108"/>
      <c r="J149" s="115"/>
      <c r="K149" s="115"/>
      <c r="L149" s="115"/>
      <c r="M149" s="176">
        <v>32352</v>
      </c>
      <c r="N149" s="177"/>
      <c r="O149" s="178" t="s">
        <v>40</v>
      </c>
      <c r="P149" s="177" t="s">
        <v>200</v>
      </c>
      <c r="Q149" s="179">
        <f>Q150</f>
        <v>70</v>
      </c>
      <c r="R149" s="179">
        <f>R150</f>
        <v>525</v>
      </c>
      <c r="S149" s="179">
        <f>S150</f>
        <v>595</v>
      </c>
      <c r="T149" s="179">
        <f t="shared" ref="T149:AD149" si="140">T150</f>
        <v>0</v>
      </c>
      <c r="U149" s="251">
        <f t="shared" si="140"/>
        <v>70</v>
      </c>
      <c r="V149" s="251">
        <f t="shared" si="140"/>
        <v>70</v>
      </c>
      <c r="W149" s="287">
        <f t="shared" si="140"/>
        <v>101.84</v>
      </c>
      <c r="X149" s="179"/>
      <c r="Y149" s="261"/>
      <c r="Z149" s="179">
        <f t="shared" si="140"/>
        <v>3.84</v>
      </c>
      <c r="AA149" s="179">
        <f t="shared" si="140"/>
        <v>70</v>
      </c>
      <c r="AB149" s="179">
        <f t="shared" si="140"/>
        <v>70</v>
      </c>
      <c r="AC149" s="179">
        <f t="shared" si="140"/>
        <v>70</v>
      </c>
      <c r="AD149" s="179">
        <f t="shared" si="140"/>
        <v>70</v>
      </c>
    </row>
    <row r="150" spans="1:30" s="98" customFormat="1" ht="20.25" hidden="1" customHeight="1" x14ac:dyDescent="0.25">
      <c r="A150" s="167" t="s">
        <v>328</v>
      </c>
      <c r="B150" s="167"/>
      <c r="C150" s="167"/>
      <c r="D150" s="167"/>
      <c r="E150" s="167"/>
      <c r="F150" s="182">
        <f t="shared" si="135"/>
        <v>1190</v>
      </c>
      <c r="G150" s="182">
        <f t="shared" si="136"/>
        <v>241.84</v>
      </c>
      <c r="H150" s="183">
        <f t="shared" si="137"/>
        <v>283.84000000000003</v>
      </c>
      <c r="I150" s="108"/>
      <c r="J150" s="115"/>
      <c r="K150" s="115"/>
      <c r="L150" s="115"/>
      <c r="M150" s="9"/>
      <c r="N150" s="155">
        <v>323520</v>
      </c>
      <c r="O150" s="156" t="s">
        <v>40</v>
      </c>
      <c r="P150" s="157" t="s">
        <v>200</v>
      </c>
      <c r="Q150" s="158">
        <v>70</v>
      </c>
      <c r="R150" s="158">
        <f>S150-Q150</f>
        <v>525</v>
      </c>
      <c r="S150" s="158">
        <v>595</v>
      </c>
      <c r="T150" s="158"/>
      <c r="U150" s="252">
        <v>70</v>
      </c>
      <c r="V150" s="252">
        <v>70</v>
      </c>
      <c r="W150" s="288">
        <f>226.84-W368-W901</f>
        <v>101.84</v>
      </c>
      <c r="X150" s="158"/>
      <c r="Y150" s="262"/>
      <c r="Z150" s="158">
        <v>3.84</v>
      </c>
      <c r="AA150" s="158">
        <f>+Q150</f>
        <v>70</v>
      </c>
      <c r="AB150" s="158">
        <v>70</v>
      </c>
      <c r="AC150" s="158">
        <v>70</v>
      </c>
      <c r="AD150" s="158">
        <v>70</v>
      </c>
    </row>
    <row r="151" spans="1:30" s="98" customFormat="1" ht="20.25" hidden="1" customHeight="1" x14ac:dyDescent="0.25">
      <c r="A151" s="167" t="s">
        <v>328</v>
      </c>
      <c r="B151" s="167"/>
      <c r="C151" s="167"/>
      <c r="D151" s="167"/>
      <c r="E151" s="180" t="s">
        <v>380</v>
      </c>
      <c r="F151" s="182">
        <f t="shared" si="135"/>
        <v>2000</v>
      </c>
      <c r="G151" s="182">
        <f t="shared" si="136"/>
        <v>4244.2299999999996</v>
      </c>
      <c r="H151" s="183">
        <f t="shared" si="137"/>
        <v>11651.9</v>
      </c>
      <c r="I151" s="108"/>
      <c r="J151" s="115"/>
      <c r="K151" s="115"/>
      <c r="L151" s="115"/>
      <c r="M151" s="176">
        <v>32354</v>
      </c>
      <c r="N151" s="177"/>
      <c r="O151" s="178" t="s">
        <v>40</v>
      </c>
      <c r="P151" s="177" t="s">
        <v>201</v>
      </c>
      <c r="Q151" s="179">
        <f>Q152</f>
        <v>1000</v>
      </c>
      <c r="R151" s="179">
        <f>R152</f>
        <v>0</v>
      </c>
      <c r="S151" s="179">
        <f>S152</f>
        <v>1000</v>
      </c>
      <c r="T151" s="179">
        <f t="shared" ref="T151:AD151" si="141">T152</f>
        <v>0</v>
      </c>
      <c r="U151" s="251">
        <f t="shared" si="141"/>
        <v>3000</v>
      </c>
      <c r="V151" s="251">
        <f t="shared" si="141"/>
        <v>1000</v>
      </c>
      <c r="W151" s="287">
        <f t="shared" si="141"/>
        <v>244.23000000000002</v>
      </c>
      <c r="X151" s="179"/>
      <c r="Y151" s="261"/>
      <c r="Z151" s="179">
        <f t="shared" si="141"/>
        <v>1651.9</v>
      </c>
      <c r="AA151" s="179">
        <f t="shared" si="141"/>
        <v>1000</v>
      </c>
      <c r="AB151" s="179">
        <f t="shared" si="141"/>
        <v>3000</v>
      </c>
      <c r="AC151" s="179">
        <f t="shared" si="141"/>
        <v>3000</v>
      </c>
      <c r="AD151" s="179">
        <f t="shared" si="141"/>
        <v>3000</v>
      </c>
    </row>
    <row r="152" spans="1:30" s="98" customFormat="1" ht="20.25" hidden="1" customHeight="1" x14ac:dyDescent="0.25">
      <c r="A152" s="167" t="s">
        <v>328</v>
      </c>
      <c r="B152" s="167"/>
      <c r="C152" s="167"/>
      <c r="D152" s="167"/>
      <c r="E152" s="167"/>
      <c r="F152" s="182">
        <f t="shared" si="135"/>
        <v>2000</v>
      </c>
      <c r="G152" s="182">
        <f t="shared" si="136"/>
        <v>4244.2299999999996</v>
      </c>
      <c r="H152" s="183">
        <f t="shared" si="137"/>
        <v>11651.9</v>
      </c>
      <c r="I152" s="108"/>
      <c r="J152" s="115"/>
      <c r="K152" s="115"/>
      <c r="L152" s="115"/>
      <c r="M152" s="9"/>
      <c r="N152" s="155">
        <v>323540</v>
      </c>
      <c r="O152" s="156" t="s">
        <v>40</v>
      </c>
      <c r="P152" s="157" t="s">
        <v>201</v>
      </c>
      <c r="Q152" s="158">
        <v>1000</v>
      </c>
      <c r="R152" s="158">
        <f>S152-Q152</f>
        <v>0</v>
      </c>
      <c r="S152" s="158">
        <v>1000</v>
      </c>
      <c r="T152" s="158"/>
      <c r="U152" s="252">
        <v>3000</v>
      </c>
      <c r="V152" s="252">
        <v>1000</v>
      </c>
      <c r="W152" s="288">
        <f>1944.23-W370</f>
        <v>244.23000000000002</v>
      </c>
      <c r="X152" s="158"/>
      <c r="Y152" s="262"/>
      <c r="Z152" s="158">
        <v>1651.9</v>
      </c>
      <c r="AA152" s="158">
        <f>+Q152</f>
        <v>1000</v>
      </c>
      <c r="AB152" s="158">
        <v>3000</v>
      </c>
      <c r="AC152" s="158">
        <v>3000</v>
      </c>
      <c r="AD152" s="158">
        <v>3000</v>
      </c>
    </row>
    <row r="153" spans="1:30" s="98" customFormat="1" ht="20.25" hidden="1" customHeight="1" x14ac:dyDescent="0.25">
      <c r="A153" s="167" t="s">
        <v>328</v>
      </c>
      <c r="B153" s="167"/>
      <c r="C153" s="167"/>
      <c r="D153" s="167"/>
      <c r="E153" s="180" t="s">
        <v>380</v>
      </c>
      <c r="F153" s="182">
        <f t="shared" si="135"/>
        <v>2200</v>
      </c>
      <c r="G153" s="182">
        <f t="shared" si="136"/>
        <v>2096.92</v>
      </c>
      <c r="H153" s="183">
        <f t="shared" si="137"/>
        <v>2650</v>
      </c>
      <c r="I153" s="108"/>
      <c r="J153" s="115"/>
      <c r="K153" s="115"/>
      <c r="L153" s="115"/>
      <c r="M153" s="176">
        <v>32359</v>
      </c>
      <c r="N153" s="177"/>
      <c r="O153" s="178" t="s">
        <v>40</v>
      </c>
      <c r="P153" s="177" t="s">
        <v>202</v>
      </c>
      <c r="Q153" s="179">
        <f>Q154</f>
        <v>600</v>
      </c>
      <c r="R153" s="179">
        <f>R154</f>
        <v>500</v>
      </c>
      <c r="S153" s="179">
        <f>S154</f>
        <v>1100</v>
      </c>
      <c r="T153" s="179">
        <f t="shared" ref="T153:AD153" si="142">T154</f>
        <v>0</v>
      </c>
      <c r="U153" s="251">
        <f t="shared" si="142"/>
        <v>600</v>
      </c>
      <c r="V153" s="251">
        <f t="shared" si="142"/>
        <v>600</v>
      </c>
      <c r="W153" s="287">
        <f t="shared" si="142"/>
        <v>896.92</v>
      </c>
      <c r="X153" s="179"/>
      <c r="Y153" s="261"/>
      <c r="Z153" s="179">
        <f t="shared" si="142"/>
        <v>250</v>
      </c>
      <c r="AA153" s="179">
        <f t="shared" si="142"/>
        <v>600</v>
      </c>
      <c r="AB153" s="179">
        <f t="shared" si="142"/>
        <v>600</v>
      </c>
      <c r="AC153" s="179">
        <f t="shared" si="142"/>
        <v>600</v>
      </c>
      <c r="AD153" s="179">
        <f t="shared" si="142"/>
        <v>600</v>
      </c>
    </row>
    <row r="154" spans="1:30" s="98" customFormat="1" ht="20.25" hidden="1" customHeight="1" x14ac:dyDescent="0.25">
      <c r="A154" s="167" t="s">
        <v>328</v>
      </c>
      <c r="B154" s="167"/>
      <c r="C154" s="167"/>
      <c r="D154" s="167"/>
      <c r="E154" s="167"/>
      <c r="F154" s="182">
        <f t="shared" si="135"/>
        <v>2200</v>
      </c>
      <c r="G154" s="182">
        <f t="shared" si="136"/>
        <v>2096.92</v>
      </c>
      <c r="H154" s="183">
        <f t="shared" si="137"/>
        <v>2650</v>
      </c>
      <c r="I154" s="108"/>
      <c r="J154" s="115"/>
      <c r="K154" s="115"/>
      <c r="L154" s="115"/>
      <c r="M154" s="9"/>
      <c r="N154" s="155">
        <v>323590</v>
      </c>
      <c r="O154" s="156" t="s">
        <v>40</v>
      </c>
      <c r="P154" s="157" t="s">
        <v>202</v>
      </c>
      <c r="Q154" s="158">
        <v>600</v>
      </c>
      <c r="R154" s="158">
        <f>S154-Q154</f>
        <v>500</v>
      </c>
      <c r="S154" s="158">
        <v>1100</v>
      </c>
      <c r="T154" s="158"/>
      <c r="U154" s="252">
        <v>600</v>
      </c>
      <c r="V154" s="252">
        <v>600</v>
      </c>
      <c r="W154" s="288">
        <v>896.92</v>
      </c>
      <c r="X154" s="158"/>
      <c r="Y154" s="262"/>
      <c r="Z154" s="158">
        <v>250</v>
      </c>
      <c r="AA154" s="158">
        <f>+Q154</f>
        <v>600</v>
      </c>
      <c r="AB154" s="158">
        <v>600</v>
      </c>
      <c r="AC154" s="158">
        <v>600</v>
      </c>
      <c r="AD154" s="158">
        <v>600</v>
      </c>
    </row>
    <row r="155" spans="1:30" s="98" customFormat="1" ht="20.25" customHeight="1" x14ac:dyDescent="0.25">
      <c r="A155" s="167" t="s">
        <v>328</v>
      </c>
      <c r="B155" s="167"/>
      <c r="C155" s="167"/>
      <c r="D155" s="180" t="s">
        <v>379</v>
      </c>
      <c r="E155" s="180" t="s">
        <v>380</v>
      </c>
      <c r="F155" s="182">
        <f t="shared" si="135"/>
        <v>53800</v>
      </c>
      <c r="G155" s="182">
        <f t="shared" si="136"/>
        <v>89827.01</v>
      </c>
      <c r="H155" s="183">
        <f t="shared" si="137"/>
        <v>99168.34</v>
      </c>
      <c r="I155" s="108"/>
      <c r="J155" s="115"/>
      <c r="K155" s="115"/>
      <c r="L155" s="115">
        <v>3236</v>
      </c>
      <c r="M155" s="115"/>
      <c r="N155" s="116"/>
      <c r="O155" s="10" t="s">
        <v>40</v>
      </c>
      <c r="P155" s="111" t="s">
        <v>203</v>
      </c>
      <c r="Q155" s="117">
        <f>Q156+Q158</f>
        <v>21900</v>
      </c>
      <c r="R155" s="117">
        <f>R156+R158</f>
        <v>5000</v>
      </c>
      <c r="S155" s="117">
        <f>S156+S158</f>
        <v>26900</v>
      </c>
      <c r="T155" s="117">
        <v>27068</v>
      </c>
      <c r="U155" s="250">
        <f t="shared" ref="U155:AD155" si="143">U156+U158</f>
        <v>22400</v>
      </c>
      <c r="V155" s="250">
        <f t="shared" si="143"/>
        <v>21400</v>
      </c>
      <c r="W155" s="286">
        <f t="shared" si="143"/>
        <v>18959.009999999998</v>
      </c>
      <c r="X155" s="117"/>
      <c r="Y155" s="260"/>
      <c r="Z155" s="117">
        <f t="shared" si="143"/>
        <v>27068.34</v>
      </c>
      <c r="AA155" s="117">
        <f t="shared" si="143"/>
        <v>21900</v>
      </c>
      <c r="AB155" s="117">
        <f t="shared" si="143"/>
        <v>24400</v>
      </c>
      <c r="AC155" s="117">
        <f t="shared" si="143"/>
        <v>12400</v>
      </c>
      <c r="AD155" s="117">
        <f t="shared" si="143"/>
        <v>13400</v>
      </c>
    </row>
    <row r="156" spans="1:30" s="98" customFormat="1" ht="20.25" hidden="1" customHeight="1" x14ac:dyDescent="0.25">
      <c r="A156" s="167" t="s">
        <v>328</v>
      </c>
      <c r="B156" s="167"/>
      <c r="C156" s="167"/>
      <c r="D156" s="167"/>
      <c r="E156" s="180" t="s">
        <v>380</v>
      </c>
      <c r="F156" s="182">
        <f t="shared" si="135"/>
        <v>52000</v>
      </c>
      <c r="G156" s="182">
        <f t="shared" si="136"/>
        <v>60760.94</v>
      </c>
      <c r="H156" s="183">
        <f t="shared" si="137"/>
        <v>79752.59</v>
      </c>
      <c r="I156" s="108"/>
      <c r="J156" s="115"/>
      <c r="K156" s="115"/>
      <c r="L156" s="115"/>
      <c r="M156" s="176">
        <v>32363</v>
      </c>
      <c r="N156" s="177"/>
      <c r="O156" s="178" t="s">
        <v>40</v>
      </c>
      <c r="P156" s="177" t="s">
        <v>204</v>
      </c>
      <c r="Q156" s="179">
        <f>Q157</f>
        <v>21000</v>
      </c>
      <c r="R156" s="179">
        <f>R157</f>
        <v>5000</v>
      </c>
      <c r="S156" s="179">
        <f>S157</f>
        <v>26000</v>
      </c>
      <c r="T156" s="179">
        <f t="shared" ref="T156:AD156" si="144">T157</f>
        <v>0</v>
      </c>
      <c r="U156" s="251">
        <f t="shared" si="144"/>
        <v>21000</v>
      </c>
      <c r="V156" s="251">
        <f t="shared" si="144"/>
        <v>21000</v>
      </c>
      <c r="W156" s="287">
        <f t="shared" si="144"/>
        <v>18760.939999999999</v>
      </c>
      <c r="X156" s="179"/>
      <c r="Y156" s="261"/>
      <c r="Z156" s="179">
        <f t="shared" si="144"/>
        <v>18752.59</v>
      </c>
      <c r="AA156" s="179">
        <f t="shared" si="144"/>
        <v>21000</v>
      </c>
      <c r="AB156" s="179">
        <f t="shared" si="144"/>
        <v>21000</v>
      </c>
      <c r="AC156" s="179">
        <f t="shared" si="144"/>
        <v>9000</v>
      </c>
      <c r="AD156" s="179">
        <f t="shared" si="144"/>
        <v>10000</v>
      </c>
    </row>
    <row r="157" spans="1:30" s="98" customFormat="1" ht="20.25" hidden="1" customHeight="1" x14ac:dyDescent="0.25">
      <c r="A157" s="167" t="s">
        <v>328</v>
      </c>
      <c r="B157" s="167"/>
      <c r="C157" s="167"/>
      <c r="D157" s="167"/>
      <c r="E157" s="167"/>
      <c r="F157" s="182">
        <f t="shared" si="135"/>
        <v>52000</v>
      </c>
      <c r="G157" s="182">
        <f t="shared" si="136"/>
        <v>60760.94</v>
      </c>
      <c r="H157" s="183">
        <f t="shared" si="137"/>
        <v>79752.59</v>
      </c>
      <c r="I157" s="108"/>
      <c r="J157" s="115"/>
      <c r="K157" s="115"/>
      <c r="L157" s="115"/>
      <c r="M157" s="9"/>
      <c r="N157" s="155">
        <v>323630</v>
      </c>
      <c r="O157" s="156" t="s">
        <v>40</v>
      </c>
      <c r="P157" s="157" t="s">
        <v>204</v>
      </c>
      <c r="Q157" s="158">
        <v>21000</v>
      </c>
      <c r="R157" s="158">
        <f>S157-Q157</f>
        <v>5000</v>
      </c>
      <c r="S157" s="158">
        <v>26000</v>
      </c>
      <c r="T157" s="158"/>
      <c r="U157" s="252">
        <v>21000</v>
      </c>
      <c r="V157" s="252">
        <v>21000</v>
      </c>
      <c r="W157" s="288">
        <f>27760.94-W375-W772-W1036-W1279</f>
        <v>18760.939999999999</v>
      </c>
      <c r="X157" s="158"/>
      <c r="Y157" s="262"/>
      <c r="Z157" s="158">
        <v>18752.59</v>
      </c>
      <c r="AA157" s="158">
        <f>+Q157</f>
        <v>21000</v>
      </c>
      <c r="AB157" s="158">
        <v>21000</v>
      </c>
      <c r="AC157" s="158">
        <v>9000</v>
      </c>
      <c r="AD157" s="158">
        <v>10000</v>
      </c>
    </row>
    <row r="158" spans="1:30" s="98" customFormat="1" ht="20.25" hidden="1" customHeight="1" x14ac:dyDescent="0.25">
      <c r="A158" s="167" t="s">
        <v>328</v>
      </c>
      <c r="B158" s="167"/>
      <c r="C158" s="167"/>
      <c r="D158" s="167"/>
      <c r="E158" s="180" t="s">
        <v>380</v>
      </c>
      <c r="F158" s="182">
        <f t="shared" si="135"/>
        <v>1800</v>
      </c>
      <c r="G158" s="182">
        <f t="shared" si="136"/>
        <v>1998.07</v>
      </c>
      <c r="H158" s="183">
        <f t="shared" si="137"/>
        <v>19415.75</v>
      </c>
      <c r="I158" s="108"/>
      <c r="J158" s="115"/>
      <c r="K158" s="115"/>
      <c r="L158" s="115"/>
      <c r="M158" s="176">
        <v>32369</v>
      </c>
      <c r="N158" s="177"/>
      <c r="O158" s="178" t="s">
        <v>40</v>
      </c>
      <c r="P158" s="177" t="s">
        <v>205</v>
      </c>
      <c r="Q158" s="179">
        <f>Q159</f>
        <v>900</v>
      </c>
      <c r="R158" s="179">
        <f>R159</f>
        <v>0</v>
      </c>
      <c r="S158" s="179">
        <f>S159</f>
        <v>900</v>
      </c>
      <c r="T158" s="179">
        <f t="shared" ref="T158:AD158" si="145">T159</f>
        <v>0</v>
      </c>
      <c r="U158" s="251">
        <f t="shared" si="145"/>
        <v>1400</v>
      </c>
      <c r="V158" s="251">
        <f t="shared" si="145"/>
        <v>400</v>
      </c>
      <c r="W158" s="287">
        <f t="shared" si="145"/>
        <v>198.07</v>
      </c>
      <c r="X158" s="179"/>
      <c r="Y158" s="261"/>
      <c r="Z158" s="179">
        <f t="shared" si="145"/>
        <v>8315.75</v>
      </c>
      <c r="AA158" s="179">
        <f t="shared" si="145"/>
        <v>900</v>
      </c>
      <c r="AB158" s="179">
        <f t="shared" si="145"/>
        <v>3400</v>
      </c>
      <c r="AC158" s="179">
        <f t="shared" si="145"/>
        <v>3400</v>
      </c>
      <c r="AD158" s="179">
        <f t="shared" si="145"/>
        <v>3400</v>
      </c>
    </row>
    <row r="159" spans="1:30" s="98" customFormat="1" ht="20.25" hidden="1" customHeight="1" x14ac:dyDescent="0.25">
      <c r="A159" s="167" t="s">
        <v>328</v>
      </c>
      <c r="B159" s="167"/>
      <c r="C159" s="167"/>
      <c r="D159" s="167"/>
      <c r="E159" s="167"/>
      <c r="F159" s="182">
        <f t="shared" si="135"/>
        <v>1800</v>
      </c>
      <c r="G159" s="182">
        <f t="shared" si="136"/>
        <v>1998.07</v>
      </c>
      <c r="H159" s="183">
        <f t="shared" si="137"/>
        <v>19415.75</v>
      </c>
      <c r="I159" s="108"/>
      <c r="J159" s="115"/>
      <c r="K159" s="115"/>
      <c r="L159" s="115"/>
      <c r="M159" s="9"/>
      <c r="N159" s="155">
        <v>323690</v>
      </c>
      <c r="O159" s="156" t="s">
        <v>40</v>
      </c>
      <c r="P159" s="157" t="s">
        <v>205</v>
      </c>
      <c r="Q159" s="158">
        <v>900</v>
      </c>
      <c r="R159" s="158">
        <f>S159-Q159</f>
        <v>0</v>
      </c>
      <c r="S159" s="158">
        <v>900</v>
      </c>
      <c r="T159" s="158"/>
      <c r="U159" s="252">
        <v>1400</v>
      </c>
      <c r="V159" s="252">
        <v>400</v>
      </c>
      <c r="W159" s="288">
        <f>398.07-W377</f>
        <v>198.07</v>
      </c>
      <c r="X159" s="158"/>
      <c r="Y159" s="262"/>
      <c r="Z159" s="158">
        <v>8315.75</v>
      </c>
      <c r="AA159" s="158">
        <f>+Q159</f>
        <v>900</v>
      </c>
      <c r="AB159" s="158">
        <v>3400</v>
      </c>
      <c r="AC159" s="158">
        <v>3400</v>
      </c>
      <c r="AD159" s="158">
        <v>3400</v>
      </c>
    </row>
    <row r="160" spans="1:30" s="98" customFormat="1" ht="20.25" customHeight="1" x14ac:dyDescent="0.25">
      <c r="A160" s="167" t="s">
        <v>328</v>
      </c>
      <c r="B160" s="167"/>
      <c r="C160" s="167"/>
      <c r="D160" s="180" t="s">
        <v>379</v>
      </c>
      <c r="E160" s="180" t="s">
        <v>380</v>
      </c>
      <c r="F160" s="182">
        <f t="shared" si="135"/>
        <v>227190</v>
      </c>
      <c r="G160" s="182">
        <f t="shared" si="136"/>
        <v>429620.11</v>
      </c>
      <c r="H160" s="183">
        <f t="shared" si="137"/>
        <v>432328.11</v>
      </c>
      <c r="I160" s="108"/>
      <c r="J160" s="115"/>
      <c r="K160" s="115"/>
      <c r="L160" s="115">
        <v>3237</v>
      </c>
      <c r="M160" s="115"/>
      <c r="N160" s="116"/>
      <c r="O160" s="10" t="s">
        <v>40</v>
      </c>
      <c r="P160" s="111" t="s">
        <v>206</v>
      </c>
      <c r="Q160" s="117">
        <f>Q161+Q163+Q165</f>
        <v>124545</v>
      </c>
      <c r="R160" s="117">
        <f>R161+R163+R165</f>
        <v>-10950</v>
      </c>
      <c r="S160" s="117">
        <f>S161+S163+S165</f>
        <v>113595</v>
      </c>
      <c r="T160" s="117">
        <v>93647</v>
      </c>
      <c r="U160" s="250">
        <f t="shared" ref="U160:AD160" si="146">U161+U163+U165</f>
        <v>118500</v>
      </c>
      <c r="V160" s="250">
        <f t="shared" si="146"/>
        <v>125045</v>
      </c>
      <c r="W160" s="286">
        <f t="shared" si="146"/>
        <v>92428.11</v>
      </c>
      <c r="X160" s="117"/>
      <c r="Y160" s="260"/>
      <c r="Z160" s="117">
        <f t="shared" si="146"/>
        <v>93647.110000000015</v>
      </c>
      <c r="AA160" s="117">
        <f t="shared" si="146"/>
        <v>124545</v>
      </c>
      <c r="AB160" s="117">
        <f t="shared" si="146"/>
        <v>104500</v>
      </c>
      <c r="AC160" s="117">
        <f t="shared" si="146"/>
        <v>46983</v>
      </c>
      <c r="AD160" s="117">
        <f t="shared" si="146"/>
        <v>62653</v>
      </c>
    </row>
    <row r="161" spans="1:30" s="98" customFormat="1" ht="20.25" hidden="1" customHeight="1" x14ac:dyDescent="0.25">
      <c r="A161" s="167" t="s">
        <v>328</v>
      </c>
      <c r="B161" s="167"/>
      <c r="C161" s="167"/>
      <c r="D161" s="167"/>
      <c r="E161" s="180" t="s">
        <v>380</v>
      </c>
      <c r="F161" s="182">
        <f t="shared" si="135"/>
        <v>55370</v>
      </c>
      <c r="G161" s="182">
        <f t="shared" si="136"/>
        <v>84508.709999999992</v>
      </c>
      <c r="H161" s="183">
        <f t="shared" si="137"/>
        <v>99919.38</v>
      </c>
      <c r="I161" s="108"/>
      <c r="J161" s="115"/>
      <c r="K161" s="115"/>
      <c r="L161" s="115"/>
      <c r="M161" s="176">
        <v>32372</v>
      </c>
      <c r="N161" s="177"/>
      <c r="O161" s="178" t="s">
        <v>40</v>
      </c>
      <c r="P161" s="177" t="s">
        <v>207</v>
      </c>
      <c r="Q161" s="179">
        <f>Q162</f>
        <v>34545</v>
      </c>
      <c r="R161" s="179">
        <f>R162</f>
        <v>-6860</v>
      </c>
      <c r="S161" s="179">
        <f>S162</f>
        <v>27685</v>
      </c>
      <c r="T161" s="179">
        <f t="shared" ref="T161:AD161" si="147">T162</f>
        <v>0</v>
      </c>
      <c r="U161" s="251">
        <f t="shared" si="147"/>
        <v>31500</v>
      </c>
      <c r="V161" s="251">
        <f t="shared" si="147"/>
        <v>35045</v>
      </c>
      <c r="W161" s="287">
        <f t="shared" si="147"/>
        <v>17963.71</v>
      </c>
      <c r="X161" s="179"/>
      <c r="Y161" s="261"/>
      <c r="Z161" s="179">
        <f t="shared" si="147"/>
        <v>20874.38</v>
      </c>
      <c r="AA161" s="179">
        <f t="shared" si="147"/>
        <v>34545</v>
      </c>
      <c r="AB161" s="179">
        <f t="shared" si="147"/>
        <v>15500</v>
      </c>
      <c r="AC161" s="179">
        <f t="shared" si="147"/>
        <v>14000</v>
      </c>
      <c r="AD161" s="179">
        <f t="shared" si="147"/>
        <v>15000</v>
      </c>
    </row>
    <row r="162" spans="1:30" s="98" customFormat="1" ht="20.25" hidden="1" customHeight="1" x14ac:dyDescent="0.25">
      <c r="A162" s="167" t="s">
        <v>328</v>
      </c>
      <c r="B162" s="167"/>
      <c r="C162" s="167"/>
      <c r="D162" s="167"/>
      <c r="E162" s="167"/>
      <c r="F162" s="182">
        <f t="shared" si="135"/>
        <v>55370</v>
      </c>
      <c r="G162" s="182">
        <f t="shared" si="136"/>
        <v>84508.709999999992</v>
      </c>
      <c r="H162" s="183">
        <f t="shared" si="137"/>
        <v>99919.38</v>
      </c>
      <c r="I162" s="108"/>
      <c r="J162" s="115"/>
      <c r="K162" s="115"/>
      <c r="L162" s="115"/>
      <c r="M162" s="9"/>
      <c r="N162" s="155">
        <v>323720</v>
      </c>
      <c r="O162" s="156" t="s">
        <v>40</v>
      </c>
      <c r="P162" s="157" t="s">
        <v>207</v>
      </c>
      <c r="Q162" s="158">
        <f>34000+545</f>
        <v>34545</v>
      </c>
      <c r="R162" s="158">
        <f>S162-Q162</f>
        <v>-6860</v>
      </c>
      <c r="S162" s="158">
        <v>27685</v>
      </c>
      <c r="T162" s="158"/>
      <c r="U162" s="252">
        <v>31500</v>
      </c>
      <c r="V162" s="252">
        <v>35045</v>
      </c>
      <c r="W162" s="288">
        <f>22634.54-W380-W624-W906-W1041-W1161</f>
        <v>17963.71</v>
      </c>
      <c r="X162" s="158"/>
      <c r="Y162" s="262"/>
      <c r="Z162" s="158">
        <v>20874.38</v>
      </c>
      <c r="AA162" s="158">
        <f>+Q162</f>
        <v>34545</v>
      </c>
      <c r="AB162" s="158">
        <v>15500</v>
      </c>
      <c r="AC162" s="158">
        <v>14000</v>
      </c>
      <c r="AD162" s="158">
        <v>15000</v>
      </c>
    </row>
    <row r="163" spans="1:30" s="98" customFormat="1" ht="20.25" hidden="1" customHeight="1" x14ac:dyDescent="0.25">
      <c r="A163" s="167" t="s">
        <v>328</v>
      </c>
      <c r="B163" s="167"/>
      <c r="C163" s="167"/>
      <c r="D163" s="167"/>
      <c r="E163" s="180" t="s">
        <v>380</v>
      </c>
      <c r="F163" s="182">
        <f t="shared" si="135"/>
        <v>19880</v>
      </c>
      <c r="G163" s="182">
        <f t="shared" si="136"/>
        <v>23901.56</v>
      </c>
      <c r="H163" s="183">
        <f t="shared" si="137"/>
        <v>37898.160000000003</v>
      </c>
      <c r="I163" s="108"/>
      <c r="J163" s="115"/>
      <c r="K163" s="115"/>
      <c r="L163" s="115"/>
      <c r="M163" s="176">
        <v>32373</v>
      </c>
      <c r="N163" s="177"/>
      <c r="O163" s="178" t="s">
        <v>40</v>
      </c>
      <c r="P163" s="177" t="s">
        <v>208</v>
      </c>
      <c r="Q163" s="179">
        <f>Q164</f>
        <v>10000</v>
      </c>
      <c r="R163" s="179">
        <f>R164</f>
        <v>-60</v>
      </c>
      <c r="S163" s="179">
        <f>S164</f>
        <v>9940</v>
      </c>
      <c r="T163" s="179">
        <f t="shared" ref="T163:AD163" si="148">T164</f>
        <v>0</v>
      </c>
      <c r="U163" s="251">
        <f t="shared" si="148"/>
        <v>7000</v>
      </c>
      <c r="V163" s="251">
        <f t="shared" si="148"/>
        <v>10000</v>
      </c>
      <c r="W163" s="287">
        <f t="shared" si="148"/>
        <v>6901.56</v>
      </c>
      <c r="X163" s="179"/>
      <c r="Y163" s="261"/>
      <c r="Z163" s="179">
        <f t="shared" si="148"/>
        <v>3898.16</v>
      </c>
      <c r="AA163" s="179">
        <f t="shared" si="148"/>
        <v>10000</v>
      </c>
      <c r="AB163" s="179">
        <f t="shared" si="148"/>
        <v>9000</v>
      </c>
      <c r="AC163" s="179">
        <f t="shared" si="148"/>
        <v>6000</v>
      </c>
      <c r="AD163" s="179">
        <f t="shared" si="148"/>
        <v>9000</v>
      </c>
    </row>
    <row r="164" spans="1:30" s="98" customFormat="1" ht="20.25" hidden="1" customHeight="1" x14ac:dyDescent="0.25">
      <c r="A164" s="167" t="s">
        <v>328</v>
      </c>
      <c r="B164" s="167"/>
      <c r="C164" s="167"/>
      <c r="D164" s="167"/>
      <c r="E164" s="167"/>
      <c r="F164" s="182">
        <f t="shared" si="135"/>
        <v>19880</v>
      </c>
      <c r="G164" s="182">
        <f t="shared" si="136"/>
        <v>23901.56</v>
      </c>
      <c r="H164" s="183">
        <f t="shared" si="137"/>
        <v>37898.160000000003</v>
      </c>
      <c r="I164" s="108"/>
      <c r="J164" s="115"/>
      <c r="K164" s="115"/>
      <c r="L164" s="115"/>
      <c r="M164" s="9"/>
      <c r="N164" s="155">
        <v>323730</v>
      </c>
      <c r="O164" s="156" t="s">
        <v>40</v>
      </c>
      <c r="P164" s="157" t="s">
        <v>208</v>
      </c>
      <c r="Q164" s="158">
        <v>10000</v>
      </c>
      <c r="R164" s="158">
        <f>S164-Q164</f>
        <v>-60</v>
      </c>
      <c r="S164" s="158">
        <v>9940</v>
      </c>
      <c r="T164" s="158"/>
      <c r="U164" s="252">
        <v>7000</v>
      </c>
      <c r="V164" s="252">
        <v>10000</v>
      </c>
      <c r="W164" s="288">
        <f>6961.56-W382-W626-W907-W910-W1043</f>
        <v>6901.56</v>
      </c>
      <c r="X164" s="158"/>
      <c r="Y164" s="262"/>
      <c r="Z164" s="158">
        <v>3898.16</v>
      </c>
      <c r="AA164" s="158">
        <f>+Q164</f>
        <v>10000</v>
      </c>
      <c r="AB164" s="158">
        <v>9000</v>
      </c>
      <c r="AC164" s="158">
        <v>6000</v>
      </c>
      <c r="AD164" s="158">
        <v>9000</v>
      </c>
    </row>
    <row r="165" spans="1:30" s="98" customFormat="1" ht="20.25" hidden="1" customHeight="1" x14ac:dyDescent="0.25">
      <c r="A165" s="167" t="s">
        <v>328</v>
      </c>
      <c r="B165" s="167"/>
      <c r="C165" s="167"/>
      <c r="D165" s="167"/>
      <c r="E165" s="180" t="s">
        <v>380</v>
      </c>
      <c r="F165" s="182">
        <f t="shared" si="135"/>
        <v>151940</v>
      </c>
      <c r="G165" s="182">
        <f t="shared" si="136"/>
        <v>227562.84</v>
      </c>
      <c r="H165" s="183">
        <f t="shared" si="137"/>
        <v>294510.57</v>
      </c>
      <c r="I165" s="108"/>
      <c r="J165" s="115"/>
      <c r="K165" s="115"/>
      <c r="L165" s="115"/>
      <c r="M165" s="176">
        <v>32379</v>
      </c>
      <c r="N165" s="177"/>
      <c r="O165" s="178" t="s">
        <v>40</v>
      </c>
      <c r="P165" s="177" t="s">
        <v>209</v>
      </c>
      <c r="Q165" s="179">
        <f>Q166+Q167</f>
        <v>80000</v>
      </c>
      <c r="R165" s="179">
        <f>R166+R167</f>
        <v>-4030</v>
      </c>
      <c r="S165" s="179">
        <f>S166+S167</f>
        <v>75970</v>
      </c>
      <c r="T165" s="179">
        <f t="shared" ref="T165:AD165" si="149">T166+T167</f>
        <v>0</v>
      </c>
      <c r="U165" s="251">
        <f t="shared" si="149"/>
        <v>80000</v>
      </c>
      <c r="V165" s="251">
        <f t="shared" si="149"/>
        <v>80000</v>
      </c>
      <c r="W165" s="287">
        <f t="shared" si="149"/>
        <v>67562.84</v>
      </c>
      <c r="X165" s="179"/>
      <c r="Y165" s="261"/>
      <c r="Z165" s="179">
        <f t="shared" si="149"/>
        <v>68874.570000000007</v>
      </c>
      <c r="AA165" s="179">
        <f t="shared" si="149"/>
        <v>80000</v>
      </c>
      <c r="AB165" s="179">
        <f t="shared" si="149"/>
        <v>80000</v>
      </c>
      <c r="AC165" s="179">
        <f t="shared" si="149"/>
        <v>26983</v>
      </c>
      <c r="AD165" s="179">
        <f t="shared" si="149"/>
        <v>38653</v>
      </c>
    </row>
    <row r="166" spans="1:30" s="98" customFormat="1" ht="20.25" hidden="1" customHeight="1" x14ac:dyDescent="0.25">
      <c r="A166" s="167" t="s">
        <v>328</v>
      </c>
      <c r="B166" s="167"/>
      <c r="C166" s="167"/>
      <c r="D166" s="167"/>
      <c r="E166" s="167"/>
      <c r="F166" s="182">
        <f t="shared" si="135"/>
        <v>151940</v>
      </c>
      <c r="G166" s="182">
        <f t="shared" si="136"/>
        <v>227562.84</v>
      </c>
      <c r="H166" s="183">
        <f t="shared" si="137"/>
        <v>294510.57</v>
      </c>
      <c r="I166" s="108"/>
      <c r="J166" s="115"/>
      <c r="K166" s="115"/>
      <c r="L166" s="115"/>
      <c r="M166" s="9"/>
      <c r="N166" s="155">
        <v>323790</v>
      </c>
      <c r="O166" s="156" t="s">
        <v>40</v>
      </c>
      <c r="P166" s="157" t="s">
        <v>209</v>
      </c>
      <c r="Q166" s="158">
        <v>80000</v>
      </c>
      <c r="R166" s="158">
        <f>S166-Q166</f>
        <v>-4030</v>
      </c>
      <c r="S166" s="158">
        <v>75970</v>
      </c>
      <c r="T166" s="158"/>
      <c r="U166" s="252">
        <v>80000</v>
      </c>
      <c r="V166" s="252">
        <v>80000</v>
      </c>
      <c r="W166" s="288">
        <f>70592.84-W384-W908-W1045-W1347</f>
        <v>67562.84</v>
      </c>
      <c r="X166" s="158"/>
      <c r="Y166" s="262"/>
      <c r="Z166" s="158">
        <v>68874.570000000007</v>
      </c>
      <c r="AA166" s="158">
        <f t="shared" ref="AA166:AA167" si="150">+Q166</f>
        <v>80000</v>
      </c>
      <c r="AB166" s="158">
        <v>80000</v>
      </c>
      <c r="AC166" s="158">
        <f>30000-3017</f>
        <v>26983</v>
      </c>
      <c r="AD166" s="158">
        <f>50000-11347</f>
        <v>38653</v>
      </c>
    </row>
    <row r="167" spans="1:30" s="98" customFormat="1" ht="20.25" hidden="1" customHeight="1" x14ac:dyDescent="0.25">
      <c r="A167" s="167" t="s">
        <v>328</v>
      </c>
      <c r="B167" s="167"/>
      <c r="C167" s="167"/>
      <c r="D167" s="167"/>
      <c r="E167" s="167"/>
      <c r="F167" s="182">
        <f t="shared" si="135"/>
        <v>0</v>
      </c>
      <c r="G167" s="182">
        <f t="shared" si="136"/>
        <v>0</v>
      </c>
      <c r="H167" s="183">
        <f t="shared" si="137"/>
        <v>0</v>
      </c>
      <c r="I167" s="108"/>
      <c r="J167" s="115"/>
      <c r="K167" s="115"/>
      <c r="L167" s="115"/>
      <c r="M167" s="9"/>
      <c r="N167" s="155">
        <v>323791</v>
      </c>
      <c r="O167" s="156" t="s">
        <v>40</v>
      </c>
      <c r="P167" s="157" t="s">
        <v>209</v>
      </c>
      <c r="Q167" s="158">
        <v>0</v>
      </c>
      <c r="R167" s="158">
        <f>S167-Q167</f>
        <v>0</v>
      </c>
      <c r="S167" s="158">
        <v>0</v>
      </c>
      <c r="T167" s="158"/>
      <c r="U167" s="252">
        <v>0</v>
      </c>
      <c r="V167" s="252">
        <v>0</v>
      </c>
      <c r="W167" s="289">
        <v>0</v>
      </c>
      <c r="X167" s="158"/>
      <c r="Y167" s="262"/>
      <c r="Z167" s="158"/>
      <c r="AA167" s="158">
        <f t="shared" si="150"/>
        <v>0</v>
      </c>
      <c r="AB167" s="158"/>
      <c r="AC167" s="158"/>
      <c r="AD167" s="158"/>
    </row>
    <row r="168" spans="1:30" s="98" customFormat="1" ht="20.25" customHeight="1" x14ac:dyDescent="0.25">
      <c r="A168" s="167" t="s">
        <v>328</v>
      </c>
      <c r="B168" s="167"/>
      <c r="C168" s="167"/>
      <c r="D168" s="180" t="s">
        <v>379</v>
      </c>
      <c r="E168" s="180" t="s">
        <v>380</v>
      </c>
      <c r="F168" s="182">
        <f t="shared" si="135"/>
        <v>17940</v>
      </c>
      <c r="G168" s="182">
        <f t="shared" si="136"/>
        <v>31776.33</v>
      </c>
      <c r="H168" s="183">
        <f t="shared" si="137"/>
        <v>33337.51</v>
      </c>
      <c r="I168" s="108"/>
      <c r="J168" s="115"/>
      <c r="K168" s="115"/>
      <c r="L168" s="115">
        <v>3238</v>
      </c>
      <c r="M168" s="115"/>
      <c r="N168" s="116"/>
      <c r="O168" s="10" t="s">
        <v>40</v>
      </c>
      <c r="P168" s="111" t="s">
        <v>210</v>
      </c>
      <c r="Q168" s="117">
        <f t="shared" ref="Q168:AD169" si="151">Q169</f>
        <v>8970</v>
      </c>
      <c r="R168" s="117">
        <f t="shared" si="151"/>
        <v>0</v>
      </c>
      <c r="S168" s="117">
        <f t="shared" si="151"/>
        <v>8970</v>
      </c>
      <c r="T168" s="117">
        <v>6367</v>
      </c>
      <c r="U168" s="250">
        <f t="shared" si="151"/>
        <v>11000</v>
      </c>
      <c r="V168" s="250">
        <f t="shared" si="151"/>
        <v>8970</v>
      </c>
      <c r="W168" s="286">
        <f t="shared" si="151"/>
        <v>5439.33</v>
      </c>
      <c r="X168" s="117"/>
      <c r="Y168" s="260"/>
      <c r="Z168" s="117">
        <f t="shared" si="151"/>
        <v>6367.51</v>
      </c>
      <c r="AA168" s="117">
        <f t="shared" si="151"/>
        <v>8970</v>
      </c>
      <c r="AB168" s="117">
        <f t="shared" si="151"/>
        <v>7000</v>
      </c>
      <c r="AC168" s="117">
        <f t="shared" si="151"/>
        <v>4000</v>
      </c>
      <c r="AD168" s="117">
        <f t="shared" si="151"/>
        <v>7000</v>
      </c>
    </row>
    <row r="169" spans="1:30" s="98" customFormat="1" ht="20.25" hidden="1" customHeight="1" x14ac:dyDescent="0.25">
      <c r="A169" s="167" t="s">
        <v>328</v>
      </c>
      <c r="B169" s="167"/>
      <c r="C169" s="167"/>
      <c r="D169" s="167"/>
      <c r="E169" s="180" t="s">
        <v>380</v>
      </c>
      <c r="F169" s="182">
        <f t="shared" si="135"/>
        <v>17940</v>
      </c>
      <c r="G169" s="182">
        <f t="shared" si="136"/>
        <v>25409.33</v>
      </c>
      <c r="H169" s="183">
        <f t="shared" si="137"/>
        <v>33337.51</v>
      </c>
      <c r="I169" s="108"/>
      <c r="J169" s="115"/>
      <c r="K169" s="115"/>
      <c r="L169" s="115"/>
      <c r="M169" s="176">
        <v>32389</v>
      </c>
      <c r="N169" s="177"/>
      <c r="O169" s="178" t="s">
        <v>40</v>
      </c>
      <c r="P169" s="177" t="s">
        <v>211</v>
      </c>
      <c r="Q169" s="179">
        <f t="shared" si="151"/>
        <v>8970</v>
      </c>
      <c r="R169" s="179">
        <f t="shared" si="151"/>
        <v>0</v>
      </c>
      <c r="S169" s="179">
        <f t="shared" si="151"/>
        <v>8970</v>
      </c>
      <c r="T169" s="179">
        <f t="shared" si="151"/>
        <v>0</v>
      </c>
      <c r="U169" s="251">
        <f t="shared" si="151"/>
        <v>11000</v>
      </c>
      <c r="V169" s="251">
        <f t="shared" si="151"/>
        <v>8970</v>
      </c>
      <c r="W169" s="287">
        <f t="shared" si="151"/>
        <v>5439.33</v>
      </c>
      <c r="X169" s="179"/>
      <c r="Y169" s="261"/>
      <c r="Z169" s="179">
        <f t="shared" si="151"/>
        <v>6367.51</v>
      </c>
      <c r="AA169" s="179">
        <f t="shared" si="151"/>
        <v>8970</v>
      </c>
      <c r="AB169" s="179">
        <f t="shared" si="151"/>
        <v>7000</v>
      </c>
      <c r="AC169" s="179">
        <f t="shared" si="151"/>
        <v>4000</v>
      </c>
      <c r="AD169" s="179">
        <f t="shared" si="151"/>
        <v>7000</v>
      </c>
    </row>
    <row r="170" spans="1:30" s="98" customFormat="1" ht="20.25" hidden="1" customHeight="1" x14ac:dyDescent="0.25">
      <c r="A170" s="167" t="s">
        <v>328</v>
      </c>
      <c r="B170" s="167"/>
      <c r="C170" s="167"/>
      <c r="D170" s="167"/>
      <c r="E170" s="167"/>
      <c r="F170" s="182">
        <f t="shared" si="135"/>
        <v>17940</v>
      </c>
      <c r="G170" s="182">
        <f t="shared" si="136"/>
        <v>25409.33</v>
      </c>
      <c r="H170" s="183">
        <f t="shared" si="137"/>
        <v>33337.51</v>
      </c>
      <c r="I170" s="108"/>
      <c r="J170" s="115"/>
      <c r="K170" s="115"/>
      <c r="L170" s="115"/>
      <c r="M170" s="9"/>
      <c r="N170" s="155">
        <v>323890</v>
      </c>
      <c r="O170" s="156" t="s">
        <v>40</v>
      </c>
      <c r="P170" s="157" t="s">
        <v>211</v>
      </c>
      <c r="Q170" s="158">
        <f>8000+970</f>
        <v>8970</v>
      </c>
      <c r="R170" s="158">
        <f>S170-Q170</f>
        <v>0</v>
      </c>
      <c r="S170" s="158">
        <f>8000+970</f>
        <v>8970</v>
      </c>
      <c r="T170" s="158"/>
      <c r="U170" s="252">
        <v>11000</v>
      </c>
      <c r="V170" s="252">
        <v>8970</v>
      </c>
      <c r="W170" s="288">
        <f>15563.68-W388-W629-W777-W913-W1049-W1284</f>
        <v>5439.33</v>
      </c>
      <c r="X170" s="158"/>
      <c r="Y170" s="262"/>
      <c r="Z170" s="158">
        <v>6367.51</v>
      </c>
      <c r="AA170" s="158">
        <f>+Q170</f>
        <v>8970</v>
      </c>
      <c r="AB170" s="158">
        <v>7000</v>
      </c>
      <c r="AC170" s="158">
        <v>4000</v>
      </c>
      <c r="AD170" s="158">
        <v>7000</v>
      </c>
    </row>
    <row r="171" spans="1:30" s="98" customFormat="1" ht="21" customHeight="1" x14ac:dyDescent="0.25">
      <c r="A171" s="167" t="s">
        <v>328</v>
      </c>
      <c r="B171" s="167"/>
      <c r="C171" s="167"/>
      <c r="D171" s="180" t="s">
        <v>379</v>
      </c>
      <c r="E171" s="180" t="s">
        <v>380</v>
      </c>
      <c r="F171" s="182">
        <f t="shared" si="135"/>
        <v>61370</v>
      </c>
      <c r="G171" s="182">
        <f t="shared" si="136"/>
        <v>160022.74</v>
      </c>
      <c r="H171" s="183">
        <f t="shared" si="137"/>
        <v>147006.18</v>
      </c>
      <c r="I171" s="108"/>
      <c r="J171" s="115"/>
      <c r="K171" s="115"/>
      <c r="L171" s="115">
        <v>3239</v>
      </c>
      <c r="M171" s="115"/>
      <c r="N171" s="116"/>
      <c r="O171" s="10" t="s">
        <v>40</v>
      </c>
      <c r="P171" s="111" t="s">
        <v>212</v>
      </c>
      <c r="Q171" s="117">
        <f>Q172+Q175+Q177+Q179</f>
        <v>29200</v>
      </c>
      <c r="R171" s="117">
        <f>R172+R175+R177+R179</f>
        <v>1485</v>
      </c>
      <c r="S171" s="117">
        <f>S172+S175+S177+S179</f>
        <v>30685</v>
      </c>
      <c r="T171" s="117">
        <v>52906</v>
      </c>
      <c r="U171" s="250">
        <f t="shared" ref="U171:AD171" si="152">U172+U175+U177+U179</f>
        <v>62700</v>
      </c>
      <c r="V171" s="250">
        <f t="shared" si="152"/>
        <v>29200</v>
      </c>
      <c r="W171" s="286">
        <f t="shared" si="152"/>
        <v>15216.739999999998</v>
      </c>
      <c r="X171" s="117"/>
      <c r="Y171" s="260"/>
      <c r="Z171" s="117">
        <f t="shared" si="152"/>
        <v>52906.179999999993</v>
      </c>
      <c r="AA171" s="117">
        <f t="shared" si="152"/>
        <v>29200</v>
      </c>
      <c r="AB171" s="117">
        <f t="shared" si="152"/>
        <v>22700</v>
      </c>
      <c r="AC171" s="117">
        <f t="shared" si="152"/>
        <v>19500</v>
      </c>
      <c r="AD171" s="117">
        <f t="shared" si="152"/>
        <v>22700</v>
      </c>
    </row>
    <row r="172" spans="1:30" s="98" customFormat="1" ht="20.25" hidden="1" customHeight="1" x14ac:dyDescent="0.25">
      <c r="A172" s="167" t="s">
        <v>328</v>
      </c>
      <c r="B172" s="167"/>
      <c r="C172" s="167"/>
      <c r="D172" s="167"/>
      <c r="E172" s="180" t="s">
        <v>380</v>
      </c>
      <c r="F172" s="182">
        <f t="shared" si="135"/>
        <v>13970</v>
      </c>
      <c r="G172" s="182">
        <f t="shared" si="136"/>
        <v>15747.449999999999</v>
      </c>
      <c r="H172" s="183">
        <f t="shared" si="137"/>
        <v>23052.93</v>
      </c>
      <c r="I172" s="108"/>
      <c r="J172" s="115"/>
      <c r="K172" s="115"/>
      <c r="L172" s="115"/>
      <c r="M172" s="176">
        <v>32391</v>
      </c>
      <c r="N172" s="177"/>
      <c r="O172" s="178" t="s">
        <v>40</v>
      </c>
      <c r="P172" s="177" t="s">
        <v>213</v>
      </c>
      <c r="Q172" s="179">
        <f>Q173+Q174</f>
        <v>7500</v>
      </c>
      <c r="R172" s="179">
        <f>R173+R174</f>
        <v>-515</v>
      </c>
      <c r="S172" s="179">
        <f>S173+S174</f>
        <v>6985</v>
      </c>
      <c r="T172" s="179">
        <f t="shared" ref="T172:AD172" si="153">T173+T174</f>
        <v>0</v>
      </c>
      <c r="U172" s="251">
        <f t="shared" si="153"/>
        <v>3500</v>
      </c>
      <c r="V172" s="251">
        <f t="shared" si="153"/>
        <v>7500</v>
      </c>
      <c r="W172" s="287">
        <f t="shared" si="153"/>
        <v>4747.4499999999989</v>
      </c>
      <c r="X172" s="179"/>
      <c r="Y172" s="261"/>
      <c r="Z172" s="179">
        <f t="shared" si="153"/>
        <v>5552.93</v>
      </c>
      <c r="AA172" s="179">
        <f t="shared" si="153"/>
        <v>7500</v>
      </c>
      <c r="AB172" s="179">
        <f t="shared" si="153"/>
        <v>4000</v>
      </c>
      <c r="AC172" s="179">
        <f t="shared" si="153"/>
        <v>2000</v>
      </c>
      <c r="AD172" s="179">
        <f t="shared" si="153"/>
        <v>4000</v>
      </c>
    </row>
    <row r="173" spans="1:30" s="98" customFormat="1" ht="20.25" hidden="1" customHeight="1" x14ac:dyDescent="0.25">
      <c r="A173" s="167" t="s">
        <v>328</v>
      </c>
      <c r="B173" s="167"/>
      <c r="C173" s="167"/>
      <c r="D173" s="167"/>
      <c r="E173" s="167"/>
      <c r="F173" s="182">
        <f t="shared" si="135"/>
        <v>13970</v>
      </c>
      <c r="G173" s="182">
        <f t="shared" si="136"/>
        <v>15747.449999999999</v>
      </c>
      <c r="H173" s="183">
        <f t="shared" si="137"/>
        <v>23052.93</v>
      </c>
      <c r="I173" s="108"/>
      <c r="J173" s="115"/>
      <c r="K173" s="115"/>
      <c r="L173" s="115"/>
      <c r="M173" s="9"/>
      <c r="N173" s="155">
        <v>323910</v>
      </c>
      <c r="O173" s="156" t="s">
        <v>40</v>
      </c>
      <c r="P173" s="157" t="s">
        <v>213</v>
      </c>
      <c r="Q173" s="158">
        <v>7500</v>
      </c>
      <c r="R173" s="158">
        <f>S173-Q173</f>
        <v>-515</v>
      </c>
      <c r="S173" s="158">
        <v>6985</v>
      </c>
      <c r="T173" s="158"/>
      <c r="U173" s="252">
        <v>3500</v>
      </c>
      <c r="V173" s="252">
        <v>7500</v>
      </c>
      <c r="W173" s="288">
        <f>13262.56-W391-W632-W780-W916-W1052</f>
        <v>4747.4499999999989</v>
      </c>
      <c r="X173" s="158"/>
      <c r="Y173" s="262"/>
      <c r="Z173" s="158">
        <v>5552.93</v>
      </c>
      <c r="AA173" s="158">
        <f t="shared" ref="AA173:AA174" si="154">+Q173</f>
        <v>7500</v>
      </c>
      <c r="AB173" s="158">
        <v>4000</v>
      </c>
      <c r="AC173" s="158">
        <v>2000</v>
      </c>
      <c r="AD173" s="158">
        <v>4000</v>
      </c>
    </row>
    <row r="174" spans="1:30" s="98" customFormat="1" ht="20.25" hidden="1" customHeight="1" x14ac:dyDescent="0.25">
      <c r="A174" s="167" t="s">
        <v>328</v>
      </c>
      <c r="B174" s="167"/>
      <c r="C174" s="167"/>
      <c r="D174" s="167"/>
      <c r="E174" s="167"/>
      <c r="F174" s="182">
        <f t="shared" si="135"/>
        <v>0</v>
      </c>
      <c r="G174" s="182">
        <f t="shared" si="136"/>
        <v>0</v>
      </c>
      <c r="H174" s="183">
        <f t="shared" si="137"/>
        <v>0</v>
      </c>
      <c r="I174" s="108"/>
      <c r="J174" s="115"/>
      <c r="K174" s="115"/>
      <c r="L174" s="115"/>
      <c r="M174" s="9"/>
      <c r="N174" s="155">
        <v>323911</v>
      </c>
      <c r="O174" s="156" t="s">
        <v>40</v>
      </c>
      <c r="P174" s="157" t="s">
        <v>214</v>
      </c>
      <c r="Q174" s="158">
        <v>0</v>
      </c>
      <c r="R174" s="158">
        <f>S174-Q174</f>
        <v>0</v>
      </c>
      <c r="S174" s="158">
        <v>0</v>
      </c>
      <c r="T174" s="158"/>
      <c r="U174" s="252">
        <v>0</v>
      </c>
      <c r="V174" s="252">
        <v>0</v>
      </c>
      <c r="W174" s="288">
        <v>0</v>
      </c>
      <c r="X174" s="158"/>
      <c r="Y174" s="262"/>
      <c r="Z174" s="158"/>
      <c r="AA174" s="158">
        <f t="shared" si="154"/>
        <v>0</v>
      </c>
      <c r="AB174" s="158"/>
      <c r="AC174" s="158"/>
      <c r="AD174" s="158"/>
    </row>
    <row r="175" spans="1:30" s="98" customFormat="1" ht="20.25" hidden="1" customHeight="1" x14ac:dyDescent="0.25">
      <c r="A175" s="167" t="s">
        <v>328</v>
      </c>
      <c r="B175" s="167"/>
      <c r="C175" s="167"/>
      <c r="D175" s="167"/>
      <c r="E175" s="180" t="s">
        <v>380</v>
      </c>
      <c r="F175" s="182">
        <f t="shared" si="135"/>
        <v>4400</v>
      </c>
      <c r="G175" s="182">
        <f t="shared" si="136"/>
        <v>5698.57</v>
      </c>
      <c r="H175" s="183">
        <f t="shared" si="137"/>
        <v>7434.4</v>
      </c>
      <c r="I175" s="108"/>
      <c r="J175" s="115"/>
      <c r="K175" s="115"/>
      <c r="L175" s="115"/>
      <c r="M175" s="176">
        <v>32394</v>
      </c>
      <c r="N175" s="177"/>
      <c r="O175" s="178" t="s">
        <v>40</v>
      </c>
      <c r="P175" s="177" t="s">
        <v>215</v>
      </c>
      <c r="Q175" s="179">
        <f>Q176</f>
        <v>2200</v>
      </c>
      <c r="R175" s="179">
        <f>R176</f>
        <v>0</v>
      </c>
      <c r="S175" s="179">
        <f>S176</f>
        <v>2200</v>
      </c>
      <c r="T175" s="179">
        <f t="shared" ref="T175:AD175" si="155">T176</f>
        <v>0</v>
      </c>
      <c r="U175" s="251">
        <f t="shared" si="155"/>
        <v>3000</v>
      </c>
      <c r="V175" s="251">
        <f t="shared" si="155"/>
        <v>2200</v>
      </c>
      <c r="W175" s="287">
        <f t="shared" si="155"/>
        <v>498.56999999999994</v>
      </c>
      <c r="X175" s="179"/>
      <c r="Y175" s="261"/>
      <c r="Z175" s="179">
        <f t="shared" si="155"/>
        <v>1234.4000000000001</v>
      </c>
      <c r="AA175" s="179">
        <f t="shared" si="155"/>
        <v>2200</v>
      </c>
      <c r="AB175" s="179">
        <f t="shared" si="155"/>
        <v>1500</v>
      </c>
      <c r="AC175" s="179">
        <f t="shared" si="155"/>
        <v>1000</v>
      </c>
      <c r="AD175" s="179">
        <f t="shared" si="155"/>
        <v>1500</v>
      </c>
    </row>
    <row r="176" spans="1:30" s="98" customFormat="1" ht="20.25" hidden="1" customHeight="1" x14ac:dyDescent="0.25">
      <c r="A176" s="167" t="s">
        <v>328</v>
      </c>
      <c r="B176" s="167"/>
      <c r="C176" s="167"/>
      <c r="D176" s="167"/>
      <c r="E176" s="167"/>
      <c r="F176" s="182">
        <f t="shared" si="135"/>
        <v>4400</v>
      </c>
      <c r="G176" s="182">
        <f t="shared" si="136"/>
        <v>5698.57</v>
      </c>
      <c r="H176" s="183">
        <f t="shared" si="137"/>
        <v>7434.4</v>
      </c>
      <c r="I176" s="108"/>
      <c r="J176" s="115"/>
      <c r="K176" s="115"/>
      <c r="L176" s="115"/>
      <c r="M176" s="9"/>
      <c r="N176" s="155">
        <v>323940</v>
      </c>
      <c r="O176" s="156" t="s">
        <v>40</v>
      </c>
      <c r="P176" s="157" t="s">
        <v>215</v>
      </c>
      <c r="Q176" s="158">
        <v>2200</v>
      </c>
      <c r="R176" s="158">
        <f>S176-Q176</f>
        <v>0</v>
      </c>
      <c r="S176" s="158">
        <v>2200</v>
      </c>
      <c r="T176" s="158"/>
      <c r="U176" s="252">
        <v>3000</v>
      </c>
      <c r="V176" s="252">
        <v>2200</v>
      </c>
      <c r="W176" s="288">
        <f>1428.57-W393-W782-W1054-W1287</f>
        <v>498.56999999999994</v>
      </c>
      <c r="X176" s="158"/>
      <c r="Y176" s="262"/>
      <c r="Z176" s="158">
        <v>1234.4000000000001</v>
      </c>
      <c r="AA176" s="158">
        <f>+Q176</f>
        <v>2200</v>
      </c>
      <c r="AB176" s="158">
        <v>1500</v>
      </c>
      <c r="AC176" s="158">
        <v>1000</v>
      </c>
      <c r="AD176" s="158">
        <v>1500</v>
      </c>
    </row>
    <row r="177" spans="1:31" s="98" customFormat="1" ht="20.25" hidden="1" customHeight="1" x14ac:dyDescent="0.25">
      <c r="A177" s="167" t="s">
        <v>328</v>
      </c>
      <c r="B177" s="167"/>
      <c r="C177" s="167"/>
      <c r="D177" s="167"/>
      <c r="E177" s="180" t="s">
        <v>380</v>
      </c>
      <c r="F177" s="182">
        <f t="shared" si="135"/>
        <v>6400</v>
      </c>
      <c r="G177" s="182">
        <f t="shared" si="136"/>
        <v>21257.48</v>
      </c>
      <c r="H177" s="183">
        <f t="shared" si="137"/>
        <v>30495.309999999998</v>
      </c>
      <c r="I177" s="108"/>
      <c r="J177" s="115"/>
      <c r="K177" s="115"/>
      <c r="L177" s="115"/>
      <c r="M177" s="176">
        <v>32395</v>
      </c>
      <c r="N177" s="177"/>
      <c r="O177" s="178" t="s">
        <v>40</v>
      </c>
      <c r="P177" s="177" t="s">
        <v>216</v>
      </c>
      <c r="Q177" s="179">
        <f>Q178</f>
        <v>3200</v>
      </c>
      <c r="R177" s="179">
        <f>R178</f>
        <v>0</v>
      </c>
      <c r="S177" s="179">
        <f>S178</f>
        <v>3200</v>
      </c>
      <c r="T177" s="179">
        <f t="shared" ref="T177:AD177" si="156">T178</f>
        <v>0</v>
      </c>
      <c r="U177" s="251">
        <f t="shared" si="156"/>
        <v>16200</v>
      </c>
      <c r="V177" s="251">
        <f t="shared" si="156"/>
        <v>3200</v>
      </c>
      <c r="W177" s="287">
        <f t="shared" si="156"/>
        <v>1857.4799999999996</v>
      </c>
      <c r="X177" s="179"/>
      <c r="Y177" s="261"/>
      <c r="Z177" s="179">
        <f t="shared" si="156"/>
        <v>15395.31</v>
      </c>
      <c r="AA177" s="179">
        <f t="shared" si="156"/>
        <v>3200</v>
      </c>
      <c r="AB177" s="179">
        <f t="shared" si="156"/>
        <v>4200</v>
      </c>
      <c r="AC177" s="179">
        <f t="shared" si="156"/>
        <v>3500</v>
      </c>
      <c r="AD177" s="179">
        <f t="shared" si="156"/>
        <v>4200</v>
      </c>
    </row>
    <row r="178" spans="1:31" s="98" customFormat="1" ht="20.25" hidden="1" customHeight="1" x14ac:dyDescent="0.25">
      <c r="A178" s="167" t="s">
        <v>328</v>
      </c>
      <c r="B178" s="167"/>
      <c r="C178" s="167"/>
      <c r="D178" s="167"/>
      <c r="E178" s="167"/>
      <c r="F178" s="182">
        <f t="shared" si="135"/>
        <v>6400</v>
      </c>
      <c r="G178" s="182">
        <f t="shared" si="136"/>
        <v>21257.48</v>
      </c>
      <c r="H178" s="183">
        <f t="shared" si="137"/>
        <v>30495.309999999998</v>
      </c>
      <c r="I178" s="108"/>
      <c r="J178" s="115"/>
      <c r="K178" s="115"/>
      <c r="L178" s="115"/>
      <c r="M178" s="9"/>
      <c r="N178" s="155">
        <v>323950</v>
      </c>
      <c r="O178" s="156" t="s">
        <v>40</v>
      </c>
      <c r="P178" s="157" t="s">
        <v>216</v>
      </c>
      <c r="Q178" s="158">
        <f>13200-10000</f>
        <v>3200</v>
      </c>
      <c r="R178" s="158">
        <f>S178-Q178</f>
        <v>0</v>
      </c>
      <c r="S178" s="158">
        <v>3200</v>
      </c>
      <c r="T178" s="158"/>
      <c r="U178" s="252">
        <v>16200</v>
      </c>
      <c r="V178" s="252">
        <v>3200</v>
      </c>
      <c r="W178" s="288">
        <f>9322.48-W395-W784-W918-W1056</f>
        <v>1857.4799999999996</v>
      </c>
      <c r="X178" s="158"/>
      <c r="Y178" s="262"/>
      <c r="Z178" s="158">
        <v>15395.31</v>
      </c>
      <c r="AA178" s="158">
        <f>+Q178</f>
        <v>3200</v>
      </c>
      <c r="AB178" s="158">
        <v>4200</v>
      </c>
      <c r="AC178" s="158">
        <v>3500</v>
      </c>
      <c r="AD178" s="158">
        <v>4200</v>
      </c>
    </row>
    <row r="179" spans="1:31" s="98" customFormat="1" ht="20.25" hidden="1" customHeight="1" x14ac:dyDescent="0.25">
      <c r="A179" s="167" t="s">
        <v>328</v>
      </c>
      <c r="B179" s="167"/>
      <c r="C179" s="167"/>
      <c r="D179" s="167"/>
      <c r="E179" s="180" t="s">
        <v>380</v>
      </c>
      <c r="F179" s="182">
        <f t="shared" si="135"/>
        <v>36600</v>
      </c>
      <c r="G179" s="182">
        <f t="shared" si="136"/>
        <v>64413.24</v>
      </c>
      <c r="H179" s="183">
        <f t="shared" si="137"/>
        <v>86023.54</v>
      </c>
      <c r="I179" s="108"/>
      <c r="J179" s="115"/>
      <c r="K179" s="115"/>
      <c r="L179" s="115"/>
      <c r="M179" s="176">
        <v>32399</v>
      </c>
      <c r="N179" s="177"/>
      <c r="O179" s="178" t="s">
        <v>40</v>
      </c>
      <c r="P179" s="177" t="s">
        <v>217</v>
      </c>
      <c r="Q179" s="179">
        <f>Q180+Q181+Q182+Q183+Q184</f>
        <v>16300</v>
      </c>
      <c r="R179" s="179">
        <f>R180+R181+R182+R183+R184</f>
        <v>2000</v>
      </c>
      <c r="S179" s="179">
        <f>S180+S181+S182+S183+S184</f>
        <v>18300</v>
      </c>
      <c r="T179" s="179">
        <f t="shared" ref="T179:AD179" si="157">T180+T181+T182+T183+T184</f>
        <v>0</v>
      </c>
      <c r="U179" s="251">
        <f t="shared" si="157"/>
        <v>40000</v>
      </c>
      <c r="V179" s="251">
        <f t="shared" si="157"/>
        <v>16300</v>
      </c>
      <c r="W179" s="287">
        <f t="shared" si="157"/>
        <v>8113.24</v>
      </c>
      <c r="X179" s="179"/>
      <c r="Y179" s="261"/>
      <c r="Z179" s="179">
        <f t="shared" si="157"/>
        <v>30723.539999999997</v>
      </c>
      <c r="AA179" s="179">
        <f t="shared" si="157"/>
        <v>16300</v>
      </c>
      <c r="AB179" s="179">
        <f t="shared" si="157"/>
        <v>13000</v>
      </c>
      <c r="AC179" s="179">
        <f t="shared" si="157"/>
        <v>13000</v>
      </c>
      <c r="AD179" s="179">
        <f t="shared" si="157"/>
        <v>13000</v>
      </c>
    </row>
    <row r="180" spans="1:31" s="98" customFormat="1" ht="20.25" hidden="1" customHeight="1" x14ac:dyDescent="0.25">
      <c r="A180" s="167" t="s">
        <v>328</v>
      </c>
      <c r="B180" s="167"/>
      <c r="C180" s="167"/>
      <c r="D180" s="167"/>
      <c r="E180" s="167"/>
      <c r="F180" s="182">
        <f t="shared" si="135"/>
        <v>12000</v>
      </c>
      <c r="G180" s="182">
        <f t="shared" si="136"/>
        <v>21064.65</v>
      </c>
      <c r="H180" s="183">
        <f t="shared" si="137"/>
        <v>26552.66</v>
      </c>
      <c r="I180" s="108"/>
      <c r="J180" s="115"/>
      <c r="K180" s="115"/>
      <c r="L180" s="115"/>
      <c r="M180" s="9"/>
      <c r="N180" s="155">
        <v>323990</v>
      </c>
      <c r="O180" s="156" t="s">
        <v>40</v>
      </c>
      <c r="P180" s="157" t="s">
        <v>218</v>
      </c>
      <c r="Q180" s="158">
        <f>12000-6000</f>
        <v>6000</v>
      </c>
      <c r="R180" s="158">
        <f>S180-Q180</f>
        <v>0</v>
      </c>
      <c r="S180" s="158">
        <f>12000-6000</f>
        <v>6000</v>
      </c>
      <c r="T180" s="158"/>
      <c r="U180" s="252">
        <v>12000</v>
      </c>
      <c r="V180" s="252">
        <v>6000</v>
      </c>
      <c r="W180" s="288">
        <f>9064.65-W397-W786-W1058</f>
        <v>3064.6499999999996</v>
      </c>
      <c r="X180" s="158"/>
      <c r="Y180" s="262"/>
      <c r="Z180" s="158">
        <v>8552.66</v>
      </c>
      <c r="AA180" s="158">
        <f t="shared" ref="AA180:AA184" si="158">+Q180</f>
        <v>6000</v>
      </c>
      <c r="AB180" s="158">
        <v>4000</v>
      </c>
      <c r="AC180" s="158">
        <v>4000</v>
      </c>
      <c r="AD180" s="158">
        <v>4000</v>
      </c>
    </row>
    <row r="181" spans="1:31" s="98" customFormat="1" ht="20.25" hidden="1" customHeight="1" x14ac:dyDescent="0.25">
      <c r="A181" s="167" t="s">
        <v>328</v>
      </c>
      <c r="B181" s="167"/>
      <c r="C181" s="167"/>
      <c r="D181" s="167"/>
      <c r="E181" s="167"/>
      <c r="F181" s="182">
        <f t="shared" si="135"/>
        <v>6800</v>
      </c>
      <c r="G181" s="182">
        <f t="shared" si="136"/>
        <v>10418.39</v>
      </c>
      <c r="H181" s="183">
        <f t="shared" si="137"/>
        <v>10268.029999999999</v>
      </c>
      <c r="I181" s="108"/>
      <c r="J181" s="115"/>
      <c r="K181" s="115"/>
      <c r="L181" s="115"/>
      <c r="M181" s="9"/>
      <c r="N181" s="155">
        <v>323991</v>
      </c>
      <c r="O181" s="156" t="s">
        <v>40</v>
      </c>
      <c r="P181" s="157" t="s">
        <v>219</v>
      </c>
      <c r="Q181" s="158">
        <f>7400-6000</f>
        <v>1400</v>
      </c>
      <c r="R181" s="158">
        <f>S181-Q181</f>
        <v>2000</v>
      </c>
      <c r="S181" s="158">
        <v>3400</v>
      </c>
      <c r="T181" s="158"/>
      <c r="U181" s="252">
        <v>7400</v>
      </c>
      <c r="V181" s="252">
        <v>1400</v>
      </c>
      <c r="W181" s="288">
        <f>7618.39-W398-W787-W1059</f>
        <v>1618.3900000000003</v>
      </c>
      <c r="X181" s="158"/>
      <c r="Y181" s="262"/>
      <c r="Z181" s="158">
        <v>4668.03</v>
      </c>
      <c r="AA181" s="158">
        <f t="shared" si="158"/>
        <v>1400</v>
      </c>
      <c r="AB181" s="158">
        <v>1400</v>
      </c>
      <c r="AC181" s="158">
        <v>1400</v>
      </c>
      <c r="AD181" s="158">
        <v>1400</v>
      </c>
    </row>
    <row r="182" spans="1:31" s="98" customFormat="1" ht="20.25" hidden="1" customHeight="1" x14ac:dyDescent="0.25">
      <c r="A182" s="167" t="s">
        <v>328</v>
      </c>
      <c r="B182" s="167"/>
      <c r="C182" s="167"/>
      <c r="D182" s="167"/>
      <c r="E182" s="167"/>
      <c r="F182" s="182">
        <f t="shared" si="135"/>
        <v>9800</v>
      </c>
      <c r="G182" s="182">
        <f t="shared" si="136"/>
        <v>15142.630000000001</v>
      </c>
      <c r="H182" s="183">
        <f t="shared" si="137"/>
        <v>23482.37</v>
      </c>
      <c r="I182" s="108"/>
      <c r="J182" s="115"/>
      <c r="K182" s="115"/>
      <c r="L182" s="115"/>
      <c r="M182" s="9"/>
      <c r="N182" s="155">
        <v>323992</v>
      </c>
      <c r="O182" s="156" t="s">
        <v>40</v>
      </c>
      <c r="P182" s="157" t="s">
        <v>220</v>
      </c>
      <c r="Q182" s="158">
        <f>8900-4000</f>
        <v>4900</v>
      </c>
      <c r="R182" s="158">
        <f>S182-Q182</f>
        <v>0</v>
      </c>
      <c r="S182" s="158">
        <f>8900-4000</f>
        <v>4900</v>
      </c>
      <c r="T182" s="158"/>
      <c r="U182" s="252">
        <v>7900</v>
      </c>
      <c r="V182" s="252">
        <v>4900</v>
      </c>
      <c r="W182" s="288">
        <f>6342.63-W399-W788-W1060</f>
        <v>2342.63</v>
      </c>
      <c r="X182" s="158"/>
      <c r="Y182" s="262"/>
      <c r="Z182" s="158">
        <v>6882.37</v>
      </c>
      <c r="AA182" s="158">
        <f t="shared" si="158"/>
        <v>4900</v>
      </c>
      <c r="AB182" s="158">
        <v>3900</v>
      </c>
      <c r="AC182" s="158">
        <v>3900</v>
      </c>
      <c r="AD182" s="158">
        <v>3900</v>
      </c>
    </row>
    <row r="183" spans="1:31" s="98" customFormat="1" ht="20.25" hidden="1" customHeight="1" x14ac:dyDescent="0.25">
      <c r="A183" s="167" t="s">
        <v>328</v>
      </c>
      <c r="B183" s="167"/>
      <c r="C183" s="167"/>
      <c r="D183" s="167"/>
      <c r="E183" s="167"/>
      <c r="F183" s="182">
        <f t="shared" si="135"/>
        <v>6000</v>
      </c>
      <c r="G183" s="182">
        <f t="shared" si="136"/>
        <v>14693.4</v>
      </c>
      <c r="H183" s="183">
        <f t="shared" si="137"/>
        <v>20616.09</v>
      </c>
      <c r="I183" s="108"/>
      <c r="J183" s="115"/>
      <c r="K183" s="115"/>
      <c r="L183" s="115"/>
      <c r="M183" s="9"/>
      <c r="N183" s="155">
        <v>323993</v>
      </c>
      <c r="O183" s="156" t="s">
        <v>40</v>
      </c>
      <c r="P183" s="157" t="s">
        <v>221</v>
      </c>
      <c r="Q183" s="158">
        <f>12700-9700</f>
        <v>3000</v>
      </c>
      <c r="R183" s="158">
        <f>S183-Q183</f>
        <v>0</v>
      </c>
      <c r="S183" s="158">
        <f>12700-9700</f>
        <v>3000</v>
      </c>
      <c r="T183" s="158"/>
      <c r="U183" s="252">
        <v>10700</v>
      </c>
      <c r="V183" s="252">
        <v>3000</v>
      </c>
      <c r="W183" s="288">
        <f>9993.4-W400-W789-W1061</f>
        <v>993.39999999999964</v>
      </c>
      <c r="X183" s="158"/>
      <c r="Y183" s="262"/>
      <c r="Z183" s="158">
        <v>9516.09</v>
      </c>
      <c r="AA183" s="158">
        <f t="shared" si="158"/>
        <v>3000</v>
      </c>
      <c r="AB183" s="158">
        <v>2700</v>
      </c>
      <c r="AC183" s="158">
        <v>2700</v>
      </c>
      <c r="AD183" s="158">
        <v>2700</v>
      </c>
    </row>
    <row r="184" spans="1:31" s="98" customFormat="1" ht="20.25" hidden="1" customHeight="1" x14ac:dyDescent="0.25">
      <c r="A184" s="167" t="s">
        <v>328</v>
      </c>
      <c r="B184" s="167"/>
      <c r="C184" s="167"/>
      <c r="D184" s="167"/>
      <c r="E184" s="167"/>
      <c r="F184" s="182">
        <f t="shared" si="135"/>
        <v>2000</v>
      </c>
      <c r="G184" s="182">
        <f t="shared" si="136"/>
        <v>3094.17</v>
      </c>
      <c r="H184" s="183">
        <f t="shared" si="137"/>
        <v>5104.3900000000003</v>
      </c>
      <c r="I184" s="108"/>
      <c r="J184" s="115"/>
      <c r="K184" s="115"/>
      <c r="L184" s="115"/>
      <c r="M184" s="9"/>
      <c r="N184" s="155">
        <v>323994</v>
      </c>
      <c r="O184" s="156" t="s">
        <v>40</v>
      </c>
      <c r="P184" s="157" t="s">
        <v>222</v>
      </c>
      <c r="Q184" s="158">
        <f>2000-1000</f>
        <v>1000</v>
      </c>
      <c r="R184" s="158">
        <f>S184-Q184</f>
        <v>0</v>
      </c>
      <c r="S184" s="158">
        <f>2000-1000</f>
        <v>1000</v>
      </c>
      <c r="T184" s="158"/>
      <c r="U184" s="252">
        <v>2000</v>
      </c>
      <c r="V184" s="252">
        <v>1000</v>
      </c>
      <c r="W184" s="288">
        <f>1244.17-W401-W790-W1062</f>
        <v>94.170000000000073</v>
      </c>
      <c r="X184" s="158"/>
      <c r="Y184" s="262"/>
      <c r="Z184" s="158">
        <v>1104.3900000000001</v>
      </c>
      <c r="AA184" s="158">
        <f t="shared" si="158"/>
        <v>1000</v>
      </c>
      <c r="AB184" s="158">
        <v>1000</v>
      </c>
      <c r="AC184" s="158">
        <v>1000</v>
      </c>
      <c r="AD184" s="158">
        <v>1000</v>
      </c>
    </row>
    <row r="185" spans="1:31" s="194" customFormat="1" ht="20.25" hidden="1" customHeight="1" x14ac:dyDescent="0.25">
      <c r="A185" s="172" t="s">
        <v>328</v>
      </c>
      <c r="B185" s="172"/>
      <c r="C185" s="195" t="s">
        <v>376</v>
      </c>
      <c r="D185" s="195" t="s">
        <v>379</v>
      </c>
      <c r="E185" s="195" t="s">
        <v>380</v>
      </c>
      <c r="F185" s="187">
        <f t="shared" si="135"/>
        <v>0</v>
      </c>
      <c r="G185" s="187">
        <f t="shared" si="136"/>
        <v>0</v>
      </c>
      <c r="H185" s="188">
        <f t="shared" si="137"/>
        <v>0</v>
      </c>
      <c r="I185" s="108"/>
      <c r="J185" s="115"/>
      <c r="K185" s="115">
        <v>324</v>
      </c>
      <c r="L185" s="115"/>
      <c r="M185" s="115"/>
      <c r="N185" s="116"/>
      <c r="O185" s="10" t="s">
        <v>40</v>
      </c>
      <c r="P185" s="111" t="s">
        <v>223</v>
      </c>
      <c r="Q185" s="117">
        <f t="shared" ref="Q185:AD187" si="159">Q186</f>
        <v>0</v>
      </c>
      <c r="R185" s="117">
        <f t="shared" si="159"/>
        <v>0</v>
      </c>
      <c r="S185" s="117">
        <f t="shared" si="159"/>
        <v>0</v>
      </c>
      <c r="T185" s="117">
        <f t="shared" si="159"/>
        <v>0</v>
      </c>
      <c r="U185" s="250">
        <f t="shared" si="159"/>
        <v>0</v>
      </c>
      <c r="V185" s="250">
        <f t="shared" si="159"/>
        <v>0</v>
      </c>
      <c r="W185" s="286">
        <f t="shared" si="159"/>
        <v>0</v>
      </c>
      <c r="X185" s="117"/>
      <c r="Y185" s="260"/>
      <c r="Z185" s="193">
        <f t="shared" si="159"/>
        <v>0</v>
      </c>
      <c r="AA185" s="193">
        <f t="shared" si="159"/>
        <v>0</v>
      </c>
      <c r="AB185" s="193">
        <f t="shared" si="159"/>
        <v>0</v>
      </c>
      <c r="AC185" s="193">
        <f t="shared" si="159"/>
        <v>0</v>
      </c>
      <c r="AD185" s="193">
        <f t="shared" si="159"/>
        <v>0</v>
      </c>
    </row>
    <row r="186" spans="1:31" s="98" customFormat="1" ht="20.25" hidden="1" customHeight="1" x14ac:dyDescent="0.25">
      <c r="A186" s="167" t="s">
        <v>328</v>
      </c>
      <c r="B186" s="167"/>
      <c r="C186" s="167"/>
      <c r="D186" s="180" t="s">
        <v>379</v>
      </c>
      <c r="E186" s="180" t="s">
        <v>380</v>
      </c>
      <c r="F186" s="182">
        <f t="shared" si="135"/>
        <v>0</v>
      </c>
      <c r="G186" s="182">
        <f t="shared" si="136"/>
        <v>0</v>
      </c>
      <c r="H186" s="183">
        <f t="shared" si="137"/>
        <v>0</v>
      </c>
      <c r="I186" s="108"/>
      <c r="J186" s="115"/>
      <c r="K186" s="115"/>
      <c r="L186" s="115">
        <v>3241</v>
      </c>
      <c r="M186" s="9"/>
      <c r="N186" s="111"/>
      <c r="O186" s="10" t="s">
        <v>40</v>
      </c>
      <c r="P186" s="111" t="s">
        <v>223</v>
      </c>
      <c r="Q186" s="117">
        <f t="shared" si="159"/>
        <v>0</v>
      </c>
      <c r="R186" s="117">
        <f t="shared" si="159"/>
        <v>0</v>
      </c>
      <c r="S186" s="117">
        <f t="shared" si="159"/>
        <v>0</v>
      </c>
      <c r="T186" s="117">
        <f t="shared" si="159"/>
        <v>0</v>
      </c>
      <c r="U186" s="250">
        <f t="shared" si="159"/>
        <v>0</v>
      </c>
      <c r="V186" s="250">
        <f t="shared" si="159"/>
        <v>0</v>
      </c>
      <c r="W186" s="286">
        <f t="shared" si="159"/>
        <v>0</v>
      </c>
      <c r="X186" s="117"/>
      <c r="Y186" s="260"/>
      <c r="Z186" s="117">
        <f t="shared" si="159"/>
        <v>0</v>
      </c>
      <c r="AA186" s="117">
        <f t="shared" si="159"/>
        <v>0</v>
      </c>
      <c r="AB186" s="117">
        <f t="shared" si="159"/>
        <v>0</v>
      </c>
      <c r="AC186" s="117">
        <f t="shared" si="159"/>
        <v>0</v>
      </c>
      <c r="AD186" s="117">
        <f t="shared" si="159"/>
        <v>0</v>
      </c>
    </row>
    <row r="187" spans="1:31" s="98" customFormat="1" ht="20.25" hidden="1" customHeight="1" x14ac:dyDescent="0.25">
      <c r="A187" s="167" t="s">
        <v>328</v>
      </c>
      <c r="B187" s="167"/>
      <c r="C187" s="167"/>
      <c r="D187" s="167"/>
      <c r="E187" s="180" t="s">
        <v>380</v>
      </c>
      <c r="F187" s="182">
        <f t="shared" si="135"/>
        <v>0</v>
      </c>
      <c r="G187" s="182">
        <f t="shared" si="136"/>
        <v>0</v>
      </c>
      <c r="H187" s="183">
        <f t="shared" si="137"/>
        <v>0</v>
      </c>
      <c r="I187" s="108"/>
      <c r="J187" s="115"/>
      <c r="K187" s="115"/>
      <c r="L187" s="115"/>
      <c r="M187" s="176">
        <v>32412</v>
      </c>
      <c r="N187" s="177"/>
      <c r="O187" s="178" t="s">
        <v>40</v>
      </c>
      <c r="P187" s="177" t="s">
        <v>224</v>
      </c>
      <c r="Q187" s="179">
        <f t="shared" si="159"/>
        <v>0</v>
      </c>
      <c r="R187" s="179">
        <f t="shared" si="159"/>
        <v>0</v>
      </c>
      <c r="S187" s="179">
        <f t="shared" si="159"/>
        <v>0</v>
      </c>
      <c r="T187" s="179">
        <f t="shared" si="159"/>
        <v>0</v>
      </c>
      <c r="U187" s="251">
        <f t="shared" si="159"/>
        <v>0</v>
      </c>
      <c r="V187" s="251">
        <f t="shared" si="159"/>
        <v>0</v>
      </c>
      <c r="W187" s="287">
        <f t="shared" si="159"/>
        <v>0</v>
      </c>
      <c r="X187" s="179"/>
      <c r="Y187" s="261"/>
      <c r="Z187" s="179">
        <f t="shared" si="159"/>
        <v>0</v>
      </c>
      <c r="AA187" s="179">
        <f t="shared" si="159"/>
        <v>0</v>
      </c>
      <c r="AB187" s="179">
        <f t="shared" si="159"/>
        <v>0</v>
      </c>
      <c r="AC187" s="179">
        <f t="shared" si="159"/>
        <v>0</v>
      </c>
      <c r="AD187" s="179">
        <f t="shared" si="159"/>
        <v>0</v>
      </c>
    </row>
    <row r="188" spans="1:31" s="98" customFormat="1" ht="20.25" hidden="1" customHeight="1" x14ac:dyDescent="0.25">
      <c r="A188" s="167" t="s">
        <v>328</v>
      </c>
      <c r="B188" s="167"/>
      <c r="C188" s="167"/>
      <c r="D188" s="167"/>
      <c r="E188" s="167"/>
      <c r="F188" s="182">
        <f t="shared" si="135"/>
        <v>0</v>
      </c>
      <c r="G188" s="182">
        <f t="shared" si="136"/>
        <v>0</v>
      </c>
      <c r="H188" s="183">
        <f t="shared" si="137"/>
        <v>0</v>
      </c>
      <c r="I188" s="108"/>
      <c r="J188" s="115"/>
      <c r="K188" s="115"/>
      <c r="L188" s="115"/>
      <c r="M188" s="9"/>
      <c r="N188" s="155">
        <v>324120</v>
      </c>
      <c r="O188" s="156" t="s">
        <v>40</v>
      </c>
      <c r="P188" s="157" t="s">
        <v>224</v>
      </c>
      <c r="Q188" s="158">
        <v>0</v>
      </c>
      <c r="R188" s="158">
        <f>S188-Q188</f>
        <v>0</v>
      </c>
      <c r="S188" s="158">
        <v>0</v>
      </c>
      <c r="T188" s="158"/>
      <c r="U188" s="252">
        <v>0</v>
      </c>
      <c r="V188" s="252">
        <v>0</v>
      </c>
      <c r="W188" s="289">
        <v>0</v>
      </c>
      <c r="X188" s="158"/>
      <c r="Y188" s="262"/>
      <c r="Z188" s="158"/>
      <c r="AA188" s="158">
        <f>+Q188</f>
        <v>0</v>
      </c>
      <c r="AB188" s="158"/>
      <c r="AC188" s="158"/>
      <c r="AD188" s="158"/>
    </row>
    <row r="189" spans="1:31" s="194" customFormat="1" ht="20.25" customHeight="1" x14ac:dyDescent="0.25">
      <c r="A189" s="172" t="s">
        <v>328</v>
      </c>
      <c r="B189" s="172"/>
      <c r="C189" s="195" t="s">
        <v>376</v>
      </c>
      <c r="D189" s="195" t="s">
        <v>379</v>
      </c>
      <c r="E189" s="195" t="s">
        <v>380</v>
      </c>
      <c r="F189" s="187">
        <f t="shared" si="135"/>
        <v>109580</v>
      </c>
      <c r="G189" s="187">
        <f t="shared" si="136"/>
        <v>190163.03</v>
      </c>
      <c r="H189" s="188">
        <f t="shared" si="137"/>
        <v>238939.26</v>
      </c>
      <c r="I189" s="108"/>
      <c r="J189" s="115"/>
      <c r="K189" s="115">
        <v>329</v>
      </c>
      <c r="L189" s="115"/>
      <c r="M189" s="115"/>
      <c r="N189" s="116"/>
      <c r="O189" s="10" t="s">
        <v>40</v>
      </c>
      <c r="P189" s="111" t="s">
        <v>225</v>
      </c>
      <c r="Q189" s="117">
        <f>Q190+Q193+Q200+Q203+Q206+Q217+Q214</f>
        <v>55740</v>
      </c>
      <c r="R189" s="117">
        <f t="shared" ref="R189:S189" si="160">R190+R193+R200+R203+R206+R217+R214</f>
        <v>-950</v>
      </c>
      <c r="S189" s="117">
        <f t="shared" si="160"/>
        <v>54790</v>
      </c>
      <c r="T189" s="117">
        <v>38899</v>
      </c>
      <c r="U189" s="250">
        <f t="shared" ref="U189:AD189" si="161">U190+U193+U200+U203+U206+U217+U214</f>
        <v>55740</v>
      </c>
      <c r="V189" s="250">
        <f t="shared" si="161"/>
        <v>55740</v>
      </c>
      <c r="W189" s="286">
        <f t="shared" si="161"/>
        <v>39784.03</v>
      </c>
      <c r="X189" s="117"/>
      <c r="Y189" s="260"/>
      <c r="Z189" s="193">
        <f t="shared" si="161"/>
        <v>38899.26</v>
      </c>
      <c r="AA189" s="193">
        <f t="shared" si="161"/>
        <v>55740</v>
      </c>
      <c r="AB189" s="193">
        <f t="shared" si="161"/>
        <v>53100</v>
      </c>
      <c r="AC189" s="193">
        <f t="shared" si="161"/>
        <v>44100</v>
      </c>
      <c r="AD189" s="193">
        <f t="shared" si="161"/>
        <v>47100</v>
      </c>
      <c r="AE189" s="216">
        <f>W192+W195+W197+W199+W202+W205+W208+W210+W212+W213+W216+W220</f>
        <v>39784.03</v>
      </c>
    </row>
    <row r="190" spans="1:31" s="98" customFormat="1" ht="20.25" customHeight="1" x14ac:dyDescent="0.25">
      <c r="A190" s="167" t="s">
        <v>328</v>
      </c>
      <c r="B190" s="167"/>
      <c r="C190" s="167"/>
      <c r="D190" s="180" t="s">
        <v>379</v>
      </c>
      <c r="E190" s="180" t="s">
        <v>380</v>
      </c>
      <c r="F190" s="182">
        <f t="shared" si="135"/>
        <v>28000</v>
      </c>
      <c r="G190" s="182">
        <f t="shared" si="136"/>
        <v>51426.26</v>
      </c>
      <c r="H190" s="183">
        <f t="shared" si="137"/>
        <v>69510.350000000006</v>
      </c>
      <c r="I190" s="108"/>
      <c r="J190" s="115"/>
      <c r="K190" s="115"/>
      <c r="L190" s="115">
        <v>3291</v>
      </c>
      <c r="M190" s="115"/>
      <c r="N190" s="116"/>
      <c r="O190" s="10" t="s">
        <v>40</v>
      </c>
      <c r="P190" s="111" t="s">
        <v>226</v>
      </c>
      <c r="Q190" s="117">
        <f t="shared" ref="Q190:AD191" si="162">Q191</f>
        <v>15000</v>
      </c>
      <c r="R190" s="117">
        <f t="shared" si="162"/>
        <v>-1000</v>
      </c>
      <c r="S190" s="117">
        <f t="shared" si="162"/>
        <v>14000</v>
      </c>
      <c r="T190" s="117">
        <v>9510</v>
      </c>
      <c r="U190" s="250">
        <f t="shared" si="162"/>
        <v>15000</v>
      </c>
      <c r="V190" s="250">
        <f t="shared" si="162"/>
        <v>15000</v>
      </c>
      <c r="W190" s="286">
        <f t="shared" si="162"/>
        <v>11916.26</v>
      </c>
      <c r="X190" s="117"/>
      <c r="Y190" s="260"/>
      <c r="Z190" s="117">
        <f t="shared" si="162"/>
        <v>9510.35</v>
      </c>
      <c r="AA190" s="117">
        <f t="shared" si="162"/>
        <v>15000</v>
      </c>
      <c r="AB190" s="117">
        <f t="shared" si="162"/>
        <v>15000</v>
      </c>
      <c r="AC190" s="117">
        <f t="shared" si="162"/>
        <v>15000</v>
      </c>
      <c r="AD190" s="117">
        <f t="shared" si="162"/>
        <v>15000</v>
      </c>
    </row>
    <row r="191" spans="1:31" s="98" customFormat="1" ht="20.25" hidden="1" customHeight="1" x14ac:dyDescent="0.25">
      <c r="A191" s="167" t="s">
        <v>328</v>
      </c>
      <c r="B191" s="167"/>
      <c r="C191" s="167"/>
      <c r="D191" s="167"/>
      <c r="E191" s="180" t="s">
        <v>380</v>
      </c>
      <c r="F191" s="182">
        <f t="shared" si="135"/>
        <v>28000</v>
      </c>
      <c r="G191" s="182">
        <f t="shared" si="136"/>
        <v>41916.26</v>
      </c>
      <c r="H191" s="183">
        <f t="shared" si="137"/>
        <v>69510.350000000006</v>
      </c>
      <c r="I191" s="108"/>
      <c r="J191" s="115"/>
      <c r="K191" s="115"/>
      <c r="L191" s="115"/>
      <c r="M191" s="176">
        <v>32911</v>
      </c>
      <c r="N191" s="177"/>
      <c r="O191" s="178" t="s">
        <v>40</v>
      </c>
      <c r="P191" s="177" t="s">
        <v>227</v>
      </c>
      <c r="Q191" s="179">
        <f t="shared" si="162"/>
        <v>15000</v>
      </c>
      <c r="R191" s="179">
        <f t="shared" si="162"/>
        <v>-1000</v>
      </c>
      <c r="S191" s="179">
        <f t="shared" si="162"/>
        <v>14000</v>
      </c>
      <c r="T191" s="179">
        <f t="shared" si="162"/>
        <v>0</v>
      </c>
      <c r="U191" s="251">
        <f t="shared" si="162"/>
        <v>15000</v>
      </c>
      <c r="V191" s="251">
        <f t="shared" si="162"/>
        <v>15000</v>
      </c>
      <c r="W191" s="287">
        <f t="shared" si="162"/>
        <v>11916.26</v>
      </c>
      <c r="X191" s="179"/>
      <c r="Y191" s="261"/>
      <c r="Z191" s="179">
        <f t="shared" si="162"/>
        <v>9510.35</v>
      </c>
      <c r="AA191" s="179">
        <f t="shared" si="162"/>
        <v>15000</v>
      </c>
      <c r="AB191" s="179">
        <f t="shared" si="162"/>
        <v>15000</v>
      </c>
      <c r="AC191" s="179">
        <f t="shared" si="162"/>
        <v>15000</v>
      </c>
      <c r="AD191" s="179">
        <f t="shared" si="162"/>
        <v>15000</v>
      </c>
    </row>
    <row r="192" spans="1:31" s="98" customFormat="1" ht="20.25" hidden="1" customHeight="1" x14ac:dyDescent="0.25">
      <c r="A192" s="167" t="s">
        <v>328</v>
      </c>
      <c r="B192" s="167"/>
      <c r="C192" s="167"/>
      <c r="D192" s="167"/>
      <c r="E192" s="167"/>
      <c r="F192" s="182">
        <f t="shared" si="135"/>
        <v>28000</v>
      </c>
      <c r="G192" s="182">
        <f t="shared" si="136"/>
        <v>41916.26</v>
      </c>
      <c r="H192" s="183">
        <f t="shared" si="137"/>
        <v>69510.350000000006</v>
      </c>
      <c r="I192" s="108"/>
      <c r="J192" s="115"/>
      <c r="K192" s="115"/>
      <c r="L192" s="115"/>
      <c r="M192" s="9"/>
      <c r="N192" s="155">
        <v>329110</v>
      </c>
      <c r="O192" s="156" t="s">
        <v>40</v>
      </c>
      <c r="P192" s="157" t="s">
        <v>227</v>
      </c>
      <c r="Q192" s="158">
        <v>15000</v>
      </c>
      <c r="R192" s="158">
        <f>S192-Q192</f>
        <v>-1000</v>
      </c>
      <c r="S192" s="158">
        <v>14000</v>
      </c>
      <c r="T192" s="158"/>
      <c r="U192" s="252">
        <v>15000</v>
      </c>
      <c r="V192" s="252">
        <v>15000</v>
      </c>
      <c r="W192" s="288">
        <f>11916.26-W409</f>
        <v>11916.26</v>
      </c>
      <c r="X192" s="158"/>
      <c r="Y192" s="262"/>
      <c r="Z192" s="158">
        <v>9510.35</v>
      </c>
      <c r="AA192" s="158">
        <f>+Q192</f>
        <v>15000</v>
      </c>
      <c r="AB192" s="158">
        <v>15000</v>
      </c>
      <c r="AC192" s="158">
        <v>15000</v>
      </c>
      <c r="AD192" s="158">
        <v>15000</v>
      </c>
    </row>
    <row r="193" spans="1:30" s="98" customFormat="1" ht="20.25" customHeight="1" x14ac:dyDescent="0.25">
      <c r="A193" s="167" t="s">
        <v>328</v>
      </c>
      <c r="B193" s="167"/>
      <c r="C193" s="167"/>
      <c r="D193" s="180" t="s">
        <v>379</v>
      </c>
      <c r="E193" s="180" t="s">
        <v>380</v>
      </c>
      <c r="F193" s="182">
        <f t="shared" si="135"/>
        <v>18800</v>
      </c>
      <c r="G193" s="182">
        <f t="shared" si="136"/>
        <v>30281.63</v>
      </c>
      <c r="H193" s="183">
        <f t="shared" si="137"/>
        <v>38720.61</v>
      </c>
      <c r="I193" s="108"/>
      <c r="J193" s="115"/>
      <c r="K193" s="115"/>
      <c r="L193" s="115">
        <v>3292</v>
      </c>
      <c r="M193" s="115"/>
      <c r="N193" s="116"/>
      <c r="O193" s="10" t="s">
        <v>40</v>
      </c>
      <c r="P193" s="111" t="s">
        <v>228</v>
      </c>
      <c r="Q193" s="117">
        <f>Q194+Q198+Q196</f>
        <v>9400</v>
      </c>
      <c r="R193" s="117">
        <f>R194+R198+R196</f>
        <v>0</v>
      </c>
      <c r="S193" s="117">
        <f>S194+S198+S196</f>
        <v>9400</v>
      </c>
      <c r="T193" s="117">
        <v>6521</v>
      </c>
      <c r="U193" s="250">
        <f t="shared" ref="U193:AD193" si="163">U194+U198+U196</f>
        <v>10400</v>
      </c>
      <c r="V193" s="250">
        <f t="shared" si="163"/>
        <v>9400</v>
      </c>
      <c r="W193" s="286">
        <f t="shared" si="163"/>
        <v>3960.63</v>
      </c>
      <c r="X193" s="117"/>
      <c r="Y193" s="260"/>
      <c r="Z193" s="117">
        <f t="shared" si="163"/>
        <v>6520.6100000000006</v>
      </c>
      <c r="AA193" s="117">
        <f t="shared" si="163"/>
        <v>9400</v>
      </c>
      <c r="AB193" s="117">
        <f t="shared" si="163"/>
        <v>7600</v>
      </c>
      <c r="AC193" s="117">
        <f t="shared" si="163"/>
        <v>7600</v>
      </c>
      <c r="AD193" s="117">
        <f t="shared" si="163"/>
        <v>7600</v>
      </c>
    </row>
    <row r="194" spans="1:30" s="98" customFormat="1" ht="20.25" hidden="1" customHeight="1" x14ac:dyDescent="0.25">
      <c r="A194" s="167" t="s">
        <v>328</v>
      </c>
      <c r="B194" s="167"/>
      <c r="C194" s="167"/>
      <c r="D194" s="167"/>
      <c r="E194" s="180" t="s">
        <v>380</v>
      </c>
      <c r="F194" s="182">
        <f t="shared" si="135"/>
        <v>7400</v>
      </c>
      <c r="G194" s="182">
        <f t="shared" si="136"/>
        <v>7904.51</v>
      </c>
      <c r="H194" s="183">
        <f t="shared" si="137"/>
        <v>11850.630000000001</v>
      </c>
      <c r="I194" s="108"/>
      <c r="J194" s="115"/>
      <c r="K194" s="115"/>
      <c r="L194" s="115"/>
      <c r="M194" s="176">
        <v>32921</v>
      </c>
      <c r="N194" s="177"/>
      <c r="O194" s="178" t="s">
        <v>40</v>
      </c>
      <c r="P194" s="177" t="s">
        <v>229</v>
      </c>
      <c r="Q194" s="179">
        <f>Q195</f>
        <v>3700</v>
      </c>
      <c r="R194" s="179">
        <f>R195</f>
        <v>0</v>
      </c>
      <c r="S194" s="179">
        <f>S195</f>
        <v>3700</v>
      </c>
      <c r="T194" s="179">
        <f t="shared" ref="T194:AD194" si="164">T195</f>
        <v>0</v>
      </c>
      <c r="U194" s="251">
        <f t="shared" si="164"/>
        <v>2700</v>
      </c>
      <c r="V194" s="251">
        <f t="shared" si="164"/>
        <v>3700</v>
      </c>
      <c r="W194" s="287">
        <f t="shared" si="164"/>
        <v>1504.5100000000002</v>
      </c>
      <c r="X194" s="179"/>
      <c r="Y194" s="261"/>
      <c r="Z194" s="179">
        <f t="shared" si="164"/>
        <v>2450.63</v>
      </c>
      <c r="AA194" s="179">
        <f t="shared" si="164"/>
        <v>3700</v>
      </c>
      <c r="AB194" s="179">
        <f t="shared" si="164"/>
        <v>1900</v>
      </c>
      <c r="AC194" s="179">
        <f t="shared" si="164"/>
        <v>1900</v>
      </c>
      <c r="AD194" s="179">
        <f t="shared" si="164"/>
        <v>1900</v>
      </c>
    </row>
    <row r="195" spans="1:30" s="98" customFormat="1" ht="20.25" hidden="1" customHeight="1" x14ac:dyDescent="0.25">
      <c r="A195" s="167" t="s">
        <v>328</v>
      </c>
      <c r="B195" s="167"/>
      <c r="C195" s="167"/>
      <c r="D195" s="167"/>
      <c r="E195" s="167"/>
      <c r="F195" s="182">
        <f t="shared" si="135"/>
        <v>7400</v>
      </c>
      <c r="G195" s="182">
        <f t="shared" si="136"/>
        <v>7904.51</v>
      </c>
      <c r="H195" s="183">
        <f t="shared" si="137"/>
        <v>11850.630000000001</v>
      </c>
      <c r="I195" s="108"/>
      <c r="J195" s="115"/>
      <c r="K195" s="115"/>
      <c r="L195" s="115"/>
      <c r="M195" s="9"/>
      <c r="N195" s="155">
        <v>329210</v>
      </c>
      <c r="O195" s="156" t="s">
        <v>40</v>
      </c>
      <c r="P195" s="157" t="s">
        <v>229</v>
      </c>
      <c r="Q195" s="158">
        <f>5700-2000</f>
        <v>3700</v>
      </c>
      <c r="R195" s="158">
        <f>S195-Q195</f>
        <v>0</v>
      </c>
      <c r="S195" s="158">
        <f>5700-2000</f>
        <v>3700</v>
      </c>
      <c r="T195" s="158"/>
      <c r="U195" s="252">
        <v>2700</v>
      </c>
      <c r="V195" s="252">
        <v>3700</v>
      </c>
      <c r="W195" s="288">
        <f>2634.51-W412-W1291</f>
        <v>1504.5100000000002</v>
      </c>
      <c r="X195" s="158"/>
      <c r="Y195" s="262"/>
      <c r="Z195" s="158">
        <v>2450.63</v>
      </c>
      <c r="AA195" s="158">
        <f>+Q195</f>
        <v>3700</v>
      </c>
      <c r="AB195" s="158">
        <v>1900</v>
      </c>
      <c r="AC195" s="158">
        <v>1900</v>
      </c>
      <c r="AD195" s="158">
        <v>1900</v>
      </c>
    </row>
    <row r="196" spans="1:30" s="98" customFormat="1" ht="20.25" hidden="1" customHeight="1" x14ac:dyDescent="0.25">
      <c r="A196" s="167" t="s">
        <v>328</v>
      </c>
      <c r="B196" s="167"/>
      <c r="C196" s="167"/>
      <c r="D196" s="167"/>
      <c r="E196" s="180" t="s">
        <v>380</v>
      </c>
      <c r="F196" s="182">
        <f t="shared" si="135"/>
        <v>5400</v>
      </c>
      <c r="G196" s="182">
        <f t="shared" si="136"/>
        <v>6765.23</v>
      </c>
      <c r="H196" s="183">
        <f t="shared" si="137"/>
        <v>12164.83</v>
      </c>
      <c r="I196" s="108"/>
      <c r="J196" s="115"/>
      <c r="K196" s="115"/>
      <c r="L196" s="115"/>
      <c r="M196" s="176">
        <v>32922</v>
      </c>
      <c r="N196" s="177"/>
      <c r="O196" s="178" t="s">
        <v>40</v>
      </c>
      <c r="P196" s="177" t="s">
        <v>230</v>
      </c>
      <c r="Q196" s="179">
        <f>Q197</f>
        <v>2700</v>
      </c>
      <c r="R196" s="179">
        <f>R197</f>
        <v>0</v>
      </c>
      <c r="S196" s="179">
        <f>S197</f>
        <v>2700</v>
      </c>
      <c r="T196" s="179">
        <f t="shared" ref="T196:AD196" si="165">T197</f>
        <v>0</v>
      </c>
      <c r="U196" s="251">
        <f t="shared" si="165"/>
        <v>2700</v>
      </c>
      <c r="V196" s="251">
        <f t="shared" si="165"/>
        <v>2700</v>
      </c>
      <c r="W196" s="287">
        <f t="shared" si="165"/>
        <v>1365.23</v>
      </c>
      <c r="X196" s="179"/>
      <c r="Y196" s="261"/>
      <c r="Z196" s="179">
        <f t="shared" si="165"/>
        <v>1364.83</v>
      </c>
      <c r="AA196" s="179">
        <f t="shared" si="165"/>
        <v>2700</v>
      </c>
      <c r="AB196" s="179">
        <f t="shared" si="165"/>
        <v>2700</v>
      </c>
      <c r="AC196" s="179">
        <f t="shared" si="165"/>
        <v>2700</v>
      </c>
      <c r="AD196" s="179">
        <f t="shared" si="165"/>
        <v>2700</v>
      </c>
    </row>
    <row r="197" spans="1:30" s="98" customFormat="1" ht="20.25" hidden="1" customHeight="1" x14ac:dyDescent="0.25">
      <c r="A197" s="167" t="s">
        <v>328</v>
      </c>
      <c r="B197" s="167"/>
      <c r="C197" s="167"/>
      <c r="D197" s="167"/>
      <c r="E197" s="167"/>
      <c r="F197" s="182">
        <f t="shared" si="135"/>
        <v>5400</v>
      </c>
      <c r="G197" s="182">
        <f t="shared" si="136"/>
        <v>6765.23</v>
      </c>
      <c r="H197" s="183">
        <f t="shared" si="137"/>
        <v>12164.83</v>
      </c>
      <c r="I197" s="108"/>
      <c r="J197" s="115"/>
      <c r="K197" s="115"/>
      <c r="L197" s="115"/>
      <c r="M197" s="9"/>
      <c r="N197" s="155">
        <v>329220</v>
      </c>
      <c r="O197" s="156" t="s">
        <v>40</v>
      </c>
      <c r="P197" s="157" t="s">
        <v>230</v>
      </c>
      <c r="Q197" s="158">
        <v>2700</v>
      </c>
      <c r="R197" s="158">
        <f>S197-Q197</f>
        <v>0</v>
      </c>
      <c r="S197" s="158">
        <v>2700</v>
      </c>
      <c r="T197" s="158"/>
      <c r="U197" s="252">
        <v>2700</v>
      </c>
      <c r="V197" s="252">
        <v>2700</v>
      </c>
      <c r="W197" s="288">
        <v>1365.23</v>
      </c>
      <c r="X197" s="158"/>
      <c r="Y197" s="262"/>
      <c r="Z197" s="158">
        <v>1364.83</v>
      </c>
      <c r="AA197" s="158">
        <f>+Q197</f>
        <v>2700</v>
      </c>
      <c r="AB197" s="158">
        <v>2700</v>
      </c>
      <c r="AC197" s="158">
        <v>2700</v>
      </c>
      <c r="AD197" s="158">
        <v>2700</v>
      </c>
    </row>
    <row r="198" spans="1:30" s="98" customFormat="1" ht="20.25" hidden="1" customHeight="1" x14ac:dyDescent="0.25">
      <c r="A198" s="167" t="s">
        <v>328</v>
      </c>
      <c r="B198" s="167"/>
      <c r="C198" s="167"/>
      <c r="D198" s="167"/>
      <c r="E198" s="180" t="s">
        <v>380</v>
      </c>
      <c r="F198" s="182">
        <f t="shared" si="135"/>
        <v>6000</v>
      </c>
      <c r="G198" s="182">
        <f t="shared" si="136"/>
        <v>9090.89</v>
      </c>
      <c r="H198" s="183">
        <f t="shared" si="137"/>
        <v>14705.15</v>
      </c>
      <c r="I198" s="108"/>
      <c r="J198" s="115"/>
      <c r="K198" s="115"/>
      <c r="L198" s="115"/>
      <c r="M198" s="176">
        <v>32923</v>
      </c>
      <c r="N198" s="177"/>
      <c r="O198" s="178" t="s">
        <v>40</v>
      </c>
      <c r="P198" s="177" t="s">
        <v>231</v>
      </c>
      <c r="Q198" s="179">
        <f>Q199</f>
        <v>3000</v>
      </c>
      <c r="R198" s="179">
        <f>R199</f>
        <v>0</v>
      </c>
      <c r="S198" s="179">
        <f>S199</f>
        <v>3000</v>
      </c>
      <c r="T198" s="179">
        <f t="shared" ref="T198:AD198" si="166">T199</f>
        <v>0</v>
      </c>
      <c r="U198" s="251">
        <f t="shared" si="166"/>
        <v>5000</v>
      </c>
      <c r="V198" s="251">
        <f t="shared" si="166"/>
        <v>3000</v>
      </c>
      <c r="W198" s="287">
        <f t="shared" si="166"/>
        <v>1090.8899999999999</v>
      </c>
      <c r="X198" s="179"/>
      <c r="Y198" s="261"/>
      <c r="Z198" s="179">
        <f t="shared" si="166"/>
        <v>2705.15</v>
      </c>
      <c r="AA198" s="179">
        <f t="shared" si="166"/>
        <v>3000</v>
      </c>
      <c r="AB198" s="179">
        <f t="shared" si="166"/>
        <v>3000</v>
      </c>
      <c r="AC198" s="179">
        <f t="shared" si="166"/>
        <v>3000</v>
      </c>
      <c r="AD198" s="179">
        <f t="shared" si="166"/>
        <v>3000</v>
      </c>
    </row>
    <row r="199" spans="1:30" s="98" customFormat="1" ht="20.25" hidden="1" customHeight="1" x14ac:dyDescent="0.25">
      <c r="A199" s="167" t="s">
        <v>328</v>
      </c>
      <c r="B199" s="167"/>
      <c r="C199" s="167"/>
      <c r="D199" s="167"/>
      <c r="E199" s="167"/>
      <c r="F199" s="182">
        <f t="shared" si="135"/>
        <v>6000</v>
      </c>
      <c r="G199" s="182">
        <f t="shared" si="136"/>
        <v>9090.89</v>
      </c>
      <c r="H199" s="183">
        <f t="shared" si="137"/>
        <v>14705.15</v>
      </c>
      <c r="I199" s="108"/>
      <c r="J199" s="115"/>
      <c r="K199" s="115"/>
      <c r="L199" s="115"/>
      <c r="M199" s="9"/>
      <c r="N199" s="155">
        <v>329230</v>
      </c>
      <c r="O199" s="156" t="s">
        <v>40</v>
      </c>
      <c r="P199" s="157" t="s">
        <v>231</v>
      </c>
      <c r="Q199" s="158">
        <v>3000</v>
      </c>
      <c r="R199" s="158">
        <f>S199-Q199</f>
        <v>0</v>
      </c>
      <c r="S199" s="158">
        <v>3000</v>
      </c>
      <c r="T199" s="158"/>
      <c r="U199" s="252">
        <v>5000</v>
      </c>
      <c r="V199" s="252">
        <v>3000</v>
      </c>
      <c r="W199" s="289">
        <f>3090.89-W414</f>
        <v>1090.8899999999999</v>
      </c>
      <c r="X199" s="158"/>
      <c r="Y199" s="262"/>
      <c r="Z199" s="158">
        <v>2705.15</v>
      </c>
      <c r="AA199" s="158">
        <f>+Q199</f>
        <v>3000</v>
      </c>
      <c r="AB199" s="158">
        <v>3000</v>
      </c>
      <c r="AC199" s="158">
        <v>3000</v>
      </c>
      <c r="AD199" s="158">
        <v>3000</v>
      </c>
    </row>
    <row r="200" spans="1:30" s="98" customFormat="1" ht="20.25" customHeight="1" x14ac:dyDescent="0.25">
      <c r="A200" s="167" t="s">
        <v>328</v>
      </c>
      <c r="B200" s="167"/>
      <c r="C200" s="167"/>
      <c r="D200" s="180" t="s">
        <v>379</v>
      </c>
      <c r="E200" s="180" t="s">
        <v>380</v>
      </c>
      <c r="F200" s="182">
        <f t="shared" si="135"/>
        <v>21500</v>
      </c>
      <c r="G200" s="182">
        <f t="shared" si="136"/>
        <v>36304.04</v>
      </c>
      <c r="H200" s="183">
        <f t="shared" si="137"/>
        <v>41541.46</v>
      </c>
      <c r="I200" s="108"/>
      <c r="J200" s="115"/>
      <c r="K200" s="115"/>
      <c r="L200" s="115">
        <v>3293</v>
      </c>
      <c r="M200" s="115"/>
      <c r="N200" s="116"/>
      <c r="O200" s="10" t="s">
        <v>40</v>
      </c>
      <c r="P200" s="111" t="s">
        <v>232</v>
      </c>
      <c r="Q200" s="117">
        <f t="shared" ref="Q200:AD201" si="167">Q201</f>
        <v>12000</v>
      </c>
      <c r="R200" s="117">
        <f t="shared" si="167"/>
        <v>-1250</v>
      </c>
      <c r="S200" s="117">
        <f t="shared" si="167"/>
        <v>10750</v>
      </c>
      <c r="T200" s="117">
        <v>5542</v>
      </c>
      <c r="U200" s="250">
        <f t="shared" si="167"/>
        <v>12000</v>
      </c>
      <c r="V200" s="250">
        <f t="shared" si="167"/>
        <v>12000</v>
      </c>
      <c r="W200" s="286">
        <f t="shared" si="167"/>
        <v>6762.04</v>
      </c>
      <c r="X200" s="117"/>
      <c r="Y200" s="260"/>
      <c r="Z200" s="117">
        <f t="shared" si="167"/>
        <v>5541.46</v>
      </c>
      <c r="AA200" s="117">
        <f t="shared" si="167"/>
        <v>12000</v>
      </c>
      <c r="AB200" s="117">
        <f t="shared" si="167"/>
        <v>12000</v>
      </c>
      <c r="AC200" s="117">
        <f t="shared" si="167"/>
        <v>6000</v>
      </c>
      <c r="AD200" s="117">
        <f t="shared" si="167"/>
        <v>6000</v>
      </c>
    </row>
    <row r="201" spans="1:30" s="98" customFormat="1" ht="20.25" hidden="1" customHeight="1" x14ac:dyDescent="0.25">
      <c r="A201" s="167" t="s">
        <v>328</v>
      </c>
      <c r="B201" s="167"/>
      <c r="C201" s="167"/>
      <c r="D201" s="167"/>
      <c r="E201" s="180" t="s">
        <v>380</v>
      </c>
      <c r="F201" s="182">
        <f t="shared" si="135"/>
        <v>21500</v>
      </c>
      <c r="G201" s="182">
        <f t="shared" si="136"/>
        <v>30762.04</v>
      </c>
      <c r="H201" s="183">
        <f t="shared" si="137"/>
        <v>41541.46</v>
      </c>
      <c r="I201" s="108"/>
      <c r="J201" s="115"/>
      <c r="K201" s="115"/>
      <c r="L201" s="115"/>
      <c r="M201" s="176">
        <v>32931</v>
      </c>
      <c r="N201" s="177"/>
      <c r="O201" s="178" t="s">
        <v>40</v>
      </c>
      <c r="P201" s="177" t="s">
        <v>232</v>
      </c>
      <c r="Q201" s="179">
        <f t="shared" si="167"/>
        <v>12000</v>
      </c>
      <c r="R201" s="179">
        <f t="shared" si="167"/>
        <v>-1250</v>
      </c>
      <c r="S201" s="179">
        <f t="shared" si="167"/>
        <v>10750</v>
      </c>
      <c r="T201" s="179">
        <f t="shared" si="167"/>
        <v>0</v>
      </c>
      <c r="U201" s="251">
        <f t="shared" si="167"/>
        <v>12000</v>
      </c>
      <c r="V201" s="251">
        <f t="shared" si="167"/>
        <v>12000</v>
      </c>
      <c r="W201" s="287">
        <f t="shared" si="167"/>
        <v>6762.04</v>
      </c>
      <c r="X201" s="179"/>
      <c r="Y201" s="261"/>
      <c r="Z201" s="179">
        <f t="shared" si="167"/>
        <v>5541.46</v>
      </c>
      <c r="AA201" s="179">
        <f t="shared" si="167"/>
        <v>12000</v>
      </c>
      <c r="AB201" s="179">
        <f t="shared" si="167"/>
        <v>12000</v>
      </c>
      <c r="AC201" s="179">
        <f t="shared" si="167"/>
        <v>6000</v>
      </c>
      <c r="AD201" s="179">
        <f t="shared" si="167"/>
        <v>6000</v>
      </c>
    </row>
    <row r="202" spans="1:30" s="98" customFormat="1" ht="20.25" hidden="1" customHeight="1" x14ac:dyDescent="0.25">
      <c r="A202" s="167" t="s">
        <v>328</v>
      </c>
      <c r="B202" s="167"/>
      <c r="C202" s="167"/>
      <c r="D202" s="167"/>
      <c r="E202" s="167"/>
      <c r="F202" s="182">
        <f t="shared" si="135"/>
        <v>21500</v>
      </c>
      <c r="G202" s="182">
        <f t="shared" si="136"/>
        <v>30762.04</v>
      </c>
      <c r="H202" s="183">
        <f t="shared" si="137"/>
        <v>41541.46</v>
      </c>
      <c r="I202" s="108"/>
      <c r="J202" s="115"/>
      <c r="K202" s="115"/>
      <c r="L202" s="115"/>
      <c r="M202" s="9"/>
      <c r="N202" s="155">
        <v>329310</v>
      </c>
      <c r="O202" s="156" t="s">
        <v>40</v>
      </c>
      <c r="P202" s="157" t="s">
        <v>232</v>
      </c>
      <c r="Q202" s="158">
        <v>12000</v>
      </c>
      <c r="R202" s="158">
        <f>S202-Q202</f>
        <v>-1250</v>
      </c>
      <c r="S202" s="158">
        <v>10750</v>
      </c>
      <c r="T202" s="158"/>
      <c r="U202" s="252">
        <v>12000</v>
      </c>
      <c r="V202" s="252">
        <v>12000</v>
      </c>
      <c r="W202" s="289">
        <f>10012.08-W417-W637-W922</f>
        <v>6762.04</v>
      </c>
      <c r="X202" s="158"/>
      <c r="Y202" s="262"/>
      <c r="Z202" s="158">
        <v>5541.46</v>
      </c>
      <c r="AA202" s="158">
        <f>+Q202</f>
        <v>12000</v>
      </c>
      <c r="AB202" s="158">
        <v>12000</v>
      </c>
      <c r="AC202" s="158">
        <v>6000</v>
      </c>
      <c r="AD202" s="158">
        <v>6000</v>
      </c>
    </row>
    <row r="203" spans="1:30" s="98" customFormat="1" ht="20.25" customHeight="1" x14ac:dyDescent="0.25">
      <c r="A203" s="167" t="s">
        <v>328</v>
      </c>
      <c r="B203" s="167"/>
      <c r="C203" s="167"/>
      <c r="D203" s="180" t="s">
        <v>379</v>
      </c>
      <c r="E203" s="180" t="s">
        <v>380</v>
      </c>
      <c r="F203" s="182">
        <f t="shared" si="135"/>
        <v>4000</v>
      </c>
      <c r="G203" s="182">
        <f t="shared" si="136"/>
        <v>7315.26</v>
      </c>
      <c r="H203" s="183">
        <f t="shared" si="137"/>
        <v>9588.7999999999993</v>
      </c>
      <c r="I203" s="108"/>
      <c r="J203" s="115"/>
      <c r="K203" s="115"/>
      <c r="L203" s="115">
        <v>3294</v>
      </c>
      <c r="M203" s="115"/>
      <c r="N203" s="116"/>
      <c r="O203" s="10" t="s">
        <v>40</v>
      </c>
      <c r="P203" s="111" t="s">
        <v>233</v>
      </c>
      <c r="Q203" s="117">
        <f t="shared" ref="Q203:AD204" si="168">Q204</f>
        <v>2000</v>
      </c>
      <c r="R203" s="117">
        <f t="shared" si="168"/>
        <v>0</v>
      </c>
      <c r="S203" s="117">
        <f t="shared" si="168"/>
        <v>2000</v>
      </c>
      <c r="T203" s="117">
        <v>1589</v>
      </c>
      <c r="U203" s="250">
        <f t="shared" si="168"/>
        <v>2000</v>
      </c>
      <c r="V203" s="250">
        <f t="shared" si="168"/>
        <v>2000</v>
      </c>
      <c r="W203" s="286">
        <f t="shared" si="168"/>
        <v>1726.26</v>
      </c>
      <c r="X203" s="117"/>
      <c r="Y203" s="260"/>
      <c r="Z203" s="117">
        <f t="shared" si="168"/>
        <v>1588.8</v>
      </c>
      <c r="AA203" s="117">
        <f t="shared" si="168"/>
        <v>2000</v>
      </c>
      <c r="AB203" s="117">
        <f t="shared" si="168"/>
        <v>2000</v>
      </c>
      <c r="AC203" s="117">
        <f t="shared" si="168"/>
        <v>2000</v>
      </c>
      <c r="AD203" s="117">
        <f t="shared" si="168"/>
        <v>2000</v>
      </c>
    </row>
    <row r="204" spans="1:30" s="98" customFormat="1" ht="20.25" hidden="1" customHeight="1" x14ac:dyDescent="0.25">
      <c r="A204" s="167" t="s">
        <v>328</v>
      </c>
      <c r="B204" s="167"/>
      <c r="C204" s="167"/>
      <c r="D204" s="167"/>
      <c r="E204" s="180" t="s">
        <v>380</v>
      </c>
      <c r="F204" s="182">
        <f t="shared" si="135"/>
        <v>4000</v>
      </c>
      <c r="G204" s="182">
        <f t="shared" si="136"/>
        <v>5726.26</v>
      </c>
      <c r="H204" s="183">
        <f t="shared" si="137"/>
        <v>9588.7999999999993</v>
      </c>
      <c r="I204" s="108"/>
      <c r="J204" s="115"/>
      <c r="K204" s="115"/>
      <c r="L204" s="115"/>
      <c r="M204" s="176">
        <v>32941</v>
      </c>
      <c r="N204" s="177"/>
      <c r="O204" s="178" t="s">
        <v>40</v>
      </c>
      <c r="P204" s="177" t="s">
        <v>234</v>
      </c>
      <c r="Q204" s="179">
        <f t="shared" si="168"/>
        <v>2000</v>
      </c>
      <c r="R204" s="179">
        <f t="shared" si="168"/>
        <v>0</v>
      </c>
      <c r="S204" s="179">
        <f t="shared" si="168"/>
        <v>2000</v>
      </c>
      <c r="T204" s="179">
        <f t="shared" si="168"/>
        <v>0</v>
      </c>
      <c r="U204" s="251">
        <f t="shared" si="168"/>
        <v>2000</v>
      </c>
      <c r="V204" s="251">
        <f t="shared" si="168"/>
        <v>2000</v>
      </c>
      <c r="W204" s="287">
        <f t="shared" si="168"/>
        <v>1726.26</v>
      </c>
      <c r="X204" s="179"/>
      <c r="Y204" s="261"/>
      <c r="Z204" s="179">
        <f t="shared" si="168"/>
        <v>1588.8</v>
      </c>
      <c r="AA204" s="179">
        <f t="shared" si="168"/>
        <v>2000</v>
      </c>
      <c r="AB204" s="179">
        <f t="shared" si="168"/>
        <v>2000</v>
      </c>
      <c r="AC204" s="179">
        <f t="shared" si="168"/>
        <v>2000</v>
      </c>
      <c r="AD204" s="179">
        <f t="shared" si="168"/>
        <v>2000</v>
      </c>
    </row>
    <row r="205" spans="1:30" s="98" customFormat="1" ht="20.25" hidden="1" customHeight="1" x14ac:dyDescent="0.25">
      <c r="A205" s="167" t="s">
        <v>328</v>
      </c>
      <c r="B205" s="167"/>
      <c r="C205" s="167"/>
      <c r="D205" s="167"/>
      <c r="E205" s="167"/>
      <c r="F205" s="182">
        <f t="shared" si="135"/>
        <v>4000</v>
      </c>
      <c r="G205" s="182">
        <f t="shared" si="136"/>
        <v>5726.26</v>
      </c>
      <c r="H205" s="183">
        <f t="shared" si="137"/>
        <v>9588.7999999999993</v>
      </c>
      <c r="I205" s="108"/>
      <c r="J205" s="115"/>
      <c r="K205" s="115"/>
      <c r="L205" s="115"/>
      <c r="M205" s="9"/>
      <c r="N205" s="155">
        <v>329410</v>
      </c>
      <c r="O205" s="156" t="s">
        <v>40</v>
      </c>
      <c r="P205" s="157" t="s">
        <v>234</v>
      </c>
      <c r="Q205" s="158">
        <v>2000</v>
      </c>
      <c r="R205" s="158">
        <f>S205-Q205</f>
        <v>0</v>
      </c>
      <c r="S205" s="158">
        <v>2000</v>
      </c>
      <c r="T205" s="158"/>
      <c r="U205" s="252">
        <v>2000</v>
      </c>
      <c r="V205" s="252">
        <v>2000</v>
      </c>
      <c r="W205" s="289">
        <f>1726.26-W420</f>
        <v>1726.26</v>
      </c>
      <c r="X205" s="158"/>
      <c r="Y205" s="262"/>
      <c r="Z205" s="158">
        <v>1588.8</v>
      </c>
      <c r="AA205" s="158">
        <f>+Q205</f>
        <v>2000</v>
      </c>
      <c r="AB205" s="158">
        <v>2000</v>
      </c>
      <c r="AC205" s="158">
        <v>2000</v>
      </c>
      <c r="AD205" s="158">
        <v>2000</v>
      </c>
    </row>
    <row r="206" spans="1:30" s="98" customFormat="1" ht="20.25" customHeight="1" x14ac:dyDescent="0.25">
      <c r="A206" s="167" t="s">
        <v>328</v>
      </c>
      <c r="B206" s="167"/>
      <c r="C206" s="167"/>
      <c r="D206" s="180" t="s">
        <v>379</v>
      </c>
      <c r="E206" s="180" t="s">
        <v>380</v>
      </c>
      <c r="F206" s="182">
        <f t="shared" si="135"/>
        <v>22000</v>
      </c>
      <c r="G206" s="182">
        <f t="shared" si="136"/>
        <v>38418.479999999996</v>
      </c>
      <c r="H206" s="183">
        <f t="shared" si="137"/>
        <v>49939.86</v>
      </c>
      <c r="I206" s="108"/>
      <c r="J206" s="115"/>
      <c r="K206" s="115"/>
      <c r="L206" s="115">
        <v>3295</v>
      </c>
      <c r="M206" s="115"/>
      <c r="N206" s="116"/>
      <c r="O206" s="10" t="s">
        <v>40</v>
      </c>
      <c r="P206" s="111" t="s">
        <v>235</v>
      </c>
      <c r="Q206" s="117">
        <f t="shared" ref="Q206:S206" si="169">Q209+Q211+Q207</f>
        <v>11000</v>
      </c>
      <c r="R206" s="117">
        <f t="shared" si="169"/>
        <v>0</v>
      </c>
      <c r="S206" s="117">
        <f t="shared" si="169"/>
        <v>11000</v>
      </c>
      <c r="T206" s="117">
        <v>8940</v>
      </c>
      <c r="U206" s="250">
        <f t="shared" ref="U206:AD206" si="170">U209+U211+U207</f>
        <v>10000</v>
      </c>
      <c r="V206" s="250">
        <f t="shared" si="170"/>
        <v>11000</v>
      </c>
      <c r="W206" s="286">
        <f t="shared" si="170"/>
        <v>8478.48</v>
      </c>
      <c r="X206" s="117"/>
      <c r="Y206" s="260"/>
      <c r="Z206" s="117">
        <f t="shared" si="170"/>
        <v>8939.86</v>
      </c>
      <c r="AA206" s="117">
        <f t="shared" si="170"/>
        <v>11000</v>
      </c>
      <c r="AB206" s="117">
        <f t="shared" si="170"/>
        <v>10000</v>
      </c>
      <c r="AC206" s="117">
        <f t="shared" si="170"/>
        <v>10000</v>
      </c>
      <c r="AD206" s="117">
        <f t="shared" si="170"/>
        <v>10000</v>
      </c>
    </row>
    <row r="207" spans="1:30" s="98" customFormat="1" ht="20.25" hidden="1" customHeight="1" x14ac:dyDescent="0.25">
      <c r="A207" s="167" t="s">
        <v>328</v>
      </c>
      <c r="B207" s="167"/>
      <c r="C207" s="167"/>
      <c r="D207" s="167"/>
      <c r="E207" s="180" t="s">
        <v>380</v>
      </c>
      <c r="F207" s="182">
        <f t="shared" si="135"/>
        <v>1000</v>
      </c>
      <c r="G207" s="182">
        <f t="shared" si="136"/>
        <v>1000</v>
      </c>
      <c r="H207" s="183">
        <f t="shared" si="137"/>
        <v>3133.38</v>
      </c>
      <c r="I207" s="108"/>
      <c r="J207" s="115"/>
      <c r="K207" s="115"/>
      <c r="L207" s="115"/>
      <c r="M207" s="176">
        <v>32952</v>
      </c>
      <c r="N207" s="177"/>
      <c r="O207" s="178" t="s">
        <v>40</v>
      </c>
      <c r="P207" s="177" t="s">
        <v>236</v>
      </c>
      <c r="Q207" s="179">
        <f t="shared" ref="Q207:R207" si="171">Q208</f>
        <v>500</v>
      </c>
      <c r="R207" s="179">
        <f t="shared" si="171"/>
        <v>0</v>
      </c>
      <c r="S207" s="179">
        <f>S208</f>
        <v>500</v>
      </c>
      <c r="T207" s="179">
        <f t="shared" ref="T207:AD207" si="172">T208</f>
        <v>0</v>
      </c>
      <c r="U207" s="251">
        <f t="shared" si="172"/>
        <v>500</v>
      </c>
      <c r="V207" s="251">
        <f t="shared" si="172"/>
        <v>500</v>
      </c>
      <c r="W207" s="287">
        <f t="shared" si="172"/>
        <v>0</v>
      </c>
      <c r="X207" s="179"/>
      <c r="Y207" s="261"/>
      <c r="Z207" s="179">
        <f t="shared" si="172"/>
        <v>1133.3800000000001</v>
      </c>
      <c r="AA207" s="179">
        <f t="shared" si="172"/>
        <v>500</v>
      </c>
      <c r="AB207" s="179">
        <f t="shared" si="172"/>
        <v>500</v>
      </c>
      <c r="AC207" s="179">
        <f t="shared" si="172"/>
        <v>500</v>
      </c>
      <c r="AD207" s="179">
        <f t="shared" si="172"/>
        <v>500</v>
      </c>
    </row>
    <row r="208" spans="1:30" s="98" customFormat="1" ht="20.25" hidden="1" customHeight="1" x14ac:dyDescent="0.2">
      <c r="A208" s="167" t="s">
        <v>328</v>
      </c>
      <c r="B208" s="167"/>
      <c r="C208" s="167"/>
      <c r="D208" s="167"/>
      <c r="E208" s="167"/>
      <c r="F208" s="182">
        <f t="shared" si="135"/>
        <v>1000</v>
      </c>
      <c r="G208" s="182">
        <f t="shared" si="136"/>
        <v>1000</v>
      </c>
      <c r="H208" s="183">
        <f t="shared" si="137"/>
        <v>3133.38</v>
      </c>
      <c r="I208" s="108"/>
      <c r="J208" s="115"/>
      <c r="K208" s="115"/>
      <c r="L208" s="115"/>
      <c r="M208" s="278"/>
      <c r="N208" s="155">
        <v>329520</v>
      </c>
      <c r="O208" s="156" t="s">
        <v>40</v>
      </c>
      <c r="P208" s="157" t="s">
        <v>236</v>
      </c>
      <c r="Q208" s="158">
        <v>500</v>
      </c>
      <c r="R208" s="158">
        <f>S208-Q208</f>
        <v>0</v>
      </c>
      <c r="S208" s="158">
        <v>500</v>
      </c>
      <c r="T208" s="158"/>
      <c r="U208" s="252">
        <v>500</v>
      </c>
      <c r="V208" s="252">
        <v>500</v>
      </c>
      <c r="W208" s="289"/>
      <c r="X208" s="158"/>
      <c r="Y208" s="262"/>
      <c r="Z208" s="158">
        <v>1133.3800000000001</v>
      </c>
      <c r="AA208" s="158">
        <f>+Q208</f>
        <v>500</v>
      </c>
      <c r="AB208" s="158">
        <v>500</v>
      </c>
      <c r="AC208" s="158">
        <v>500</v>
      </c>
      <c r="AD208" s="158">
        <v>500</v>
      </c>
    </row>
    <row r="209" spans="1:31" s="98" customFormat="1" ht="25.5" hidden="1" customHeight="1" x14ac:dyDescent="0.25">
      <c r="A209" s="167" t="s">
        <v>328</v>
      </c>
      <c r="B209" s="167"/>
      <c r="C209" s="167"/>
      <c r="D209" s="167"/>
      <c r="E209" s="180" t="s">
        <v>380</v>
      </c>
      <c r="F209" s="182">
        <f t="shared" si="135"/>
        <v>10000</v>
      </c>
      <c r="G209" s="182">
        <f t="shared" si="136"/>
        <v>13032</v>
      </c>
      <c r="H209" s="183">
        <f t="shared" si="137"/>
        <v>20360</v>
      </c>
      <c r="I209" s="108"/>
      <c r="J209" s="115"/>
      <c r="K209" s="115"/>
      <c r="L209" s="115"/>
      <c r="M209" s="176">
        <v>32955</v>
      </c>
      <c r="N209" s="177"/>
      <c r="O209" s="178" t="s">
        <v>40</v>
      </c>
      <c r="P209" s="177" t="s">
        <v>237</v>
      </c>
      <c r="Q209" s="179">
        <f>Q210</f>
        <v>5000</v>
      </c>
      <c r="R209" s="179">
        <f>R210</f>
        <v>0</v>
      </c>
      <c r="S209" s="179">
        <f>S210</f>
        <v>5000</v>
      </c>
      <c r="T209" s="179">
        <f t="shared" ref="T209:AD209" si="173">T210</f>
        <v>0</v>
      </c>
      <c r="U209" s="251">
        <f t="shared" si="173"/>
        <v>4000</v>
      </c>
      <c r="V209" s="251">
        <f t="shared" si="173"/>
        <v>5000</v>
      </c>
      <c r="W209" s="287">
        <f t="shared" si="173"/>
        <v>4032</v>
      </c>
      <c r="X209" s="179"/>
      <c r="Y209" s="261"/>
      <c r="Z209" s="179">
        <f t="shared" si="173"/>
        <v>3360</v>
      </c>
      <c r="AA209" s="179">
        <f t="shared" si="173"/>
        <v>5000</v>
      </c>
      <c r="AB209" s="179">
        <f t="shared" si="173"/>
        <v>4000</v>
      </c>
      <c r="AC209" s="179">
        <f t="shared" si="173"/>
        <v>4000</v>
      </c>
      <c r="AD209" s="179">
        <f t="shared" si="173"/>
        <v>4000</v>
      </c>
    </row>
    <row r="210" spans="1:31" s="98" customFormat="1" ht="20.25" hidden="1" customHeight="1" x14ac:dyDescent="0.25">
      <c r="A210" s="167" t="s">
        <v>328</v>
      </c>
      <c r="B210" s="167"/>
      <c r="C210" s="167"/>
      <c r="D210" s="167"/>
      <c r="E210" s="167"/>
      <c r="F210" s="182">
        <f t="shared" ref="F210:F273" si="174">+Q210+R210+S210</f>
        <v>10000</v>
      </c>
      <c r="G210" s="182">
        <f t="shared" ref="G210:G273" si="175">+T210+U210+V210+W210+X210+Y210</f>
        <v>13032</v>
      </c>
      <c r="H210" s="183">
        <f t="shared" ref="H210:H273" si="176">+Z210+AA210+AB210+AC210+AD210</f>
        <v>20360</v>
      </c>
      <c r="I210" s="108"/>
      <c r="J210" s="115"/>
      <c r="K210" s="115"/>
      <c r="L210" s="115"/>
      <c r="M210" s="9"/>
      <c r="N210" s="155">
        <v>329550</v>
      </c>
      <c r="O210" s="156" t="s">
        <v>40</v>
      </c>
      <c r="P210" s="157" t="s">
        <v>237</v>
      </c>
      <c r="Q210" s="158">
        <v>5000</v>
      </c>
      <c r="R210" s="158">
        <f>S210-Q210</f>
        <v>0</v>
      </c>
      <c r="S210" s="158">
        <v>5000</v>
      </c>
      <c r="T210" s="158"/>
      <c r="U210" s="252">
        <v>4000</v>
      </c>
      <c r="V210" s="252">
        <v>5000</v>
      </c>
      <c r="W210" s="289">
        <f>4032-W423</f>
        <v>4032</v>
      </c>
      <c r="X210" s="158"/>
      <c r="Y210" s="262"/>
      <c r="Z210" s="158">
        <v>3360</v>
      </c>
      <c r="AA210" s="158">
        <f>+Q210</f>
        <v>5000</v>
      </c>
      <c r="AB210" s="158">
        <v>4000</v>
      </c>
      <c r="AC210" s="158">
        <v>4000</v>
      </c>
      <c r="AD210" s="158">
        <v>4000</v>
      </c>
    </row>
    <row r="211" spans="1:31" s="98" customFormat="1" ht="20.25" hidden="1" customHeight="1" x14ac:dyDescent="0.25">
      <c r="A211" s="167" t="s">
        <v>328</v>
      </c>
      <c r="B211" s="167"/>
      <c r="C211" s="167"/>
      <c r="D211" s="167"/>
      <c r="E211" s="180" t="s">
        <v>380</v>
      </c>
      <c r="F211" s="182">
        <f t="shared" si="174"/>
        <v>11000</v>
      </c>
      <c r="G211" s="182">
        <f t="shared" si="175"/>
        <v>15446.48</v>
      </c>
      <c r="H211" s="183">
        <f t="shared" si="176"/>
        <v>26446.48</v>
      </c>
      <c r="I211" s="108"/>
      <c r="J211" s="115"/>
      <c r="K211" s="115"/>
      <c r="L211" s="115"/>
      <c r="M211" s="176">
        <v>32959</v>
      </c>
      <c r="N211" s="177"/>
      <c r="O211" s="178" t="s">
        <v>40</v>
      </c>
      <c r="P211" s="177" t="s">
        <v>238</v>
      </c>
      <c r="Q211" s="179">
        <f>Q212+Q213</f>
        <v>5500</v>
      </c>
      <c r="R211" s="179">
        <f>R212+R213</f>
        <v>0</v>
      </c>
      <c r="S211" s="179">
        <f>S212+S213</f>
        <v>5500</v>
      </c>
      <c r="T211" s="179">
        <f t="shared" ref="T211:AD211" si="177">T212+T213</f>
        <v>0</v>
      </c>
      <c r="U211" s="251">
        <f t="shared" si="177"/>
        <v>5500</v>
      </c>
      <c r="V211" s="251">
        <f t="shared" si="177"/>
        <v>5500</v>
      </c>
      <c r="W211" s="287">
        <f t="shared" si="177"/>
        <v>4446.4799999999996</v>
      </c>
      <c r="X211" s="179"/>
      <c r="Y211" s="261"/>
      <c r="Z211" s="179">
        <f t="shared" si="177"/>
        <v>4446.4799999999996</v>
      </c>
      <c r="AA211" s="179">
        <f t="shared" si="177"/>
        <v>5500</v>
      </c>
      <c r="AB211" s="179">
        <f t="shared" si="177"/>
        <v>5500</v>
      </c>
      <c r="AC211" s="179">
        <f t="shared" si="177"/>
        <v>5500</v>
      </c>
      <c r="AD211" s="179">
        <f t="shared" si="177"/>
        <v>5500</v>
      </c>
    </row>
    <row r="212" spans="1:31" s="98" customFormat="1" ht="20.25" hidden="1" customHeight="1" x14ac:dyDescent="0.25">
      <c r="A212" s="167" t="s">
        <v>328</v>
      </c>
      <c r="B212" s="167"/>
      <c r="C212" s="167"/>
      <c r="D212" s="167"/>
      <c r="E212" s="167"/>
      <c r="F212" s="182">
        <f t="shared" si="174"/>
        <v>6600</v>
      </c>
      <c r="G212" s="182">
        <f t="shared" si="175"/>
        <v>9517.2000000000007</v>
      </c>
      <c r="H212" s="183">
        <f t="shared" si="176"/>
        <v>16117.2</v>
      </c>
      <c r="I212" s="108"/>
      <c r="J212" s="115"/>
      <c r="K212" s="115"/>
      <c r="L212" s="115"/>
      <c r="M212" s="9"/>
      <c r="N212" s="155">
        <v>329590</v>
      </c>
      <c r="O212" s="156" t="s">
        <v>40</v>
      </c>
      <c r="P212" s="157" t="s">
        <v>239</v>
      </c>
      <c r="Q212" s="158">
        <v>3300</v>
      </c>
      <c r="R212" s="158">
        <f>S212-Q212</f>
        <v>0</v>
      </c>
      <c r="S212" s="158">
        <v>3300</v>
      </c>
      <c r="T212" s="158"/>
      <c r="U212" s="252">
        <v>3300</v>
      </c>
      <c r="V212" s="252">
        <v>3300</v>
      </c>
      <c r="W212" s="289">
        <f>2917.2-W425</f>
        <v>2917.2</v>
      </c>
      <c r="X212" s="158"/>
      <c r="Y212" s="262"/>
      <c r="Z212" s="158">
        <v>2917.2</v>
      </c>
      <c r="AA212" s="158">
        <f t="shared" ref="AA212:AA213" si="178">+Q212</f>
        <v>3300</v>
      </c>
      <c r="AB212" s="158">
        <v>3300</v>
      </c>
      <c r="AC212" s="158">
        <v>3300</v>
      </c>
      <c r="AD212" s="158">
        <v>3300</v>
      </c>
    </row>
    <row r="213" spans="1:31" s="98" customFormat="1" ht="20.25" hidden="1" customHeight="1" x14ac:dyDescent="0.25">
      <c r="A213" s="167" t="s">
        <v>328</v>
      </c>
      <c r="B213" s="167"/>
      <c r="C213" s="167"/>
      <c r="D213" s="167"/>
      <c r="E213" s="167"/>
      <c r="F213" s="182">
        <f t="shared" si="174"/>
        <v>4400</v>
      </c>
      <c r="G213" s="182">
        <f t="shared" si="175"/>
        <v>5929.28</v>
      </c>
      <c r="H213" s="183">
        <f t="shared" si="176"/>
        <v>10329.279999999999</v>
      </c>
      <c r="I213" s="108"/>
      <c r="J213" s="115"/>
      <c r="K213" s="115"/>
      <c r="L213" s="115"/>
      <c r="M213" s="9"/>
      <c r="N213" s="155">
        <v>329591</v>
      </c>
      <c r="O213" s="156" t="s">
        <v>40</v>
      </c>
      <c r="P213" s="157" t="s">
        <v>240</v>
      </c>
      <c r="Q213" s="158">
        <v>2200</v>
      </c>
      <c r="R213" s="158">
        <f>S213-Q213</f>
        <v>0</v>
      </c>
      <c r="S213" s="158">
        <v>2200</v>
      </c>
      <c r="T213" s="158"/>
      <c r="U213" s="252">
        <v>2200</v>
      </c>
      <c r="V213" s="252">
        <v>2200</v>
      </c>
      <c r="W213" s="289">
        <f>1529.28-W426</f>
        <v>1529.28</v>
      </c>
      <c r="X213" s="158"/>
      <c r="Y213" s="262"/>
      <c r="Z213" s="158">
        <v>1529.28</v>
      </c>
      <c r="AA213" s="158">
        <f t="shared" si="178"/>
        <v>2200</v>
      </c>
      <c r="AB213" s="158">
        <v>2200</v>
      </c>
      <c r="AC213" s="158">
        <v>2200</v>
      </c>
      <c r="AD213" s="158">
        <v>2200</v>
      </c>
    </row>
    <row r="214" spans="1:31" s="98" customFormat="1" ht="20.25" customHeight="1" x14ac:dyDescent="0.25">
      <c r="A214" s="167" t="s">
        <v>328</v>
      </c>
      <c r="B214" s="167"/>
      <c r="C214" s="167"/>
      <c r="D214" s="180" t="s">
        <v>379</v>
      </c>
      <c r="E214" s="180" t="s">
        <v>380</v>
      </c>
      <c r="F214" s="182">
        <f t="shared" si="174"/>
        <v>1280</v>
      </c>
      <c r="G214" s="182">
        <f t="shared" si="175"/>
        <v>2717.71</v>
      </c>
      <c r="H214" s="183">
        <f t="shared" si="176"/>
        <v>3379.79</v>
      </c>
      <c r="I214" s="108"/>
      <c r="J214" s="115"/>
      <c r="K214" s="115"/>
      <c r="L214" s="115">
        <v>3296</v>
      </c>
      <c r="M214" s="115"/>
      <c r="N214" s="116"/>
      <c r="O214" s="10" t="s">
        <v>40</v>
      </c>
      <c r="P214" s="111" t="s">
        <v>241</v>
      </c>
      <c r="Q214" s="117">
        <f t="shared" ref="Q214:AD215" si="179">Q215</f>
        <v>340</v>
      </c>
      <c r="R214" s="117">
        <f t="shared" si="179"/>
        <v>300</v>
      </c>
      <c r="S214" s="117">
        <f t="shared" si="179"/>
        <v>640</v>
      </c>
      <c r="T214" s="117">
        <v>1540</v>
      </c>
      <c r="U214" s="250">
        <f t="shared" si="179"/>
        <v>340</v>
      </c>
      <c r="V214" s="250">
        <f t="shared" si="179"/>
        <v>340</v>
      </c>
      <c r="W214" s="286">
        <f t="shared" si="179"/>
        <v>497.71</v>
      </c>
      <c r="X214" s="117"/>
      <c r="Y214" s="260"/>
      <c r="Z214" s="117">
        <f t="shared" si="179"/>
        <v>1539.79</v>
      </c>
      <c r="AA214" s="117">
        <f t="shared" si="179"/>
        <v>340</v>
      </c>
      <c r="AB214" s="117">
        <f t="shared" si="179"/>
        <v>500</v>
      </c>
      <c r="AC214" s="117">
        <f t="shared" si="179"/>
        <v>500</v>
      </c>
      <c r="AD214" s="117">
        <f t="shared" si="179"/>
        <v>500</v>
      </c>
    </row>
    <row r="215" spans="1:31" s="98" customFormat="1" ht="20.25" hidden="1" customHeight="1" x14ac:dyDescent="0.25">
      <c r="A215" s="167" t="s">
        <v>328</v>
      </c>
      <c r="B215" s="167"/>
      <c r="C215" s="167"/>
      <c r="D215" s="167"/>
      <c r="E215" s="180" t="s">
        <v>380</v>
      </c>
      <c r="F215" s="182">
        <f t="shared" si="174"/>
        <v>1280</v>
      </c>
      <c r="G215" s="182">
        <f t="shared" si="175"/>
        <v>1177.71</v>
      </c>
      <c r="H215" s="183">
        <f t="shared" si="176"/>
        <v>3379.79</v>
      </c>
      <c r="I215" s="108"/>
      <c r="J215" s="115"/>
      <c r="K215" s="115"/>
      <c r="L215" s="115"/>
      <c r="M215" s="176">
        <v>32961</v>
      </c>
      <c r="N215" s="177"/>
      <c r="O215" s="178" t="s">
        <v>40</v>
      </c>
      <c r="P215" s="177" t="s">
        <v>241</v>
      </c>
      <c r="Q215" s="179">
        <f t="shared" si="179"/>
        <v>340</v>
      </c>
      <c r="R215" s="179">
        <f t="shared" si="179"/>
        <v>300</v>
      </c>
      <c r="S215" s="179">
        <f t="shared" si="179"/>
        <v>640</v>
      </c>
      <c r="T215" s="179">
        <f t="shared" si="179"/>
        <v>0</v>
      </c>
      <c r="U215" s="251">
        <f t="shared" si="179"/>
        <v>340</v>
      </c>
      <c r="V215" s="251">
        <f t="shared" si="179"/>
        <v>340</v>
      </c>
      <c r="W215" s="287">
        <f t="shared" si="179"/>
        <v>497.71</v>
      </c>
      <c r="X215" s="179"/>
      <c r="Y215" s="261"/>
      <c r="Z215" s="179">
        <f t="shared" si="179"/>
        <v>1539.79</v>
      </c>
      <c r="AA215" s="179">
        <f t="shared" si="179"/>
        <v>340</v>
      </c>
      <c r="AB215" s="179">
        <f t="shared" si="179"/>
        <v>500</v>
      </c>
      <c r="AC215" s="179">
        <f t="shared" si="179"/>
        <v>500</v>
      </c>
      <c r="AD215" s="179">
        <f t="shared" si="179"/>
        <v>500</v>
      </c>
    </row>
    <row r="216" spans="1:31" s="98" customFormat="1" ht="20.25" hidden="1" customHeight="1" x14ac:dyDescent="0.25">
      <c r="A216" s="167" t="s">
        <v>328</v>
      </c>
      <c r="B216" s="167"/>
      <c r="C216" s="167"/>
      <c r="D216" s="167"/>
      <c r="E216" s="167"/>
      <c r="F216" s="182">
        <f t="shared" si="174"/>
        <v>1280</v>
      </c>
      <c r="G216" s="182">
        <f t="shared" si="175"/>
        <v>1177.71</v>
      </c>
      <c r="H216" s="183">
        <f t="shared" si="176"/>
        <v>3379.79</v>
      </c>
      <c r="I216" s="108"/>
      <c r="J216" s="115"/>
      <c r="K216" s="115"/>
      <c r="L216" s="115"/>
      <c r="M216" s="115"/>
      <c r="N216" s="155">
        <v>329610</v>
      </c>
      <c r="O216" s="156" t="s">
        <v>40</v>
      </c>
      <c r="P216" s="157" t="s">
        <v>241</v>
      </c>
      <c r="Q216" s="158">
        <v>340</v>
      </c>
      <c r="R216" s="158">
        <f>S216-Q216</f>
        <v>300</v>
      </c>
      <c r="S216" s="158">
        <v>640</v>
      </c>
      <c r="T216" s="158"/>
      <c r="U216" s="252">
        <v>340</v>
      </c>
      <c r="V216" s="252">
        <v>340</v>
      </c>
      <c r="W216" s="289">
        <v>497.71</v>
      </c>
      <c r="X216" s="158"/>
      <c r="Y216" s="262"/>
      <c r="Z216" s="158">
        <v>1539.79</v>
      </c>
      <c r="AA216" s="158">
        <f>+Q216</f>
        <v>340</v>
      </c>
      <c r="AB216" s="158">
        <v>500</v>
      </c>
      <c r="AC216" s="158">
        <v>500</v>
      </c>
      <c r="AD216" s="158">
        <v>500</v>
      </c>
    </row>
    <row r="217" spans="1:31" s="98" customFormat="1" ht="20.25" customHeight="1" x14ac:dyDescent="0.25">
      <c r="A217" s="167" t="s">
        <v>328</v>
      </c>
      <c r="B217" s="167"/>
      <c r="C217" s="167"/>
      <c r="D217" s="180" t="s">
        <v>379</v>
      </c>
      <c r="E217" s="180" t="s">
        <v>380</v>
      </c>
      <c r="F217" s="182">
        <f t="shared" si="174"/>
        <v>14000</v>
      </c>
      <c r="G217" s="182">
        <f t="shared" si="175"/>
        <v>23700.65</v>
      </c>
      <c r="H217" s="183">
        <f t="shared" si="176"/>
        <v>26258.39</v>
      </c>
      <c r="I217" s="108"/>
      <c r="J217" s="115"/>
      <c r="K217" s="115"/>
      <c r="L217" s="115">
        <v>3299</v>
      </c>
      <c r="M217" s="115"/>
      <c r="N217" s="116"/>
      <c r="O217" s="10" t="s">
        <v>40</v>
      </c>
      <c r="P217" s="111" t="s">
        <v>225</v>
      </c>
      <c r="Q217" s="117">
        <f>Q219+Q218</f>
        <v>6000</v>
      </c>
      <c r="R217" s="117">
        <f t="shared" ref="R217:AD217" si="180">R219+R218</f>
        <v>1000</v>
      </c>
      <c r="S217" s="117">
        <f t="shared" si="180"/>
        <v>7000</v>
      </c>
      <c r="T217" s="117">
        <v>5258</v>
      </c>
      <c r="U217" s="250">
        <f t="shared" si="180"/>
        <v>6000</v>
      </c>
      <c r="V217" s="250">
        <f t="shared" si="180"/>
        <v>6000</v>
      </c>
      <c r="W217" s="286">
        <f t="shared" si="180"/>
        <v>6442.65</v>
      </c>
      <c r="X217" s="117"/>
      <c r="Y217" s="260"/>
      <c r="Z217" s="117">
        <f t="shared" si="180"/>
        <v>5258.39</v>
      </c>
      <c r="AA217" s="117">
        <f t="shared" si="180"/>
        <v>6000</v>
      </c>
      <c r="AB217" s="117">
        <f t="shared" si="180"/>
        <v>6000</v>
      </c>
      <c r="AC217" s="117">
        <f t="shared" si="180"/>
        <v>3000</v>
      </c>
      <c r="AD217" s="117">
        <f t="shared" si="180"/>
        <v>6000</v>
      </c>
    </row>
    <row r="218" spans="1:31" s="98" customFormat="1" ht="20.25" hidden="1" customHeight="1" x14ac:dyDescent="0.25">
      <c r="A218" s="167" t="s">
        <v>328</v>
      </c>
      <c r="B218" s="167"/>
      <c r="C218" s="167"/>
      <c r="D218" s="167"/>
      <c r="E218" s="180" t="s">
        <v>380</v>
      </c>
      <c r="F218" s="182">
        <f t="shared" si="174"/>
        <v>0</v>
      </c>
      <c r="G218" s="182">
        <f t="shared" si="175"/>
        <v>0</v>
      </c>
      <c r="H218" s="183">
        <f t="shared" si="176"/>
        <v>0</v>
      </c>
      <c r="I218" s="108"/>
      <c r="J218" s="115"/>
      <c r="K218" s="115"/>
      <c r="L218" s="115"/>
      <c r="M218" s="176">
        <v>32991</v>
      </c>
      <c r="N218" s="177"/>
      <c r="O218" s="178" t="s">
        <v>40</v>
      </c>
      <c r="P218" s="177" t="s">
        <v>242</v>
      </c>
      <c r="Q218" s="179">
        <v>0</v>
      </c>
      <c r="R218" s="179">
        <v>0</v>
      </c>
      <c r="S218" s="179">
        <v>0</v>
      </c>
      <c r="T218" s="179">
        <v>0</v>
      </c>
      <c r="U218" s="251">
        <v>0</v>
      </c>
      <c r="V218" s="251">
        <v>0</v>
      </c>
      <c r="W218" s="287">
        <v>0</v>
      </c>
      <c r="X218" s="179"/>
      <c r="Y218" s="261"/>
      <c r="Z218" s="179">
        <v>0</v>
      </c>
      <c r="AA218" s="179">
        <v>0</v>
      </c>
      <c r="AB218" s="179">
        <v>0</v>
      </c>
      <c r="AC218" s="179">
        <v>0</v>
      </c>
      <c r="AD218" s="179">
        <v>0</v>
      </c>
    </row>
    <row r="219" spans="1:31" s="98" customFormat="1" ht="20.25" hidden="1" customHeight="1" x14ac:dyDescent="0.25">
      <c r="A219" s="167" t="s">
        <v>328</v>
      </c>
      <c r="B219" s="167"/>
      <c r="C219" s="167"/>
      <c r="D219" s="167"/>
      <c r="E219" s="180" t="s">
        <v>380</v>
      </c>
      <c r="F219" s="182">
        <f t="shared" si="174"/>
        <v>14000</v>
      </c>
      <c r="G219" s="182">
        <f t="shared" si="175"/>
        <v>18442.650000000001</v>
      </c>
      <c r="H219" s="183">
        <f t="shared" si="176"/>
        <v>26258.39</v>
      </c>
      <c r="I219" s="108"/>
      <c r="J219" s="115"/>
      <c r="K219" s="115"/>
      <c r="L219" s="115"/>
      <c r="M219" s="176">
        <v>32999</v>
      </c>
      <c r="N219" s="177"/>
      <c r="O219" s="178" t="s">
        <v>40</v>
      </c>
      <c r="P219" s="177" t="s">
        <v>225</v>
      </c>
      <c r="Q219" s="179">
        <f>Q220</f>
        <v>6000</v>
      </c>
      <c r="R219" s="179">
        <f>R220</f>
        <v>1000</v>
      </c>
      <c r="S219" s="179">
        <f>S220</f>
        <v>7000</v>
      </c>
      <c r="T219" s="179">
        <f t="shared" ref="T219:AD219" si="181">T220</f>
        <v>0</v>
      </c>
      <c r="U219" s="251">
        <f t="shared" si="181"/>
        <v>6000</v>
      </c>
      <c r="V219" s="251">
        <f t="shared" si="181"/>
        <v>6000</v>
      </c>
      <c r="W219" s="287">
        <f t="shared" si="181"/>
        <v>6442.65</v>
      </c>
      <c r="X219" s="179"/>
      <c r="Y219" s="261"/>
      <c r="Z219" s="179">
        <f t="shared" si="181"/>
        <v>5258.39</v>
      </c>
      <c r="AA219" s="179">
        <f t="shared" si="181"/>
        <v>6000</v>
      </c>
      <c r="AB219" s="179">
        <f t="shared" si="181"/>
        <v>6000</v>
      </c>
      <c r="AC219" s="179">
        <f t="shared" si="181"/>
        <v>3000</v>
      </c>
      <c r="AD219" s="179">
        <f t="shared" si="181"/>
        <v>6000</v>
      </c>
    </row>
    <row r="220" spans="1:31" s="98" customFormat="1" ht="20.25" hidden="1" customHeight="1" x14ac:dyDescent="0.25">
      <c r="A220" s="167" t="s">
        <v>328</v>
      </c>
      <c r="B220" s="167"/>
      <c r="C220" s="167"/>
      <c r="D220" s="167"/>
      <c r="E220" s="167"/>
      <c r="F220" s="182">
        <f t="shared" si="174"/>
        <v>14000</v>
      </c>
      <c r="G220" s="182">
        <f t="shared" si="175"/>
        <v>18442.650000000001</v>
      </c>
      <c r="H220" s="183">
        <f t="shared" si="176"/>
        <v>26258.39</v>
      </c>
      <c r="I220" s="108"/>
      <c r="J220" s="115"/>
      <c r="K220" s="115"/>
      <c r="L220" s="115"/>
      <c r="M220" s="9"/>
      <c r="N220" s="155">
        <v>329990</v>
      </c>
      <c r="O220" s="156" t="s">
        <v>40</v>
      </c>
      <c r="P220" s="157" t="s">
        <v>225</v>
      </c>
      <c r="Q220" s="158">
        <v>6000</v>
      </c>
      <c r="R220" s="158">
        <f>S220-Q220</f>
        <v>1000</v>
      </c>
      <c r="S220" s="158">
        <v>7000</v>
      </c>
      <c r="T220" s="158"/>
      <c r="U220" s="252">
        <v>6000</v>
      </c>
      <c r="V220" s="252">
        <v>6000</v>
      </c>
      <c r="W220" s="289">
        <v>6442.65</v>
      </c>
      <c r="X220" s="158"/>
      <c r="Y220" s="262"/>
      <c r="Z220" s="158">
        <v>5258.39</v>
      </c>
      <c r="AA220" s="158">
        <f>+Q220</f>
        <v>6000</v>
      </c>
      <c r="AB220" s="158">
        <v>6000</v>
      </c>
      <c r="AC220" s="158">
        <v>3000</v>
      </c>
      <c r="AD220" s="158">
        <v>6000</v>
      </c>
    </row>
    <row r="221" spans="1:31" s="171" customFormat="1" ht="20.25" customHeight="1" x14ac:dyDescent="0.25">
      <c r="A221" s="167" t="s">
        <v>328</v>
      </c>
      <c r="B221" s="180" t="s">
        <v>345</v>
      </c>
      <c r="C221" s="180" t="s">
        <v>376</v>
      </c>
      <c r="D221" s="180" t="s">
        <v>379</v>
      </c>
      <c r="E221" s="180" t="s">
        <v>380</v>
      </c>
      <c r="F221" s="182">
        <f t="shared" si="174"/>
        <v>6200</v>
      </c>
      <c r="G221" s="182">
        <f t="shared" si="175"/>
        <v>11037.03781760255</v>
      </c>
      <c r="H221" s="183">
        <f t="shared" si="176"/>
        <v>14491.66</v>
      </c>
      <c r="I221" s="231"/>
      <c r="J221" s="231">
        <v>34</v>
      </c>
      <c r="K221" s="231"/>
      <c r="L221" s="231"/>
      <c r="M221" s="231"/>
      <c r="N221" s="231"/>
      <c r="O221" s="257" t="s">
        <v>40</v>
      </c>
      <c r="P221" s="232" t="s">
        <v>8</v>
      </c>
      <c r="Q221" s="233">
        <f>Q222</f>
        <v>3100</v>
      </c>
      <c r="R221" s="233">
        <f>R222</f>
        <v>0</v>
      </c>
      <c r="S221" s="233">
        <f>S222</f>
        <v>3100</v>
      </c>
      <c r="T221" s="233">
        <v>2511</v>
      </c>
      <c r="U221" s="233">
        <f t="shared" ref="U221:AD221" si="182">U222</f>
        <v>4100</v>
      </c>
      <c r="V221" s="233">
        <f t="shared" si="182"/>
        <v>3100</v>
      </c>
      <c r="W221" s="233">
        <f t="shared" si="182"/>
        <v>1236.8800000000001</v>
      </c>
      <c r="X221" s="233">
        <f>W221/T221*100</f>
        <v>49.258462763839113</v>
      </c>
      <c r="Y221" s="230">
        <f>W221/V221*100</f>
        <v>39.899354838709684</v>
      </c>
      <c r="Z221" s="170">
        <f t="shared" si="182"/>
        <v>2510.66</v>
      </c>
      <c r="AA221" s="170">
        <f t="shared" si="182"/>
        <v>3100</v>
      </c>
      <c r="AB221" s="170">
        <f t="shared" si="182"/>
        <v>2900</v>
      </c>
      <c r="AC221" s="170">
        <f t="shared" si="182"/>
        <v>2961</v>
      </c>
      <c r="AD221" s="170">
        <f t="shared" si="182"/>
        <v>3020</v>
      </c>
    </row>
    <row r="222" spans="1:31" s="194" customFormat="1" ht="20.25" customHeight="1" x14ac:dyDescent="0.25">
      <c r="A222" s="172" t="s">
        <v>328</v>
      </c>
      <c r="B222" s="172"/>
      <c r="C222" s="195" t="s">
        <v>376</v>
      </c>
      <c r="D222" s="195" t="s">
        <v>379</v>
      </c>
      <c r="E222" s="195" t="s">
        <v>380</v>
      </c>
      <c r="F222" s="187">
        <f t="shared" si="174"/>
        <v>6200</v>
      </c>
      <c r="G222" s="187">
        <f t="shared" si="175"/>
        <v>10947.880000000001</v>
      </c>
      <c r="H222" s="188">
        <f t="shared" si="176"/>
        <v>14491.66</v>
      </c>
      <c r="I222" s="108"/>
      <c r="J222" s="115"/>
      <c r="K222" s="115">
        <v>343</v>
      </c>
      <c r="L222" s="115"/>
      <c r="M222" s="115"/>
      <c r="N222" s="116"/>
      <c r="O222" s="10" t="s">
        <v>40</v>
      </c>
      <c r="P222" s="111" t="s">
        <v>243</v>
      </c>
      <c r="Q222" s="117">
        <f>Q223+Q228</f>
        <v>3100</v>
      </c>
      <c r="R222" s="117">
        <f>R223+R228</f>
        <v>0</v>
      </c>
      <c r="S222" s="117">
        <f>S223+S228</f>
        <v>3100</v>
      </c>
      <c r="T222" s="117">
        <v>2511</v>
      </c>
      <c r="U222" s="250">
        <f t="shared" ref="U222:AD222" si="183">U223+U228</f>
        <v>4100</v>
      </c>
      <c r="V222" s="250">
        <f t="shared" si="183"/>
        <v>3100</v>
      </c>
      <c r="W222" s="286">
        <f t="shared" si="183"/>
        <v>1236.8800000000001</v>
      </c>
      <c r="X222" s="117"/>
      <c r="Y222" s="260"/>
      <c r="Z222" s="193">
        <f t="shared" si="183"/>
        <v>2510.66</v>
      </c>
      <c r="AA222" s="193">
        <f t="shared" si="183"/>
        <v>3100</v>
      </c>
      <c r="AB222" s="193">
        <f t="shared" si="183"/>
        <v>2900</v>
      </c>
      <c r="AC222" s="193">
        <f t="shared" si="183"/>
        <v>2961</v>
      </c>
      <c r="AD222" s="193">
        <f t="shared" si="183"/>
        <v>3020</v>
      </c>
      <c r="AE222" s="216">
        <f>W223+W228</f>
        <v>1236.8800000000001</v>
      </c>
    </row>
    <row r="223" spans="1:31" s="98" customFormat="1" ht="20.25" customHeight="1" x14ac:dyDescent="0.25">
      <c r="A223" s="167" t="s">
        <v>328</v>
      </c>
      <c r="B223" s="167"/>
      <c r="C223" s="167"/>
      <c r="D223" s="180" t="s">
        <v>379</v>
      </c>
      <c r="E223" s="180" t="s">
        <v>380</v>
      </c>
      <c r="F223" s="182">
        <f t="shared" si="174"/>
        <v>6000</v>
      </c>
      <c r="G223" s="182">
        <f t="shared" si="175"/>
        <v>10747.880000000001</v>
      </c>
      <c r="H223" s="183">
        <f t="shared" si="176"/>
        <v>14091.66</v>
      </c>
      <c r="I223" s="108"/>
      <c r="J223" s="115"/>
      <c r="K223" s="115"/>
      <c r="L223" s="115">
        <v>3431</v>
      </c>
      <c r="M223" s="115"/>
      <c r="N223" s="116"/>
      <c r="O223" s="10" t="s">
        <v>40</v>
      </c>
      <c r="P223" s="111" t="s">
        <v>244</v>
      </c>
      <c r="Q223" s="117">
        <f>Q224+Q226</f>
        <v>3000</v>
      </c>
      <c r="R223" s="117">
        <f t="shared" ref="R223:AD223" si="184">R224+R226</f>
        <v>0</v>
      </c>
      <c r="S223" s="117">
        <f t="shared" si="184"/>
        <v>3000</v>
      </c>
      <c r="T223" s="117">
        <v>2511</v>
      </c>
      <c r="U223" s="250">
        <f t="shared" si="184"/>
        <v>4000</v>
      </c>
      <c r="V223" s="250">
        <f t="shared" si="184"/>
        <v>3000</v>
      </c>
      <c r="W223" s="286">
        <f t="shared" si="184"/>
        <v>1236.8800000000001</v>
      </c>
      <c r="X223" s="117"/>
      <c r="Y223" s="260"/>
      <c r="Z223" s="117">
        <f t="shared" si="184"/>
        <v>2510.66</v>
      </c>
      <c r="AA223" s="117">
        <f t="shared" si="184"/>
        <v>3000</v>
      </c>
      <c r="AB223" s="117">
        <f t="shared" si="184"/>
        <v>2800</v>
      </c>
      <c r="AC223" s="117">
        <f t="shared" si="184"/>
        <v>2861</v>
      </c>
      <c r="AD223" s="117">
        <f t="shared" si="184"/>
        <v>2920</v>
      </c>
    </row>
    <row r="224" spans="1:31" s="98" customFormat="1" ht="20.25" hidden="1" customHeight="1" x14ac:dyDescent="0.25">
      <c r="A224" s="167" t="s">
        <v>328</v>
      </c>
      <c r="B224" s="167"/>
      <c r="C224" s="167"/>
      <c r="D224" s="167"/>
      <c r="E224" s="180" t="s">
        <v>380</v>
      </c>
      <c r="F224" s="182">
        <f t="shared" si="174"/>
        <v>6000</v>
      </c>
      <c r="G224" s="182">
        <f t="shared" si="175"/>
        <v>8236.880000000001</v>
      </c>
      <c r="H224" s="183">
        <f t="shared" si="176"/>
        <v>14091.66</v>
      </c>
      <c r="I224" s="108"/>
      <c r="J224" s="115"/>
      <c r="K224" s="115"/>
      <c r="L224" s="115"/>
      <c r="M224" s="176">
        <v>34311</v>
      </c>
      <c r="N224" s="177"/>
      <c r="O224" s="178" t="s">
        <v>40</v>
      </c>
      <c r="P224" s="177" t="s">
        <v>245</v>
      </c>
      <c r="Q224" s="179">
        <f t="shared" ref="Q224:AD224" si="185">Q225</f>
        <v>3000</v>
      </c>
      <c r="R224" s="179">
        <f t="shared" si="185"/>
        <v>0</v>
      </c>
      <c r="S224" s="179">
        <f t="shared" si="185"/>
        <v>3000</v>
      </c>
      <c r="T224" s="179">
        <f t="shared" si="185"/>
        <v>0</v>
      </c>
      <c r="U224" s="251">
        <f t="shared" si="185"/>
        <v>4000</v>
      </c>
      <c r="V224" s="251">
        <f t="shared" si="185"/>
        <v>3000</v>
      </c>
      <c r="W224" s="287">
        <f t="shared" si="185"/>
        <v>1236.8800000000001</v>
      </c>
      <c r="X224" s="179"/>
      <c r="Y224" s="261"/>
      <c r="Z224" s="179">
        <f t="shared" si="185"/>
        <v>2510.66</v>
      </c>
      <c r="AA224" s="179">
        <f t="shared" si="185"/>
        <v>3000</v>
      </c>
      <c r="AB224" s="179">
        <f t="shared" si="185"/>
        <v>2800</v>
      </c>
      <c r="AC224" s="179">
        <f t="shared" si="185"/>
        <v>2861</v>
      </c>
      <c r="AD224" s="179">
        <f t="shared" si="185"/>
        <v>2920</v>
      </c>
    </row>
    <row r="225" spans="1:30" s="98" customFormat="1" ht="20.25" hidden="1" customHeight="1" x14ac:dyDescent="0.25">
      <c r="A225" s="167" t="s">
        <v>328</v>
      </c>
      <c r="B225" s="167"/>
      <c r="C225" s="167"/>
      <c r="D225" s="167"/>
      <c r="E225" s="167"/>
      <c r="F225" s="182">
        <f t="shared" si="174"/>
        <v>6000</v>
      </c>
      <c r="G225" s="182">
        <f t="shared" si="175"/>
        <v>8236.880000000001</v>
      </c>
      <c r="H225" s="183">
        <f t="shared" si="176"/>
        <v>14091.66</v>
      </c>
      <c r="I225" s="108"/>
      <c r="J225" s="115"/>
      <c r="K225" s="115"/>
      <c r="L225" s="115"/>
      <c r="M225" s="9"/>
      <c r="N225" s="155">
        <v>343110</v>
      </c>
      <c r="O225" s="156" t="s">
        <v>40</v>
      </c>
      <c r="P225" s="157" t="s">
        <v>245</v>
      </c>
      <c r="Q225" s="158">
        <v>3000</v>
      </c>
      <c r="R225" s="158">
        <f>S225-Q225</f>
        <v>0</v>
      </c>
      <c r="S225" s="158">
        <v>3000</v>
      </c>
      <c r="T225" s="158"/>
      <c r="U225" s="252">
        <v>4000</v>
      </c>
      <c r="V225" s="252">
        <v>3000</v>
      </c>
      <c r="W225" s="289">
        <f>2236.88-W436</f>
        <v>1236.8800000000001</v>
      </c>
      <c r="X225" s="158"/>
      <c r="Y225" s="262"/>
      <c r="Z225" s="158">
        <v>2510.66</v>
      </c>
      <c r="AA225" s="158">
        <f>+Q225</f>
        <v>3000</v>
      </c>
      <c r="AB225" s="158">
        <v>2800</v>
      </c>
      <c r="AC225" s="158">
        <v>2861</v>
      </c>
      <c r="AD225" s="158">
        <v>2920</v>
      </c>
    </row>
    <row r="226" spans="1:30" s="98" customFormat="1" ht="20.25" hidden="1" customHeight="1" x14ac:dyDescent="0.25">
      <c r="A226" s="167" t="s">
        <v>328</v>
      </c>
      <c r="B226" s="167"/>
      <c r="C226" s="167"/>
      <c r="D226" s="167"/>
      <c r="E226" s="180" t="s">
        <v>380</v>
      </c>
      <c r="F226" s="182">
        <f t="shared" si="174"/>
        <v>0</v>
      </c>
      <c r="G226" s="182">
        <f t="shared" si="175"/>
        <v>0</v>
      </c>
      <c r="H226" s="183">
        <f t="shared" si="176"/>
        <v>0</v>
      </c>
      <c r="I226" s="108"/>
      <c r="J226" s="115"/>
      <c r="K226" s="115"/>
      <c r="L226" s="115"/>
      <c r="M226" s="176">
        <v>34312</v>
      </c>
      <c r="N226" s="177"/>
      <c r="O226" s="178" t="s">
        <v>40</v>
      </c>
      <c r="P226" s="177" t="s">
        <v>246</v>
      </c>
      <c r="Q226" s="179">
        <f>+Q227</f>
        <v>0</v>
      </c>
      <c r="R226" s="179">
        <f t="shared" ref="R226:AD226" si="186">+R227</f>
        <v>0</v>
      </c>
      <c r="S226" s="179">
        <f t="shared" si="186"/>
        <v>0</v>
      </c>
      <c r="T226" s="179">
        <f t="shared" si="186"/>
        <v>0</v>
      </c>
      <c r="U226" s="251">
        <f t="shared" si="186"/>
        <v>0</v>
      </c>
      <c r="V226" s="251">
        <f t="shared" si="186"/>
        <v>0</v>
      </c>
      <c r="W226" s="287">
        <f t="shared" si="186"/>
        <v>0</v>
      </c>
      <c r="X226" s="179"/>
      <c r="Y226" s="261"/>
      <c r="Z226" s="179">
        <f t="shared" si="186"/>
        <v>0</v>
      </c>
      <c r="AA226" s="179">
        <f t="shared" si="186"/>
        <v>0</v>
      </c>
      <c r="AB226" s="179">
        <f t="shared" si="186"/>
        <v>0</v>
      </c>
      <c r="AC226" s="179">
        <f t="shared" si="186"/>
        <v>0</v>
      </c>
      <c r="AD226" s="179">
        <f t="shared" si="186"/>
        <v>0</v>
      </c>
    </row>
    <row r="227" spans="1:30" s="98" customFormat="1" ht="20.25" hidden="1" customHeight="1" x14ac:dyDescent="0.25">
      <c r="A227" s="167" t="s">
        <v>328</v>
      </c>
      <c r="B227" s="167"/>
      <c r="C227" s="167"/>
      <c r="D227" s="167"/>
      <c r="E227" s="167"/>
      <c r="F227" s="182">
        <f t="shared" si="174"/>
        <v>0</v>
      </c>
      <c r="G227" s="182">
        <f t="shared" si="175"/>
        <v>0</v>
      </c>
      <c r="H227" s="183">
        <f t="shared" si="176"/>
        <v>0</v>
      </c>
      <c r="I227" s="108"/>
      <c r="J227" s="115"/>
      <c r="K227" s="115"/>
      <c r="L227" s="115"/>
      <c r="M227" s="9"/>
      <c r="N227" s="155">
        <v>343120</v>
      </c>
      <c r="O227" s="156" t="s">
        <v>40</v>
      </c>
      <c r="P227" s="157" t="s">
        <v>246</v>
      </c>
      <c r="Q227" s="158"/>
      <c r="R227" s="158"/>
      <c r="S227" s="158"/>
      <c r="T227" s="158"/>
      <c r="U227" s="252">
        <v>0</v>
      </c>
      <c r="V227" s="252">
        <v>0</v>
      </c>
      <c r="W227" s="289"/>
      <c r="X227" s="158"/>
      <c r="Y227" s="262"/>
      <c r="Z227" s="158"/>
      <c r="AA227" s="158">
        <f>+Q227</f>
        <v>0</v>
      </c>
      <c r="AB227" s="158"/>
      <c r="AC227" s="158"/>
      <c r="AD227" s="158"/>
    </row>
    <row r="228" spans="1:30" s="98" customFormat="1" ht="20.25" hidden="1" customHeight="1" x14ac:dyDescent="0.25">
      <c r="A228" s="167" t="s">
        <v>328</v>
      </c>
      <c r="B228" s="167"/>
      <c r="C228" s="167"/>
      <c r="D228" s="180" t="s">
        <v>379</v>
      </c>
      <c r="E228" s="180" t="s">
        <v>380</v>
      </c>
      <c r="F228" s="182">
        <f t="shared" si="174"/>
        <v>200</v>
      </c>
      <c r="G228" s="182">
        <f t="shared" si="175"/>
        <v>200</v>
      </c>
      <c r="H228" s="183">
        <f t="shared" si="176"/>
        <v>400</v>
      </c>
      <c r="I228" s="108"/>
      <c r="J228" s="115"/>
      <c r="K228" s="115"/>
      <c r="L228" s="115">
        <v>3433</v>
      </c>
      <c r="M228" s="9"/>
      <c r="N228" s="111"/>
      <c r="O228" s="10" t="s">
        <v>40</v>
      </c>
      <c r="P228" s="111" t="s">
        <v>247</v>
      </c>
      <c r="Q228" s="117">
        <f t="shared" ref="Q228:AD228" si="187">Q229</f>
        <v>100</v>
      </c>
      <c r="R228" s="117">
        <f t="shared" si="187"/>
        <v>0</v>
      </c>
      <c r="S228" s="117">
        <f t="shared" si="187"/>
        <v>100</v>
      </c>
      <c r="T228" s="117">
        <f t="shared" si="187"/>
        <v>0</v>
      </c>
      <c r="U228" s="250">
        <f t="shared" si="187"/>
        <v>100</v>
      </c>
      <c r="V228" s="250">
        <f t="shared" si="187"/>
        <v>100</v>
      </c>
      <c r="W228" s="286">
        <f t="shared" si="187"/>
        <v>0</v>
      </c>
      <c r="X228" s="117"/>
      <c r="Y228" s="260"/>
      <c r="Z228" s="117">
        <f t="shared" si="187"/>
        <v>0</v>
      </c>
      <c r="AA228" s="117">
        <f t="shared" si="187"/>
        <v>100</v>
      </c>
      <c r="AB228" s="117">
        <f t="shared" si="187"/>
        <v>100</v>
      </c>
      <c r="AC228" s="117">
        <f t="shared" si="187"/>
        <v>100</v>
      </c>
      <c r="AD228" s="117">
        <f t="shared" si="187"/>
        <v>100</v>
      </c>
    </row>
    <row r="229" spans="1:30" s="98" customFormat="1" ht="20.25" hidden="1" customHeight="1" x14ac:dyDescent="0.25">
      <c r="A229" s="167" t="s">
        <v>328</v>
      </c>
      <c r="B229" s="167"/>
      <c r="C229" s="167"/>
      <c r="D229" s="167"/>
      <c r="E229" s="180" t="s">
        <v>380</v>
      </c>
      <c r="F229" s="182">
        <f t="shared" si="174"/>
        <v>200</v>
      </c>
      <c r="G229" s="182">
        <f t="shared" si="175"/>
        <v>200</v>
      </c>
      <c r="H229" s="183">
        <f t="shared" si="176"/>
        <v>400</v>
      </c>
      <c r="I229" s="108"/>
      <c r="J229" s="115"/>
      <c r="K229" s="115"/>
      <c r="L229" s="115"/>
      <c r="M229" s="176">
        <v>34333</v>
      </c>
      <c r="N229" s="177"/>
      <c r="O229" s="178" t="s">
        <v>40</v>
      </c>
      <c r="P229" s="177" t="s">
        <v>247</v>
      </c>
      <c r="Q229" s="179">
        <f>+Q230</f>
        <v>100</v>
      </c>
      <c r="R229" s="179">
        <f t="shared" ref="R229:AD229" si="188">+R230</f>
        <v>0</v>
      </c>
      <c r="S229" s="179">
        <f t="shared" si="188"/>
        <v>100</v>
      </c>
      <c r="T229" s="179">
        <f t="shared" si="188"/>
        <v>0</v>
      </c>
      <c r="U229" s="251">
        <f t="shared" si="188"/>
        <v>100</v>
      </c>
      <c r="V229" s="251">
        <f t="shared" si="188"/>
        <v>100</v>
      </c>
      <c r="W229" s="287">
        <f t="shared" si="188"/>
        <v>0</v>
      </c>
      <c r="X229" s="179"/>
      <c r="Y229" s="261"/>
      <c r="Z229" s="179">
        <f t="shared" si="188"/>
        <v>0</v>
      </c>
      <c r="AA229" s="179">
        <f t="shared" si="188"/>
        <v>100</v>
      </c>
      <c r="AB229" s="179">
        <f t="shared" si="188"/>
        <v>100</v>
      </c>
      <c r="AC229" s="179">
        <f t="shared" si="188"/>
        <v>100</v>
      </c>
      <c r="AD229" s="179">
        <f t="shared" si="188"/>
        <v>100</v>
      </c>
    </row>
    <row r="230" spans="1:30" s="98" customFormat="1" ht="20.25" hidden="1" customHeight="1" x14ac:dyDescent="0.25">
      <c r="A230" s="167" t="s">
        <v>328</v>
      </c>
      <c r="B230" s="167"/>
      <c r="C230" s="167"/>
      <c r="D230" s="167"/>
      <c r="E230" s="167"/>
      <c r="F230" s="182">
        <f t="shared" si="174"/>
        <v>200</v>
      </c>
      <c r="G230" s="182">
        <f t="shared" si="175"/>
        <v>200</v>
      </c>
      <c r="H230" s="183">
        <f t="shared" si="176"/>
        <v>400</v>
      </c>
      <c r="I230" s="108"/>
      <c r="J230" s="115"/>
      <c r="K230" s="115"/>
      <c r="L230" s="115"/>
      <c r="M230" s="9"/>
      <c r="N230" s="155">
        <v>343330</v>
      </c>
      <c r="O230" s="156" t="s">
        <v>40</v>
      </c>
      <c r="P230" s="157" t="s">
        <v>247</v>
      </c>
      <c r="Q230" s="158">
        <v>100</v>
      </c>
      <c r="R230" s="158">
        <f>S230-Q230</f>
        <v>0</v>
      </c>
      <c r="S230" s="158">
        <v>100</v>
      </c>
      <c r="T230" s="158"/>
      <c r="U230" s="252">
        <v>100</v>
      </c>
      <c r="V230" s="252">
        <v>100</v>
      </c>
      <c r="W230" s="289"/>
      <c r="X230" s="158"/>
      <c r="Y230" s="262"/>
      <c r="Z230" s="158"/>
      <c r="AA230" s="158">
        <f>+Q230</f>
        <v>100</v>
      </c>
      <c r="AB230" s="158">
        <v>100</v>
      </c>
      <c r="AC230" s="158">
        <v>100</v>
      </c>
      <c r="AD230" s="158">
        <v>100</v>
      </c>
    </row>
    <row r="231" spans="1:30" s="171" customFormat="1" ht="25.5" hidden="1" customHeight="1" x14ac:dyDescent="0.25">
      <c r="A231" s="167" t="s">
        <v>328</v>
      </c>
      <c r="B231" s="180" t="s">
        <v>345</v>
      </c>
      <c r="C231" s="180" t="s">
        <v>376</v>
      </c>
      <c r="D231" s="180" t="s">
        <v>379</v>
      </c>
      <c r="E231" s="180" t="s">
        <v>380</v>
      </c>
      <c r="F231" s="182">
        <f t="shared" si="174"/>
        <v>0</v>
      </c>
      <c r="G231" s="182">
        <f t="shared" si="175"/>
        <v>0</v>
      </c>
      <c r="H231" s="183">
        <f t="shared" si="176"/>
        <v>0</v>
      </c>
      <c r="I231" s="105"/>
      <c r="J231" s="105">
        <v>37</v>
      </c>
      <c r="K231" s="105"/>
      <c r="L231" s="105"/>
      <c r="M231" s="105"/>
      <c r="N231" s="105"/>
      <c r="O231" s="159" t="s">
        <v>40</v>
      </c>
      <c r="P231" s="169" t="s">
        <v>9</v>
      </c>
      <c r="Q231" s="170">
        <f t="shared" ref="Q231:AD234" si="189">Q232</f>
        <v>0</v>
      </c>
      <c r="R231" s="170">
        <f t="shared" si="189"/>
        <v>0</v>
      </c>
      <c r="S231" s="170">
        <f t="shared" si="189"/>
        <v>0</v>
      </c>
      <c r="T231" s="170">
        <f t="shared" si="189"/>
        <v>0</v>
      </c>
      <c r="U231" s="170">
        <f t="shared" si="189"/>
        <v>0</v>
      </c>
      <c r="V231" s="170">
        <f t="shared" si="189"/>
        <v>0</v>
      </c>
      <c r="W231" s="170">
        <f t="shared" si="189"/>
        <v>0</v>
      </c>
      <c r="X231" s="170"/>
      <c r="Y231" s="230"/>
      <c r="Z231" s="170">
        <f t="shared" si="189"/>
        <v>0</v>
      </c>
      <c r="AA231" s="170">
        <f t="shared" si="189"/>
        <v>0</v>
      </c>
      <c r="AB231" s="170">
        <f t="shared" si="189"/>
        <v>0</v>
      </c>
      <c r="AC231" s="170">
        <f t="shared" si="189"/>
        <v>0</v>
      </c>
      <c r="AD231" s="170">
        <f t="shared" si="189"/>
        <v>0</v>
      </c>
    </row>
    <row r="232" spans="1:30" s="194" customFormat="1" ht="20.25" hidden="1" customHeight="1" x14ac:dyDescent="0.25">
      <c r="A232" s="172" t="s">
        <v>328</v>
      </c>
      <c r="B232" s="172"/>
      <c r="C232" s="195" t="s">
        <v>376</v>
      </c>
      <c r="D232" s="195" t="s">
        <v>379</v>
      </c>
      <c r="E232" s="195" t="s">
        <v>380</v>
      </c>
      <c r="F232" s="187">
        <f t="shared" si="174"/>
        <v>0</v>
      </c>
      <c r="G232" s="187">
        <f t="shared" si="175"/>
        <v>0</v>
      </c>
      <c r="H232" s="188">
        <f t="shared" si="176"/>
        <v>0</v>
      </c>
      <c r="I232" s="108"/>
      <c r="J232" s="115"/>
      <c r="K232" s="115">
        <v>372</v>
      </c>
      <c r="L232" s="115"/>
      <c r="M232" s="115"/>
      <c r="N232" s="116"/>
      <c r="O232" s="10" t="s">
        <v>40</v>
      </c>
      <c r="P232" s="111" t="s">
        <v>248</v>
      </c>
      <c r="Q232" s="117">
        <f t="shared" si="189"/>
        <v>0</v>
      </c>
      <c r="R232" s="117">
        <f t="shared" si="189"/>
        <v>0</v>
      </c>
      <c r="S232" s="117">
        <f t="shared" si="189"/>
        <v>0</v>
      </c>
      <c r="T232" s="117">
        <f t="shared" si="189"/>
        <v>0</v>
      </c>
      <c r="U232" s="117">
        <f t="shared" si="189"/>
        <v>0</v>
      </c>
      <c r="V232" s="117">
        <f t="shared" si="189"/>
        <v>0</v>
      </c>
      <c r="W232" s="286">
        <f t="shared" si="189"/>
        <v>0</v>
      </c>
      <c r="X232" s="117"/>
      <c r="Y232" s="260"/>
      <c r="Z232" s="193">
        <f t="shared" si="189"/>
        <v>0</v>
      </c>
      <c r="AA232" s="193">
        <f t="shared" si="189"/>
        <v>0</v>
      </c>
      <c r="AB232" s="193">
        <f t="shared" si="189"/>
        <v>0</v>
      </c>
      <c r="AC232" s="193">
        <f t="shared" si="189"/>
        <v>0</v>
      </c>
      <c r="AD232" s="193">
        <f t="shared" si="189"/>
        <v>0</v>
      </c>
    </row>
    <row r="233" spans="1:30" s="98" customFormat="1" ht="20.25" hidden="1" customHeight="1" x14ac:dyDescent="0.25">
      <c r="A233" s="167" t="s">
        <v>328</v>
      </c>
      <c r="B233" s="167"/>
      <c r="C233" s="167"/>
      <c r="D233" s="180" t="s">
        <v>379</v>
      </c>
      <c r="E233" s="180" t="s">
        <v>380</v>
      </c>
      <c r="F233" s="182">
        <f t="shared" si="174"/>
        <v>0</v>
      </c>
      <c r="G233" s="182">
        <f t="shared" si="175"/>
        <v>0</v>
      </c>
      <c r="H233" s="183">
        <f t="shared" si="176"/>
        <v>0</v>
      </c>
      <c r="I233" s="108"/>
      <c r="J233" s="115"/>
      <c r="K233" s="115"/>
      <c r="L233" s="115">
        <v>3721</v>
      </c>
      <c r="M233" s="115"/>
      <c r="N233" s="116"/>
      <c r="O233" s="10" t="s">
        <v>40</v>
      </c>
      <c r="P233" s="111" t="s">
        <v>249</v>
      </c>
      <c r="Q233" s="117">
        <f t="shared" si="189"/>
        <v>0</v>
      </c>
      <c r="R233" s="117">
        <f t="shared" si="189"/>
        <v>0</v>
      </c>
      <c r="S233" s="117">
        <f t="shared" si="189"/>
        <v>0</v>
      </c>
      <c r="T233" s="117">
        <f t="shared" si="189"/>
        <v>0</v>
      </c>
      <c r="U233" s="117">
        <f t="shared" si="189"/>
        <v>0</v>
      </c>
      <c r="V233" s="117">
        <f t="shared" si="189"/>
        <v>0</v>
      </c>
      <c r="W233" s="286">
        <f t="shared" si="189"/>
        <v>0</v>
      </c>
      <c r="X233" s="117"/>
      <c r="Y233" s="260"/>
      <c r="Z233" s="117">
        <f t="shared" si="189"/>
        <v>0</v>
      </c>
      <c r="AA233" s="117">
        <f t="shared" si="189"/>
        <v>0</v>
      </c>
      <c r="AB233" s="117">
        <f t="shared" si="189"/>
        <v>0</v>
      </c>
      <c r="AC233" s="117">
        <f t="shared" si="189"/>
        <v>0</v>
      </c>
      <c r="AD233" s="117">
        <f t="shared" si="189"/>
        <v>0</v>
      </c>
    </row>
    <row r="234" spans="1:30" s="98" customFormat="1" ht="20.25" hidden="1" customHeight="1" x14ac:dyDescent="0.25">
      <c r="A234" s="167" t="s">
        <v>328</v>
      </c>
      <c r="B234" s="167"/>
      <c r="C234" s="167"/>
      <c r="D234" s="167"/>
      <c r="E234" s="180" t="s">
        <v>380</v>
      </c>
      <c r="F234" s="182">
        <f t="shared" si="174"/>
        <v>0</v>
      </c>
      <c r="G234" s="182">
        <f t="shared" si="175"/>
        <v>0</v>
      </c>
      <c r="H234" s="183">
        <f t="shared" si="176"/>
        <v>0</v>
      </c>
      <c r="I234" s="108"/>
      <c r="J234" s="115"/>
      <c r="K234" s="115"/>
      <c r="L234" s="115"/>
      <c r="M234" s="176">
        <v>37215</v>
      </c>
      <c r="N234" s="177"/>
      <c r="O234" s="178" t="s">
        <v>40</v>
      </c>
      <c r="P234" s="177" t="s">
        <v>250</v>
      </c>
      <c r="Q234" s="179">
        <f t="shared" si="189"/>
        <v>0</v>
      </c>
      <c r="R234" s="179">
        <f t="shared" si="189"/>
        <v>0</v>
      </c>
      <c r="S234" s="179">
        <f t="shared" si="189"/>
        <v>0</v>
      </c>
      <c r="T234" s="179">
        <f t="shared" si="189"/>
        <v>0</v>
      </c>
      <c r="U234" s="179">
        <f t="shared" si="189"/>
        <v>0</v>
      </c>
      <c r="V234" s="179">
        <f t="shared" si="189"/>
        <v>0</v>
      </c>
      <c r="W234" s="287">
        <f t="shared" si="189"/>
        <v>0</v>
      </c>
      <c r="X234" s="179"/>
      <c r="Y234" s="261"/>
      <c r="Z234" s="179">
        <f t="shared" si="189"/>
        <v>0</v>
      </c>
      <c r="AA234" s="179">
        <f t="shared" si="189"/>
        <v>0</v>
      </c>
      <c r="AB234" s="179">
        <f t="shared" si="189"/>
        <v>0</v>
      </c>
      <c r="AC234" s="179">
        <f t="shared" si="189"/>
        <v>0</v>
      </c>
      <c r="AD234" s="179">
        <f t="shared" si="189"/>
        <v>0</v>
      </c>
    </row>
    <row r="235" spans="1:30" s="98" customFormat="1" ht="20.25" hidden="1" customHeight="1" x14ac:dyDescent="0.25">
      <c r="A235" s="167" t="s">
        <v>328</v>
      </c>
      <c r="B235" s="167"/>
      <c r="C235" s="167"/>
      <c r="D235" s="167"/>
      <c r="E235" s="167"/>
      <c r="F235" s="182">
        <f t="shared" si="174"/>
        <v>0</v>
      </c>
      <c r="G235" s="182">
        <f t="shared" si="175"/>
        <v>0</v>
      </c>
      <c r="H235" s="183">
        <f t="shared" si="176"/>
        <v>0</v>
      </c>
      <c r="I235" s="108"/>
      <c r="J235" s="115"/>
      <c r="K235" s="115"/>
      <c r="L235" s="115"/>
      <c r="M235" s="9"/>
      <c r="N235" s="155">
        <v>372150</v>
      </c>
      <c r="O235" s="156" t="s">
        <v>40</v>
      </c>
      <c r="P235" s="157" t="s">
        <v>250</v>
      </c>
      <c r="Q235" s="158">
        <v>0</v>
      </c>
      <c r="R235" s="158">
        <v>0</v>
      </c>
      <c r="S235" s="158">
        <f>Q235+R235</f>
        <v>0</v>
      </c>
      <c r="T235" s="158"/>
      <c r="U235" s="214">
        <v>0</v>
      </c>
      <c r="V235" s="214">
        <v>0</v>
      </c>
      <c r="W235" s="289"/>
      <c r="X235" s="158"/>
      <c r="Y235" s="262"/>
      <c r="Z235" s="158"/>
      <c r="AA235" s="158">
        <f>+Q235</f>
        <v>0</v>
      </c>
      <c r="AB235" s="158"/>
      <c r="AC235" s="158"/>
      <c r="AD235" s="158"/>
    </row>
    <row r="236" spans="1:30" s="171" customFormat="1" ht="20.25" hidden="1" customHeight="1" x14ac:dyDescent="0.25">
      <c r="A236" s="167" t="s">
        <v>328</v>
      </c>
      <c r="B236" s="180" t="s">
        <v>345</v>
      </c>
      <c r="C236" s="180" t="s">
        <v>376</v>
      </c>
      <c r="D236" s="180" t="s">
        <v>379</v>
      </c>
      <c r="E236" s="180" t="s">
        <v>380</v>
      </c>
      <c r="F236" s="182">
        <f t="shared" si="174"/>
        <v>0</v>
      </c>
      <c r="G236" s="182">
        <f t="shared" si="175"/>
        <v>0</v>
      </c>
      <c r="H236" s="183">
        <f t="shared" si="176"/>
        <v>0</v>
      </c>
      <c r="I236" s="105"/>
      <c r="J236" s="105">
        <v>38</v>
      </c>
      <c r="K236" s="105"/>
      <c r="L236" s="105"/>
      <c r="M236" s="105"/>
      <c r="N236" s="105"/>
      <c r="O236" s="159" t="s">
        <v>40</v>
      </c>
      <c r="P236" s="169" t="s">
        <v>10</v>
      </c>
      <c r="Q236" s="170">
        <f t="shared" ref="Q236:AD239" si="190">Q237</f>
        <v>0</v>
      </c>
      <c r="R236" s="170">
        <f t="shared" si="190"/>
        <v>0</v>
      </c>
      <c r="S236" s="170">
        <f t="shared" si="190"/>
        <v>0</v>
      </c>
      <c r="T236" s="170">
        <f t="shared" si="190"/>
        <v>0</v>
      </c>
      <c r="U236" s="170">
        <f t="shared" si="190"/>
        <v>0</v>
      </c>
      <c r="V236" s="170">
        <f t="shared" si="190"/>
        <v>0</v>
      </c>
      <c r="W236" s="170">
        <f t="shared" si="190"/>
        <v>0</v>
      </c>
      <c r="X236" s="170"/>
      <c r="Y236" s="230"/>
      <c r="Z236" s="170">
        <f t="shared" si="190"/>
        <v>0</v>
      </c>
      <c r="AA236" s="170">
        <f t="shared" si="190"/>
        <v>0</v>
      </c>
      <c r="AB236" s="170">
        <f t="shared" si="190"/>
        <v>0</v>
      </c>
      <c r="AC236" s="170">
        <f t="shared" si="190"/>
        <v>0</v>
      </c>
      <c r="AD236" s="170">
        <f t="shared" si="190"/>
        <v>0</v>
      </c>
    </row>
    <row r="237" spans="1:30" s="194" customFormat="1" ht="20.25" hidden="1" customHeight="1" x14ac:dyDescent="0.25">
      <c r="A237" s="172" t="s">
        <v>328</v>
      </c>
      <c r="B237" s="172"/>
      <c r="C237" s="195" t="s">
        <v>376</v>
      </c>
      <c r="D237" s="195" t="s">
        <v>379</v>
      </c>
      <c r="E237" s="195" t="s">
        <v>380</v>
      </c>
      <c r="F237" s="187">
        <f t="shared" si="174"/>
        <v>0</v>
      </c>
      <c r="G237" s="187">
        <f t="shared" si="175"/>
        <v>0</v>
      </c>
      <c r="H237" s="188">
        <f t="shared" si="176"/>
        <v>0</v>
      </c>
      <c r="I237" s="108"/>
      <c r="J237" s="115"/>
      <c r="K237" s="115">
        <v>381</v>
      </c>
      <c r="L237" s="115"/>
      <c r="M237" s="115"/>
      <c r="N237" s="116"/>
      <c r="O237" s="10" t="s">
        <v>40</v>
      </c>
      <c r="P237" s="111" t="s">
        <v>251</v>
      </c>
      <c r="Q237" s="117">
        <f t="shared" si="190"/>
        <v>0</v>
      </c>
      <c r="R237" s="117">
        <f t="shared" si="190"/>
        <v>0</v>
      </c>
      <c r="S237" s="117">
        <f t="shared" si="190"/>
        <v>0</v>
      </c>
      <c r="T237" s="117">
        <f t="shared" si="190"/>
        <v>0</v>
      </c>
      <c r="U237" s="117">
        <f t="shared" si="190"/>
        <v>0</v>
      </c>
      <c r="V237" s="117">
        <f t="shared" si="190"/>
        <v>0</v>
      </c>
      <c r="W237" s="286">
        <f t="shared" si="190"/>
        <v>0</v>
      </c>
      <c r="X237" s="117"/>
      <c r="Y237" s="260"/>
      <c r="Z237" s="193">
        <f t="shared" si="190"/>
        <v>0</v>
      </c>
      <c r="AA237" s="193">
        <f t="shared" si="190"/>
        <v>0</v>
      </c>
      <c r="AB237" s="193">
        <f t="shared" si="190"/>
        <v>0</v>
      </c>
      <c r="AC237" s="193">
        <f t="shared" si="190"/>
        <v>0</v>
      </c>
      <c r="AD237" s="193">
        <f t="shared" si="190"/>
        <v>0</v>
      </c>
    </row>
    <row r="238" spans="1:30" s="98" customFormat="1" ht="20.25" hidden="1" customHeight="1" x14ac:dyDescent="0.25">
      <c r="A238" s="167" t="s">
        <v>328</v>
      </c>
      <c r="B238" s="167"/>
      <c r="C238" s="167"/>
      <c r="D238" s="180" t="s">
        <v>379</v>
      </c>
      <c r="E238" s="180" t="s">
        <v>380</v>
      </c>
      <c r="F238" s="182">
        <f t="shared" si="174"/>
        <v>0</v>
      </c>
      <c r="G238" s="182">
        <f t="shared" si="175"/>
        <v>0</v>
      </c>
      <c r="H238" s="183">
        <f t="shared" si="176"/>
        <v>0</v>
      </c>
      <c r="I238" s="108"/>
      <c r="J238" s="115"/>
      <c r="K238" s="115"/>
      <c r="L238" s="115">
        <v>3811</v>
      </c>
      <c r="M238" s="9"/>
      <c r="N238" s="111"/>
      <c r="O238" s="10" t="s">
        <v>40</v>
      </c>
      <c r="P238" s="111" t="s">
        <v>252</v>
      </c>
      <c r="Q238" s="117">
        <f t="shared" si="190"/>
        <v>0</v>
      </c>
      <c r="R238" s="117">
        <f t="shared" si="190"/>
        <v>0</v>
      </c>
      <c r="S238" s="117">
        <f t="shared" si="190"/>
        <v>0</v>
      </c>
      <c r="T238" s="117">
        <f t="shared" si="190"/>
        <v>0</v>
      </c>
      <c r="U238" s="117">
        <f t="shared" si="190"/>
        <v>0</v>
      </c>
      <c r="V238" s="117">
        <f t="shared" si="190"/>
        <v>0</v>
      </c>
      <c r="W238" s="286">
        <f t="shared" si="190"/>
        <v>0</v>
      </c>
      <c r="X238" s="117"/>
      <c r="Y238" s="260"/>
      <c r="Z238" s="117">
        <f t="shared" si="190"/>
        <v>0</v>
      </c>
      <c r="AA238" s="117">
        <f t="shared" si="190"/>
        <v>0</v>
      </c>
      <c r="AB238" s="117">
        <f t="shared" si="190"/>
        <v>0</v>
      </c>
      <c r="AC238" s="117">
        <f t="shared" si="190"/>
        <v>0</v>
      </c>
      <c r="AD238" s="117">
        <f t="shared" si="190"/>
        <v>0</v>
      </c>
    </row>
    <row r="239" spans="1:30" s="98" customFormat="1" ht="20.25" hidden="1" customHeight="1" x14ac:dyDescent="0.25">
      <c r="A239" s="167" t="s">
        <v>328</v>
      </c>
      <c r="B239" s="167"/>
      <c r="C239" s="167"/>
      <c r="D239" s="167"/>
      <c r="E239" s="180" t="s">
        <v>380</v>
      </c>
      <c r="F239" s="182">
        <f t="shared" si="174"/>
        <v>0</v>
      </c>
      <c r="G239" s="182">
        <f t="shared" si="175"/>
        <v>0</v>
      </c>
      <c r="H239" s="183">
        <f t="shared" si="176"/>
        <v>0</v>
      </c>
      <c r="I239" s="108"/>
      <c r="J239" s="115"/>
      <c r="K239" s="115"/>
      <c r="L239" s="115"/>
      <c r="M239" s="176">
        <v>38111</v>
      </c>
      <c r="N239" s="177"/>
      <c r="O239" s="178" t="s">
        <v>40</v>
      </c>
      <c r="P239" s="177" t="s">
        <v>253</v>
      </c>
      <c r="Q239" s="179">
        <f t="shared" si="190"/>
        <v>0</v>
      </c>
      <c r="R239" s="179">
        <f t="shared" si="190"/>
        <v>0</v>
      </c>
      <c r="S239" s="179">
        <f t="shared" si="190"/>
        <v>0</v>
      </c>
      <c r="T239" s="179">
        <f t="shared" si="190"/>
        <v>0</v>
      </c>
      <c r="U239" s="179">
        <f t="shared" si="190"/>
        <v>0</v>
      </c>
      <c r="V239" s="179">
        <f t="shared" si="190"/>
        <v>0</v>
      </c>
      <c r="W239" s="287">
        <f t="shared" si="190"/>
        <v>0</v>
      </c>
      <c r="X239" s="179"/>
      <c r="Y239" s="261"/>
      <c r="Z239" s="179">
        <f t="shared" si="190"/>
        <v>0</v>
      </c>
      <c r="AA239" s="179">
        <f t="shared" si="190"/>
        <v>0</v>
      </c>
      <c r="AB239" s="179">
        <f t="shared" si="190"/>
        <v>0</v>
      </c>
      <c r="AC239" s="179">
        <f t="shared" si="190"/>
        <v>0</v>
      </c>
      <c r="AD239" s="179">
        <f t="shared" si="190"/>
        <v>0</v>
      </c>
    </row>
    <row r="240" spans="1:30" s="98" customFormat="1" ht="20.25" hidden="1" customHeight="1" x14ac:dyDescent="0.25">
      <c r="A240" s="167" t="s">
        <v>328</v>
      </c>
      <c r="B240" s="167"/>
      <c r="C240" s="167"/>
      <c r="D240" s="167"/>
      <c r="E240" s="167"/>
      <c r="F240" s="182">
        <f t="shared" si="174"/>
        <v>0</v>
      </c>
      <c r="G240" s="182">
        <f t="shared" si="175"/>
        <v>0</v>
      </c>
      <c r="H240" s="183">
        <f t="shared" si="176"/>
        <v>0</v>
      </c>
      <c r="I240" s="108"/>
      <c r="J240" s="115"/>
      <c r="K240" s="115"/>
      <c r="L240" s="115"/>
      <c r="M240" s="9"/>
      <c r="N240" s="155">
        <v>381110</v>
      </c>
      <c r="O240" s="156" t="s">
        <v>40</v>
      </c>
      <c r="P240" s="157" t="s">
        <v>253</v>
      </c>
      <c r="Q240" s="158">
        <v>0</v>
      </c>
      <c r="R240" s="158">
        <v>0</v>
      </c>
      <c r="S240" s="158">
        <f>Q240+R240</f>
        <v>0</v>
      </c>
      <c r="T240" s="158"/>
      <c r="U240" s="214">
        <v>0</v>
      </c>
      <c r="V240" s="214">
        <v>0</v>
      </c>
      <c r="W240" s="289"/>
      <c r="X240" s="158"/>
      <c r="Y240" s="262"/>
      <c r="Z240" s="158"/>
      <c r="AA240" s="158">
        <f>+Q240</f>
        <v>0</v>
      </c>
      <c r="AB240" s="158"/>
      <c r="AC240" s="158"/>
      <c r="AD240" s="158"/>
    </row>
    <row r="241" spans="1:33" s="175" customFormat="1" ht="21.75" customHeight="1" x14ac:dyDescent="0.25">
      <c r="A241" s="172" t="s">
        <v>329</v>
      </c>
      <c r="B241" s="172"/>
      <c r="C241" s="180" t="s">
        <v>376</v>
      </c>
      <c r="D241" s="180" t="s">
        <v>379</v>
      </c>
      <c r="E241" s="180" t="s">
        <v>380</v>
      </c>
      <c r="F241" s="182">
        <f t="shared" si="174"/>
        <v>4854557.8599999994</v>
      </c>
      <c r="G241" s="182">
        <f t="shared" si="175"/>
        <v>7065348.827668705</v>
      </c>
      <c r="H241" s="183">
        <f t="shared" si="176"/>
        <v>9805802.0500000007</v>
      </c>
      <c r="I241" s="99"/>
      <c r="J241" s="99"/>
      <c r="K241" s="99"/>
      <c r="L241" s="99"/>
      <c r="M241" s="99"/>
      <c r="N241" s="99" t="str">
        <f>+O241</f>
        <v>4.6.</v>
      </c>
      <c r="O241" s="100" t="s">
        <v>41</v>
      </c>
      <c r="P241" s="101" t="s">
        <v>66</v>
      </c>
      <c r="Q241" s="102">
        <f>+Q242</f>
        <v>2453500.9299999997</v>
      </c>
      <c r="R241" s="102">
        <f t="shared" ref="R241:AD241" si="191">+R242</f>
        <v>-26222</v>
      </c>
      <c r="S241" s="102">
        <f t="shared" si="191"/>
        <v>2427278.9299999997</v>
      </c>
      <c r="T241" s="102">
        <f t="shared" si="191"/>
        <v>1375001</v>
      </c>
      <c r="U241" s="102">
        <f t="shared" si="191"/>
        <v>1500000</v>
      </c>
      <c r="V241" s="102">
        <f t="shared" si="191"/>
        <v>2453500.9299999997</v>
      </c>
      <c r="W241" s="102">
        <f t="shared" si="191"/>
        <v>1736776.1100000003</v>
      </c>
      <c r="X241" s="102"/>
      <c r="Y241" s="276">
        <f>W241/V241*100</f>
        <v>70.78766870489838</v>
      </c>
      <c r="Z241" s="174">
        <f t="shared" si="191"/>
        <v>1375001.12</v>
      </c>
      <c r="AA241" s="174">
        <f t="shared" si="191"/>
        <v>2453500.9299999997</v>
      </c>
      <c r="AB241" s="174">
        <f t="shared" si="191"/>
        <v>2259300</v>
      </c>
      <c r="AC241" s="174">
        <f t="shared" si="191"/>
        <v>1843000</v>
      </c>
      <c r="AD241" s="174">
        <f t="shared" si="191"/>
        <v>1875000</v>
      </c>
      <c r="AE241" s="213">
        <f>W247+W248+W249+W252+W255+W259+W261+W263+W265+W267+W269+W273+W275+W278+W283+W285+W287+W289+W292+W294+W297+W298+W300+W304+W305+W307+W309+W311+W313+W316+W318+W321+W322+W324+W326+W329+W332+W334+W337+W341+W343+W345+W347+W350+W352+W354+W357+W360+W362+W364+W365+W368+W370+W372+W375+W377+W380+W382+W384+W385+W388+W391+W393+W395+W397+W398+W399+W400+W401+W405+W409+W412+W414+W417+W420+W423+W425+W426+W431+W436+W438+W441</f>
        <v>1736776.1099999999</v>
      </c>
      <c r="AF241" s="213">
        <f>W241+W510</f>
        <v>1799432.9300000004</v>
      </c>
    </row>
    <row r="242" spans="1:33" s="103" customFormat="1" ht="20.25" customHeight="1" x14ac:dyDescent="0.25">
      <c r="A242" s="167" t="s">
        <v>329</v>
      </c>
      <c r="B242" s="180" t="s">
        <v>345</v>
      </c>
      <c r="C242" s="180" t="s">
        <v>376</v>
      </c>
      <c r="D242" s="180" t="s">
        <v>379</v>
      </c>
      <c r="E242" s="180" t="s">
        <v>380</v>
      </c>
      <c r="F242" s="182">
        <f t="shared" si="174"/>
        <v>4854557.8599999994</v>
      </c>
      <c r="G242" s="182">
        <f t="shared" si="175"/>
        <v>7065348.827668705</v>
      </c>
      <c r="H242" s="183">
        <f t="shared" si="176"/>
        <v>9805802.0500000007</v>
      </c>
      <c r="I242" s="113">
        <v>3</v>
      </c>
      <c r="J242" s="113"/>
      <c r="K242" s="113"/>
      <c r="L242" s="113"/>
      <c r="M242" s="113"/>
      <c r="N242" s="113"/>
      <c r="O242" s="10" t="s">
        <v>41</v>
      </c>
      <c r="P242" s="114" t="s">
        <v>17</v>
      </c>
      <c r="Q242" s="107">
        <f>+Q243+Q279+Q432</f>
        <v>2453500.9299999997</v>
      </c>
      <c r="R242" s="107">
        <f t="shared" ref="R242:AD242" si="192">+R243+R279+R432</f>
        <v>-26222</v>
      </c>
      <c r="S242" s="107">
        <f t="shared" si="192"/>
        <v>2427278.9299999997</v>
      </c>
      <c r="T242" s="107">
        <f t="shared" si="192"/>
        <v>1375001</v>
      </c>
      <c r="U242" s="107">
        <f t="shared" si="192"/>
        <v>1500000</v>
      </c>
      <c r="V242" s="107">
        <f t="shared" si="192"/>
        <v>2453500.9299999997</v>
      </c>
      <c r="W242" s="107">
        <f t="shared" si="192"/>
        <v>1736776.1100000003</v>
      </c>
      <c r="X242" s="107"/>
      <c r="Y242" s="277">
        <f>W242/V242*100</f>
        <v>70.78766870489838</v>
      </c>
      <c r="Z242" s="107">
        <f t="shared" si="192"/>
        <v>1375001.12</v>
      </c>
      <c r="AA242" s="107">
        <f t="shared" si="192"/>
        <v>2453500.9299999997</v>
      </c>
      <c r="AB242" s="107">
        <f t="shared" si="192"/>
        <v>2259300</v>
      </c>
      <c r="AC242" s="107">
        <f t="shared" si="192"/>
        <v>1843000</v>
      </c>
      <c r="AD242" s="107">
        <f t="shared" si="192"/>
        <v>1875000</v>
      </c>
    </row>
    <row r="243" spans="1:33" s="171" customFormat="1" ht="20.25" customHeight="1" x14ac:dyDescent="0.25">
      <c r="A243" s="167" t="s">
        <v>329</v>
      </c>
      <c r="B243" s="180" t="s">
        <v>345</v>
      </c>
      <c r="C243" s="180" t="s">
        <v>376</v>
      </c>
      <c r="D243" s="180" t="s">
        <v>379</v>
      </c>
      <c r="E243" s="180" t="s">
        <v>380</v>
      </c>
      <c r="F243" s="182">
        <f t="shared" si="174"/>
        <v>3377671.86</v>
      </c>
      <c r="G243" s="182">
        <f t="shared" si="175"/>
        <v>5443414.5908323284</v>
      </c>
      <c r="H243" s="183">
        <f t="shared" si="176"/>
        <v>7869763.9299999997</v>
      </c>
      <c r="I243" s="231"/>
      <c r="J243" s="231">
        <v>31</v>
      </c>
      <c r="K243" s="231"/>
      <c r="L243" s="231"/>
      <c r="M243" s="231"/>
      <c r="N243" s="231"/>
      <c r="O243" s="257" t="s">
        <v>41</v>
      </c>
      <c r="P243" s="232" t="s">
        <v>6</v>
      </c>
      <c r="Q243" s="233">
        <f>Q244+Q256+Q270</f>
        <v>1710900.93</v>
      </c>
      <c r="R243" s="233">
        <f t="shared" ref="R243:AD243" si="193">R244+R256+R270</f>
        <v>-22065</v>
      </c>
      <c r="S243" s="233">
        <f t="shared" si="193"/>
        <v>1688835.93</v>
      </c>
      <c r="T243" s="233">
        <v>1133365</v>
      </c>
      <c r="U243" s="233">
        <f t="shared" si="193"/>
        <v>1242400</v>
      </c>
      <c r="V243" s="233">
        <f t="shared" si="193"/>
        <v>1710900.93</v>
      </c>
      <c r="W243" s="233">
        <f t="shared" si="193"/>
        <v>1356549.6800000002</v>
      </c>
      <c r="X243" s="233">
        <f>W243/T243*100</f>
        <v>119.69221565868014</v>
      </c>
      <c r="Y243" s="230">
        <f>W243/V243*100</f>
        <v>79.288616670516404</v>
      </c>
      <c r="Z243" s="170">
        <f t="shared" si="193"/>
        <v>1133365</v>
      </c>
      <c r="AA243" s="170">
        <f t="shared" si="193"/>
        <v>1710900.93</v>
      </c>
      <c r="AB243" s="170">
        <f t="shared" si="193"/>
        <v>1810800</v>
      </c>
      <c r="AC243" s="170">
        <f t="shared" si="193"/>
        <v>1601775</v>
      </c>
      <c r="AD243" s="170">
        <f t="shared" si="193"/>
        <v>1612923</v>
      </c>
    </row>
    <row r="244" spans="1:33" s="194" customFormat="1" ht="20.25" customHeight="1" x14ac:dyDescent="0.25">
      <c r="A244" s="172" t="s">
        <v>329</v>
      </c>
      <c r="B244" s="172"/>
      <c r="C244" s="195" t="s">
        <v>376</v>
      </c>
      <c r="D244" s="195" t="s">
        <v>379</v>
      </c>
      <c r="E244" s="195" t="s">
        <v>380</v>
      </c>
      <c r="F244" s="187">
        <f t="shared" si="174"/>
        <v>2832121.86</v>
      </c>
      <c r="G244" s="187">
        <f t="shared" si="175"/>
        <v>4563782.8699999992</v>
      </c>
      <c r="H244" s="188">
        <f t="shared" si="176"/>
        <v>6486406.9299999997</v>
      </c>
      <c r="I244" s="108"/>
      <c r="J244" s="115"/>
      <c r="K244" s="115">
        <v>311</v>
      </c>
      <c r="L244" s="115"/>
      <c r="M244" s="115"/>
      <c r="N244" s="116"/>
      <c r="O244" s="10" t="s">
        <v>41</v>
      </c>
      <c r="P244" s="111" t="s">
        <v>114</v>
      </c>
      <c r="Q244" s="117">
        <f>Q245+Q253+Q250</f>
        <v>1435000.93</v>
      </c>
      <c r="R244" s="117">
        <f t="shared" ref="R244:AD244" si="194">R245+R253+R250</f>
        <v>-18940</v>
      </c>
      <c r="S244" s="117">
        <f t="shared" si="194"/>
        <v>1416060.93</v>
      </c>
      <c r="T244" s="117">
        <v>945308</v>
      </c>
      <c r="U244" s="250">
        <f t="shared" si="194"/>
        <v>1039000</v>
      </c>
      <c r="V244" s="250">
        <f t="shared" si="194"/>
        <v>1435000.93</v>
      </c>
      <c r="W244" s="286">
        <f t="shared" si="194"/>
        <v>1144473.94</v>
      </c>
      <c r="X244" s="117"/>
      <c r="Y244" s="260"/>
      <c r="Z244" s="193">
        <f t="shared" si="194"/>
        <v>945308</v>
      </c>
      <c r="AA244" s="193">
        <f t="shared" si="194"/>
        <v>1435000.93</v>
      </c>
      <c r="AB244" s="193">
        <f t="shared" si="194"/>
        <v>1471000</v>
      </c>
      <c r="AC244" s="193">
        <f t="shared" si="194"/>
        <v>1311975</v>
      </c>
      <c r="AD244" s="193">
        <f t="shared" si="194"/>
        <v>1323123</v>
      </c>
    </row>
    <row r="245" spans="1:33" s="98" customFormat="1" ht="20.25" customHeight="1" x14ac:dyDescent="0.25">
      <c r="A245" s="167" t="s">
        <v>329</v>
      </c>
      <c r="B245" s="167"/>
      <c r="C245" s="167"/>
      <c r="D245" s="180" t="s">
        <v>379</v>
      </c>
      <c r="E245" s="180" t="s">
        <v>380</v>
      </c>
      <c r="F245" s="182">
        <f t="shared" si="174"/>
        <v>2802121.86</v>
      </c>
      <c r="G245" s="182">
        <f t="shared" si="175"/>
        <v>4360903.63</v>
      </c>
      <c r="H245" s="183">
        <f t="shared" si="176"/>
        <v>6383714.9299999997</v>
      </c>
      <c r="I245" s="116"/>
      <c r="J245" s="116"/>
      <c r="K245" s="115"/>
      <c r="L245" s="115">
        <v>3111</v>
      </c>
      <c r="M245" s="115"/>
      <c r="N245" s="116"/>
      <c r="O245" s="10" t="s">
        <v>41</v>
      </c>
      <c r="P245" s="111" t="s">
        <v>115</v>
      </c>
      <c r="Q245" s="117">
        <f t="shared" ref="Q245:AD245" si="195">Q246</f>
        <v>1420000.93</v>
      </c>
      <c r="R245" s="117">
        <f t="shared" si="195"/>
        <v>-18940</v>
      </c>
      <c r="S245" s="117">
        <f t="shared" si="195"/>
        <v>1401060.93</v>
      </c>
      <c r="T245" s="117">
        <v>857616</v>
      </c>
      <c r="U245" s="250">
        <f t="shared" si="195"/>
        <v>953000</v>
      </c>
      <c r="V245" s="250">
        <f t="shared" si="195"/>
        <v>1420000.93</v>
      </c>
      <c r="W245" s="286">
        <f t="shared" si="195"/>
        <v>1130286.7</v>
      </c>
      <c r="X245" s="117"/>
      <c r="Y245" s="260"/>
      <c r="Z245" s="117">
        <f t="shared" si="195"/>
        <v>857616</v>
      </c>
      <c r="AA245" s="117">
        <f t="shared" si="195"/>
        <v>1420000.93</v>
      </c>
      <c r="AB245" s="117">
        <f t="shared" si="195"/>
        <v>1471000</v>
      </c>
      <c r="AC245" s="117">
        <f t="shared" si="195"/>
        <v>1311975</v>
      </c>
      <c r="AD245" s="117">
        <f t="shared" si="195"/>
        <v>1323123</v>
      </c>
      <c r="AG245" s="98">
        <v>1790299.57</v>
      </c>
    </row>
    <row r="246" spans="1:33" s="98" customFormat="1" ht="20.25" hidden="1" customHeight="1" x14ac:dyDescent="0.25">
      <c r="A246" s="167" t="s">
        <v>329</v>
      </c>
      <c r="B246" s="167"/>
      <c r="C246" s="167"/>
      <c r="D246" s="167"/>
      <c r="E246" s="180" t="s">
        <v>380</v>
      </c>
      <c r="F246" s="182">
        <f t="shared" si="174"/>
        <v>2802121.86</v>
      </c>
      <c r="G246" s="182">
        <f t="shared" si="175"/>
        <v>3503287.63</v>
      </c>
      <c r="H246" s="183">
        <f t="shared" si="176"/>
        <v>6383714.9299999997</v>
      </c>
      <c r="I246" s="108"/>
      <c r="J246" s="115"/>
      <c r="K246" s="115"/>
      <c r="L246" s="115"/>
      <c r="M246" s="176">
        <v>31111</v>
      </c>
      <c r="N246" s="177"/>
      <c r="O246" s="178" t="s">
        <v>41</v>
      </c>
      <c r="P246" s="177" t="s">
        <v>254</v>
      </c>
      <c r="Q246" s="179">
        <f>Q247+Q248+Q249</f>
        <v>1420000.93</v>
      </c>
      <c r="R246" s="179">
        <f t="shared" ref="R246:AD246" si="196">R247+R248+R249</f>
        <v>-18940</v>
      </c>
      <c r="S246" s="179">
        <f t="shared" si="196"/>
        <v>1401060.93</v>
      </c>
      <c r="T246" s="179">
        <f t="shared" si="196"/>
        <v>0</v>
      </c>
      <c r="U246" s="251">
        <f t="shared" si="196"/>
        <v>953000</v>
      </c>
      <c r="V246" s="251">
        <f t="shared" si="196"/>
        <v>1420000.93</v>
      </c>
      <c r="W246" s="287">
        <f t="shared" si="196"/>
        <v>1130286.7</v>
      </c>
      <c r="X246" s="179"/>
      <c r="Y246" s="261"/>
      <c r="Z246" s="179">
        <f t="shared" si="196"/>
        <v>857616</v>
      </c>
      <c r="AA246" s="179">
        <f t="shared" si="196"/>
        <v>1420000.93</v>
      </c>
      <c r="AB246" s="179">
        <f t="shared" si="196"/>
        <v>1471000</v>
      </c>
      <c r="AC246" s="179">
        <f t="shared" si="196"/>
        <v>1311975</v>
      </c>
      <c r="AD246" s="179">
        <f t="shared" si="196"/>
        <v>1323123</v>
      </c>
      <c r="AG246" s="160">
        <f>AF241-AG245</f>
        <v>9133.3600000003353</v>
      </c>
    </row>
    <row r="247" spans="1:33" s="98" customFormat="1" ht="20.25" hidden="1" customHeight="1" x14ac:dyDescent="0.25">
      <c r="A247" s="167" t="s">
        <v>329</v>
      </c>
      <c r="B247" s="167"/>
      <c r="C247" s="167"/>
      <c r="D247" s="167"/>
      <c r="E247" s="167"/>
      <c r="F247" s="182">
        <f t="shared" si="174"/>
        <v>2676121.86</v>
      </c>
      <c r="G247" s="182">
        <f t="shared" si="175"/>
        <v>3329114.0199999996</v>
      </c>
      <c r="H247" s="183">
        <f t="shared" si="176"/>
        <v>6038320.9399999995</v>
      </c>
      <c r="I247" s="116"/>
      <c r="J247" s="116"/>
      <c r="K247" s="115"/>
      <c r="L247" s="115"/>
      <c r="M247" s="115"/>
      <c r="N247" s="155">
        <v>311110</v>
      </c>
      <c r="O247" s="156" t="s">
        <v>41</v>
      </c>
      <c r="P247" s="157" t="s">
        <v>255</v>
      </c>
      <c r="Q247" s="158">
        <v>1357000.93</v>
      </c>
      <c r="R247" s="158">
        <f>S247-Q247</f>
        <v>-18940</v>
      </c>
      <c r="S247" s="158">
        <f>1083000+89000+10000+25000+150000+0.93-18940</f>
        <v>1338060.93</v>
      </c>
      <c r="T247" s="158"/>
      <c r="U247" s="252">
        <v>912000</v>
      </c>
      <c r="V247" s="252">
        <v>1357000.93</v>
      </c>
      <c r="W247" s="289">
        <v>1060113.0900000001</v>
      </c>
      <c r="X247" s="158"/>
      <c r="Y247" s="262"/>
      <c r="Z247" s="158">
        <v>788222.01</v>
      </c>
      <c r="AA247" s="158">
        <f t="shared" ref="AA247:AA249" si="197">+Q247</f>
        <v>1357000.93</v>
      </c>
      <c r="AB247" s="158">
        <v>1400000</v>
      </c>
      <c r="AC247" s="158">
        <f>1601775-AC248-AC259-AC263-AC265-AC267-AC269-AC273-AC275-AC278</f>
        <v>1240975</v>
      </c>
      <c r="AD247" s="158">
        <f>1612923-AD248-AD259-AD263-AD265-AD267-AD269-AD273-AD275-AD278</f>
        <v>1252123</v>
      </c>
      <c r="AE247" s="160"/>
    </row>
    <row r="248" spans="1:33" s="98" customFormat="1" ht="20.25" hidden="1" customHeight="1" x14ac:dyDescent="0.25">
      <c r="A248" s="167" t="s">
        <v>329</v>
      </c>
      <c r="B248" s="167"/>
      <c r="C248" s="167"/>
      <c r="D248" s="167"/>
      <c r="E248" s="167"/>
      <c r="F248" s="182">
        <f t="shared" si="174"/>
        <v>126000</v>
      </c>
      <c r="G248" s="182">
        <f t="shared" si="175"/>
        <v>163674.38</v>
      </c>
      <c r="H248" s="183">
        <f t="shared" si="176"/>
        <v>309441.96999999997</v>
      </c>
      <c r="I248" s="116"/>
      <c r="J248" s="116"/>
      <c r="K248" s="115"/>
      <c r="L248" s="115"/>
      <c r="M248" s="115"/>
      <c r="N248" s="155">
        <v>311111</v>
      </c>
      <c r="O248" s="156" t="s">
        <v>41</v>
      </c>
      <c r="P248" s="157" t="s">
        <v>120</v>
      </c>
      <c r="Q248" s="158">
        <v>63000</v>
      </c>
      <c r="R248" s="158">
        <f>S248-Q248</f>
        <v>0</v>
      </c>
      <c r="S248" s="158">
        <v>63000</v>
      </c>
      <c r="T248" s="158"/>
      <c r="U248" s="252">
        <v>41000</v>
      </c>
      <c r="V248" s="252">
        <v>63000</v>
      </c>
      <c r="W248" s="289">
        <v>59674.38</v>
      </c>
      <c r="X248" s="158"/>
      <c r="Y248" s="262"/>
      <c r="Z248" s="158">
        <v>33441.97</v>
      </c>
      <c r="AA248" s="158">
        <f t="shared" si="197"/>
        <v>63000</v>
      </c>
      <c r="AB248" s="158">
        <v>71000</v>
      </c>
      <c r="AC248" s="158">
        <v>71000</v>
      </c>
      <c r="AD248" s="158">
        <v>71000</v>
      </c>
      <c r="AE248" s="160"/>
    </row>
    <row r="249" spans="1:33" s="98" customFormat="1" ht="20.25" hidden="1" customHeight="1" x14ac:dyDescent="0.25">
      <c r="A249" s="167" t="s">
        <v>329</v>
      </c>
      <c r="B249" s="167"/>
      <c r="C249" s="167"/>
      <c r="D249" s="167"/>
      <c r="E249" s="167"/>
      <c r="F249" s="182">
        <f t="shared" si="174"/>
        <v>0</v>
      </c>
      <c r="G249" s="182">
        <f t="shared" si="175"/>
        <v>10499.23</v>
      </c>
      <c r="H249" s="183">
        <f t="shared" si="176"/>
        <v>35952.019999999997</v>
      </c>
      <c r="I249" s="116"/>
      <c r="J249" s="116"/>
      <c r="K249" s="115"/>
      <c r="L249" s="115"/>
      <c r="M249" s="115"/>
      <c r="N249" s="155">
        <v>311114</v>
      </c>
      <c r="O249" s="156" t="s">
        <v>41</v>
      </c>
      <c r="P249" s="157" t="s">
        <v>122</v>
      </c>
      <c r="Q249" s="158">
        <v>0</v>
      </c>
      <c r="R249" s="158">
        <f>S249-Q249</f>
        <v>0</v>
      </c>
      <c r="S249" s="158">
        <v>0</v>
      </c>
      <c r="T249" s="158"/>
      <c r="U249" s="252">
        <v>0</v>
      </c>
      <c r="V249" s="252">
        <v>0</v>
      </c>
      <c r="W249" s="289">
        <f>15018.18-4518.95</f>
        <v>10499.23</v>
      </c>
      <c r="X249" s="158"/>
      <c r="Y249" s="262"/>
      <c r="Z249" s="158">
        <v>35952.019999999997</v>
      </c>
      <c r="AA249" s="158">
        <f t="shared" si="197"/>
        <v>0</v>
      </c>
      <c r="AB249" s="158"/>
      <c r="AC249" s="158"/>
      <c r="AD249" s="158"/>
      <c r="AE249" s="160"/>
    </row>
    <row r="250" spans="1:33" s="98" customFormat="1" ht="20.25" hidden="1" customHeight="1" x14ac:dyDescent="0.25">
      <c r="A250" s="167" t="s">
        <v>329</v>
      </c>
      <c r="B250" s="167"/>
      <c r="C250" s="167"/>
      <c r="D250" s="180" t="s">
        <v>379</v>
      </c>
      <c r="E250" s="180" t="s">
        <v>380</v>
      </c>
      <c r="F250" s="182">
        <f t="shared" si="174"/>
        <v>0</v>
      </c>
      <c r="G250" s="182">
        <f t="shared" si="175"/>
        <v>4650</v>
      </c>
      <c r="H250" s="183">
        <f t="shared" si="176"/>
        <v>4650</v>
      </c>
      <c r="I250" s="116"/>
      <c r="J250" s="116"/>
      <c r="K250" s="115"/>
      <c r="L250" s="115">
        <v>3113</v>
      </c>
      <c r="M250" s="115"/>
      <c r="N250" s="116"/>
      <c r="O250" s="10" t="s">
        <v>41</v>
      </c>
      <c r="P250" s="111" t="s">
        <v>123</v>
      </c>
      <c r="Q250" s="117">
        <f t="shared" ref="Q250:AD251" si="198">Q251</f>
        <v>0</v>
      </c>
      <c r="R250" s="117">
        <f t="shared" si="198"/>
        <v>0</v>
      </c>
      <c r="S250" s="117">
        <f t="shared" si="198"/>
        <v>0</v>
      </c>
      <c r="T250" s="117">
        <v>4650</v>
      </c>
      <c r="U250" s="250">
        <f t="shared" si="198"/>
        <v>0</v>
      </c>
      <c r="V250" s="250">
        <f t="shared" si="198"/>
        <v>0</v>
      </c>
      <c r="W250" s="286">
        <f t="shared" si="198"/>
        <v>0</v>
      </c>
      <c r="X250" s="117"/>
      <c r="Y250" s="260"/>
      <c r="Z250" s="117">
        <f t="shared" si="198"/>
        <v>4650</v>
      </c>
      <c r="AA250" s="117">
        <f t="shared" si="198"/>
        <v>0</v>
      </c>
      <c r="AB250" s="117">
        <f t="shared" si="198"/>
        <v>0</v>
      </c>
      <c r="AC250" s="117">
        <f t="shared" si="198"/>
        <v>0</v>
      </c>
      <c r="AD250" s="117">
        <f t="shared" si="198"/>
        <v>0</v>
      </c>
      <c r="AE250" s="160"/>
    </row>
    <row r="251" spans="1:33" s="98" customFormat="1" ht="20.25" hidden="1" customHeight="1" x14ac:dyDescent="0.25">
      <c r="A251" s="167" t="s">
        <v>329</v>
      </c>
      <c r="B251" s="167"/>
      <c r="C251" s="167"/>
      <c r="D251" s="167"/>
      <c r="E251" s="180" t="s">
        <v>380</v>
      </c>
      <c r="F251" s="182">
        <f t="shared" si="174"/>
        <v>0</v>
      </c>
      <c r="G251" s="182">
        <f t="shared" si="175"/>
        <v>0</v>
      </c>
      <c r="H251" s="183">
        <f t="shared" si="176"/>
        <v>4650</v>
      </c>
      <c r="I251" s="108"/>
      <c r="J251" s="115"/>
      <c r="K251" s="115"/>
      <c r="L251" s="115"/>
      <c r="M251" s="176">
        <v>31131</v>
      </c>
      <c r="N251" s="177"/>
      <c r="O251" s="178" t="s">
        <v>41</v>
      </c>
      <c r="P251" s="177" t="s">
        <v>123</v>
      </c>
      <c r="Q251" s="179">
        <f t="shared" si="198"/>
        <v>0</v>
      </c>
      <c r="R251" s="179">
        <f t="shared" si="198"/>
        <v>0</v>
      </c>
      <c r="S251" s="179">
        <f t="shared" si="198"/>
        <v>0</v>
      </c>
      <c r="T251" s="179">
        <f t="shared" si="198"/>
        <v>0</v>
      </c>
      <c r="U251" s="251">
        <f t="shared" si="198"/>
        <v>0</v>
      </c>
      <c r="V251" s="251">
        <f t="shared" si="198"/>
        <v>0</v>
      </c>
      <c r="W251" s="287">
        <f t="shared" si="198"/>
        <v>0</v>
      </c>
      <c r="X251" s="179"/>
      <c r="Y251" s="261"/>
      <c r="Z251" s="179">
        <f t="shared" si="198"/>
        <v>4650</v>
      </c>
      <c r="AA251" s="179">
        <f t="shared" si="198"/>
        <v>0</v>
      </c>
      <c r="AB251" s="179">
        <f t="shared" si="198"/>
        <v>0</v>
      </c>
      <c r="AC251" s="179">
        <f t="shared" si="198"/>
        <v>0</v>
      </c>
      <c r="AD251" s="179">
        <f t="shared" si="198"/>
        <v>0</v>
      </c>
      <c r="AE251" s="160"/>
    </row>
    <row r="252" spans="1:33" s="98" customFormat="1" ht="20.25" hidden="1" customHeight="1" x14ac:dyDescent="0.25">
      <c r="A252" s="167" t="s">
        <v>329</v>
      </c>
      <c r="B252" s="167"/>
      <c r="C252" s="167"/>
      <c r="D252" s="167"/>
      <c r="E252" s="167"/>
      <c r="F252" s="182">
        <f t="shared" si="174"/>
        <v>0</v>
      </c>
      <c r="G252" s="182">
        <f t="shared" si="175"/>
        <v>0</v>
      </c>
      <c r="H252" s="183">
        <f t="shared" si="176"/>
        <v>4650</v>
      </c>
      <c r="I252" s="116"/>
      <c r="J252" s="116"/>
      <c r="K252" s="115"/>
      <c r="L252" s="115"/>
      <c r="M252" s="115"/>
      <c r="N252" s="155">
        <v>311310</v>
      </c>
      <c r="O252" s="156" t="s">
        <v>41</v>
      </c>
      <c r="P252" s="157" t="s">
        <v>123</v>
      </c>
      <c r="Q252" s="158">
        <v>0</v>
      </c>
      <c r="R252" s="158">
        <f>S252-Q252</f>
        <v>0</v>
      </c>
      <c r="S252" s="158">
        <v>0</v>
      </c>
      <c r="T252" s="158"/>
      <c r="U252" s="252">
        <v>0</v>
      </c>
      <c r="V252" s="252">
        <v>0</v>
      </c>
      <c r="W252" s="289">
        <v>0</v>
      </c>
      <c r="X252" s="158"/>
      <c r="Y252" s="262"/>
      <c r="Z252" s="158">
        <v>4650</v>
      </c>
      <c r="AA252" s="158">
        <f>+Q252</f>
        <v>0</v>
      </c>
      <c r="AB252" s="158"/>
      <c r="AC252" s="158"/>
      <c r="AD252" s="158"/>
      <c r="AE252" s="160"/>
    </row>
    <row r="253" spans="1:33" s="98" customFormat="1" ht="20.25" customHeight="1" x14ac:dyDescent="0.25">
      <c r="A253" s="167" t="s">
        <v>329</v>
      </c>
      <c r="B253" s="167"/>
      <c r="C253" s="167"/>
      <c r="D253" s="180" t="s">
        <v>379</v>
      </c>
      <c r="E253" s="180" t="s">
        <v>380</v>
      </c>
      <c r="F253" s="182">
        <f t="shared" si="174"/>
        <v>30000</v>
      </c>
      <c r="G253" s="182">
        <f t="shared" si="175"/>
        <v>198229.24</v>
      </c>
      <c r="H253" s="183">
        <f t="shared" si="176"/>
        <v>98042</v>
      </c>
      <c r="I253" s="116"/>
      <c r="J253" s="116"/>
      <c r="K253" s="115"/>
      <c r="L253" s="115">
        <v>3114</v>
      </c>
      <c r="M253" s="115"/>
      <c r="N253" s="116"/>
      <c r="O253" s="10" t="s">
        <v>41</v>
      </c>
      <c r="P253" s="111" t="s">
        <v>124</v>
      </c>
      <c r="Q253" s="117">
        <f t="shared" ref="Q253:AD254" si="199">Q254</f>
        <v>15000</v>
      </c>
      <c r="R253" s="117">
        <f t="shared" si="199"/>
        <v>0</v>
      </c>
      <c r="S253" s="117">
        <f t="shared" si="199"/>
        <v>15000</v>
      </c>
      <c r="T253" s="117">
        <v>83042</v>
      </c>
      <c r="U253" s="250">
        <f t="shared" si="199"/>
        <v>86000</v>
      </c>
      <c r="V253" s="250">
        <f t="shared" si="199"/>
        <v>15000</v>
      </c>
      <c r="W253" s="286">
        <f t="shared" si="199"/>
        <v>14187.24</v>
      </c>
      <c r="X253" s="117"/>
      <c r="Y253" s="260"/>
      <c r="Z253" s="117">
        <f t="shared" si="199"/>
        <v>83042</v>
      </c>
      <c r="AA253" s="117">
        <f t="shared" si="199"/>
        <v>15000</v>
      </c>
      <c r="AB253" s="117">
        <f t="shared" si="199"/>
        <v>0</v>
      </c>
      <c r="AC253" s="117">
        <f t="shared" si="199"/>
        <v>0</v>
      </c>
      <c r="AD253" s="117">
        <f t="shared" si="199"/>
        <v>0</v>
      </c>
      <c r="AE253" s="160"/>
    </row>
    <row r="254" spans="1:33" s="98" customFormat="1" ht="20.25" hidden="1" customHeight="1" x14ac:dyDescent="0.25">
      <c r="A254" s="167" t="s">
        <v>329</v>
      </c>
      <c r="B254" s="167"/>
      <c r="C254" s="167"/>
      <c r="D254" s="167"/>
      <c r="E254" s="180" t="s">
        <v>380</v>
      </c>
      <c r="F254" s="182">
        <f t="shared" si="174"/>
        <v>30000</v>
      </c>
      <c r="G254" s="182">
        <f t="shared" si="175"/>
        <v>115187.24</v>
      </c>
      <c r="H254" s="183">
        <f t="shared" si="176"/>
        <v>98042</v>
      </c>
      <c r="I254" s="108"/>
      <c r="J254" s="115"/>
      <c r="K254" s="115"/>
      <c r="L254" s="115"/>
      <c r="M254" s="176">
        <v>31141</v>
      </c>
      <c r="N254" s="177"/>
      <c r="O254" s="178" t="s">
        <v>41</v>
      </c>
      <c r="P254" s="177" t="s">
        <v>124</v>
      </c>
      <c r="Q254" s="179">
        <f t="shared" si="199"/>
        <v>15000</v>
      </c>
      <c r="R254" s="179">
        <f t="shared" si="199"/>
        <v>0</v>
      </c>
      <c r="S254" s="179">
        <f t="shared" si="199"/>
        <v>15000</v>
      </c>
      <c r="T254" s="179">
        <f t="shared" si="199"/>
        <v>0</v>
      </c>
      <c r="U254" s="251">
        <f t="shared" si="199"/>
        <v>86000</v>
      </c>
      <c r="V254" s="251">
        <f t="shared" si="199"/>
        <v>15000</v>
      </c>
      <c r="W254" s="287">
        <f t="shared" si="199"/>
        <v>14187.24</v>
      </c>
      <c r="X254" s="179"/>
      <c r="Y254" s="261"/>
      <c r="Z254" s="179">
        <f t="shared" si="199"/>
        <v>83042</v>
      </c>
      <c r="AA254" s="179">
        <f t="shared" si="199"/>
        <v>15000</v>
      </c>
      <c r="AB254" s="179">
        <f t="shared" si="199"/>
        <v>0</v>
      </c>
      <c r="AC254" s="179">
        <f t="shared" si="199"/>
        <v>0</v>
      </c>
      <c r="AD254" s="179">
        <f t="shared" si="199"/>
        <v>0</v>
      </c>
      <c r="AE254" s="160"/>
    </row>
    <row r="255" spans="1:33" s="98" customFormat="1" ht="20.25" hidden="1" customHeight="1" x14ac:dyDescent="0.25">
      <c r="A255" s="167" t="s">
        <v>329</v>
      </c>
      <c r="B255" s="167"/>
      <c r="C255" s="167"/>
      <c r="D255" s="167"/>
      <c r="E255" s="167"/>
      <c r="F255" s="182">
        <f t="shared" si="174"/>
        <v>30000</v>
      </c>
      <c r="G255" s="182">
        <f t="shared" si="175"/>
        <v>115187.24</v>
      </c>
      <c r="H255" s="183">
        <f t="shared" si="176"/>
        <v>98042</v>
      </c>
      <c r="I255" s="116"/>
      <c r="J255" s="116"/>
      <c r="K255" s="115"/>
      <c r="L255" s="115"/>
      <c r="M255" s="115"/>
      <c r="N255" s="155">
        <v>311410</v>
      </c>
      <c r="O255" s="156" t="s">
        <v>41</v>
      </c>
      <c r="P255" s="157" t="s">
        <v>124</v>
      </c>
      <c r="Q255" s="158">
        <v>15000</v>
      </c>
      <c r="R255" s="158">
        <f>S255-Q255</f>
        <v>0</v>
      </c>
      <c r="S255" s="158">
        <v>15000</v>
      </c>
      <c r="T255" s="158"/>
      <c r="U255" s="252">
        <v>86000</v>
      </c>
      <c r="V255" s="252">
        <v>15000</v>
      </c>
      <c r="W255" s="289">
        <f>14204.9-17.66</f>
        <v>14187.24</v>
      </c>
      <c r="X255" s="158"/>
      <c r="Y255" s="262"/>
      <c r="Z255" s="158">
        <v>83042</v>
      </c>
      <c r="AA255" s="158">
        <f>+Q255</f>
        <v>15000</v>
      </c>
      <c r="AB255" s="158"/>
      <c r="AC255" s="158"/>
      <c r="AD255" s="158"/>
      <c r="AE255" s="160"/>
    </row>
    <row r="256" spans="1:33" s="194" customFormat="1" ht="20.25" customHeight="1" x14ac:dyDescent="0.25">
      <c r="A256" s="172" t="s">
        <v>329</v>
      </c>
      <c r="B256" s="172"/>
      <c r="C256" s="195" t="s">
        <v>376</v>
      </c>
      <c r="D256" s="195" t="s">
        <v>379</v>
      </c>
      <c r="E256" s="195" t="s">
        <v>380</v>
      </c>
      <c r="F256" s="187">
        <f t="shared" si="174"/>
        <v>64000</v>
      </c>
      <c r="G256" s="187">
        <f t="shared" si="175"/>
        <v>122013.87</v>
      </c>
      <c r="H256" s="188">
        <f t="shared" si="176"/>
        <v>182987</v>
      </c>
      <c r="I256" s="108"/>
      <c r="J256" s="115"/>
      <c r="K256" s="115">
        <v>312</v>
      </c>
      <c r="L256" s="115"/>
      <c r="M256" s="115"/>
      <c r="N256" s="116"/>
      <c r="O256" s="10" t="s">
        <v>41</v>
      </c>
      <c r="P256" s="111" t="s">
        <v>127</v>
      </c>
      <c r="Q256" s="117">
        <f t="shared" ref="Q256:AD256" si="200">Q257</f>
        <v>32000</v>
      </c>
      <c r="R256" s="117">
        <f t="shared" si="200"/>
        <v>0</v>
      </c>
      <c r="S256" s="117">
        <f t="shared" si="200"/>
        <v>32000</v>
      </c>
      <c r="T256" s="117">
        <v>31587</v>
      </c>
      <c r="U256" s="250">
        <f t="shared" si="200"/>
        <v>31400</v>
      </c>
      <c r="V256" s="250">
        <f t="shared" si="200"/>
        <v>32000</v>
      </c>
      <c r="W256" s="286">
        <f t="shared" si="200"/>
        <v>27026.87</v>
      </c>
      <c r="X256" s="117"/>
      <c r="Y256" s="260"/>
      <c r="Z256" s="193">
        <f t="shared" si="200"/>
        <v>31587</v>
      </c>
      <c r="AA256" s="193">
        <f t="shared" si="200"/>
        <v>32000</v>
      </c>
      <c r="AB256" s="193">
        <f t="shared" si="200"/>
        <v>39800</v>
      </c>
      <c r="AC256" s="193">
        <f t="shared" si="200"/>
        <v>39800</v>
      </c>
      <c r="AD256" s="193">
        <f t="shared" si="200"/>
        <v>39800</v>
      </c>
      <c r="AE256" s="160"/>
    </row>
    <row r="257" spans="1:31" s="98" customFormat="1" ht="20.25" customHeight="1" x14ac:dyDescent="0.25">
      <c r="A257" s="167" t="s">
        <v>329</v>
      </c>
      <c r="B257" s="167"/>
      <c r="C257" s="167"/>
      <c r="D257" s="180" t="s">
        <v>379</v>
      </c>
      <c r="E257" s="180" t="s">
        <v>380</v>
      </c>
      <c r="F257" s="182">
        <f t="shared" si="174"/>
        <v>64000</v>
      </c>
      <c r="G257" s="182">
        <f t="shared" si="175"/>
        <v>122013.87</v>
      </c>
      <c r="H257" s="183">
        <f t="shared" si="176"/>
        <v>182987</v>
      </c>
      <c r="I257" s="116"/>
      <c r="J257" s="116"/>
      <c r="K257" s="115"/>
      <c r="L257" s="115">
        <v>3121</v>
      </c>
      <c r="M257" s="115"/>
      <c r="N257" s="116"/>
      <c r="O257" s="10" t="s">
        <v>41</v>
      </c>
      <c r="P257" s="111" t="s">
        <v>127</v>
      </c>
      <c r="Q257" s="117">
        <f>Q258+Q260+Q268+Q266+Q262+Q264</f>
        <v>32000</v>
      </c>
      <c r="R257" s="117">
        <f t="shared" ref="R257:AD257" si="201">R258+R260+R268+R266+R262+R264</f>
        <v>0</v>
      </c>
      <c r="S257" s="117">
        <f t="shared" si="201"/>
        <v>32000</v>
      </c>
      <c r="T257" s="117">
        <v>31587</v>
      </c>
      <c r="U257" s="250">
        <f t="shared" si="201"/>
        <v>31400</v>
      </c>
      <c r="V257" s="250">
        <f t="shared" si="201"/>
        <v>32000</v>
      </c>
      <c r="W257" s="286">
        <f t="shared" si="201"/>
        <v>27026.87</v>
      </c>
      <c r="X257" s="117"/>
      <c r="Y257" s="260"/>
      <c r="Z257" s="117">
        <f t="shared" si="201"/>
        <v>31587</v>
      </c>
      <c r="AA257" s="117">
        <f t="shared" si="201"/>
        <v>32000</v>
      </c>
      <c r="AB257" s="117">
        <f t="shared" si="201"/>
        <v>39800</v>
      </c>
      <c r="AC257" s="117">
        <f t="shared" si="201"/>
        <v>39800</v>
      </c>
      <c r="AD257" s="117">
        <f t="shared" si="201"/>
        <v>39800</v>
      </c>
      <c r="AE257" s="160"/>
    </row>
    <row r="258" spans="1:31" s="98" customFormat="1" ht="20.25" hidden="1" customHeight="1" x14ac:dyDescent="0.25">
      <c r="A258" s="167" t="s">
        <v>329</v>
      </c>
      <c r="B258" s="167"/>
      <c r="C258" s="167"/>
      <c r="D258" s="167"/>
      <c r="E258" s="180" t="s">
        <v>380</v>
      </c>
      <c r="F258" s="182">
        <f t="shared" si="174"/>
        <v>14000</v>
      </c>
      <c r="G258" s="182">
        <f t="shared" si="175"/>
        <v>11505.45</v>
      </c>
      <c r="H258" s="183">
        <f t="shared" si="176"/>
        <v>30557</v>
      </c>
      <c r="I258" s="108"/>
      <c r="J258" s="115"/>
      <c r="K258" s="115"/>
      <c r="L258" s="115"/>
      <c r="M258" s="176">
        <v>31212</v>
      </c>
      <c r="N258" s="177"/>
      <c r="O258" s="178" t="s">
        <v>41</v>
      </c>
      <c r="P258" s="177" t="s">
        <v>128</v>
      </c>
      <c r="Q258" s="179">
        <v>7000</v>
      </c>
      <c r="R258" s="179">
        <f>R259</f>
        <v>0</v>
      </c>
      <c r="S258" s="179">
        <f>S259</f>
        <v>7000</v>
      </c>
      <c r="T258" s="179">
        <f t="shared" ref="T258:AD258" si="202">T259</f>
        <v>0</v>
      </c>
      <c r="U258" s="251">
        <f t="shared" si="202"/>
        <v>2000</v>
      </c>
      <c r="V258" s="251">
        <f t="shared" si="202"/>
        <v>7000</v>
      </c>
      <c r="W258" s="287">
        <f t="shared" si="202"/>
        <v>2505.4499999999998</v>
      </c>
      <c r="X258" s="179"/>
      <c r="Y258" s="261"/>
      <c r="Z258" s="179">
        <f t="shared" si="202"/>
        <v>2557</v>
      </c>
      <c r="AA258" s="179">
        <f t="shared" si="202"/>
        <v>7000</v>
      </c>
      <c r="AB258" s="179">
        <f t="shared" si="202"/>
        <v>7000</v>
      </c>
      <c r="AC258" s="179">
        <f t="shared" si="202"/>
        <v>7000</v>
      </c>
      <c r="AD258" s="179">
        <f t="shared" si="202"/>
        <v>7000</v>
      </c>
      <c r="AE258" s="160"/>
    </row>
    <row r="259" spans="1:31" s="98" customFormat="1" ht="20.25" hidden="1" customHeight="1" x14ac:dyDescent="0.25">
      <c r="A259" s="167" t="s">
        <v>329</v>
      </c>
      <c r="B259" s="167"/>
      <c r="C259" s="167"/>
      <c r="D259" s="167"/>
      <c r="E259" s="167"/>
      <c r="F259" s="182">
        <f t="shared" si="174"/>
        <v>14000</v>
      </c>
      <c r="G259" s="182">
        <f t="shared" si="175"/>
        <v>11505.45</v>
      </c>
      <c r="H259" s="183">
        <f t="shared" si="176"/>
        <v>30557</v>
      </c>
      <c r="I259" s="116"/>
      <c r="J259" s="116"/>
      <c r="K259" s="115"/>
      <c r="L259" s="115"/>
      <c r="M259" s="9"/>
      <c r="N259" s="155">
        <v>312120</v>
      </c>
      <c r="O259" s="156" t="s">
        <v>41</v>
      </c>
      <c r="P259" s="157" t="s">
        <v>128</v>
      </c>
      <c r="Q259" s="158">
        <v>7000</v>
      </c>
      <c r="R259" s="158">
        <f>S259-Q259</f>
        <v>0</v>
      </c>
      <c r="S259" s="158">
        <f>3600+3400</f>
        <v>7000</v>
      </c>
      <c r="T259" s="158"/>
      <c r="U259" s="252">
        <v>2000</v>
      </c>
      <c r="V259" s="252">
        <v>7000</v>
      </c>
      <c r="W259" s="289">
        <v>2505.4499999999998</v>
      </c>
      <c r="X259" s="158"/>
      <c r="Y259" s="262"/>
      <c r="Z259" s="158">
        <v>2557</v>
      </c>
      <c r="AA259" s="158">
        <f>+Q259</f>
        <v>7000</v>
      </c>
      <c r="AB259" s="158">
        <v>7000</v>
      </c>
      <c r="AC259" s="158">
        <v>7000</v>
      </c>
      <c r="AD259" s="158">
        <v>7000</v>
      </c>
      <c r="AE259" s="160"/>
    </row>
    <row r="260" spans="1:31" s="98" customFormat="1" ht="20.25" hidden="1" customHeight="1" x14ac:dyDescent="0.25">
      <c r="A260" s="167" t="s">
        <v>329</v>
      </c>
      <c r="B260" s="167"/>
      <c r="C260" s="167"/>
      <c r="D260" s="167"/>
      <c r="E260" s="180" t="s">
        <v>380</v>
      </c>
      <c r="F260" s="182">
        <f t="shared" si="174"/>
        <v>0</v>
      </c>
      <c r="G260" s="182">
        <f t="shared" si="175"/>
        <v>4400</v>
      </c>
      <c r="H260" s="183">
        <f t="shared" si="176"/>
        <v>4400</v>
      </c>
      <c r="I260" s="108"/>
      <c r="J260" s="115"/>
      <c r="K260" s="115"/>
      <c r="L260" s="115"/>
      <c r="M260" s="176">
        <v>31213</v>
      </c>
      <c r="N260" s="177"/>
      <c r="O260" s="178" t="s">
        <v>41</v>
      </c>
      <c r="P260" s="177" t="s">
        <v>129</v>
      </c>
      <c r="Q260" s="179">
        <v>0</v>
      </c>
      <c r="R260" s="179">
        <f>R261</f>
        <v>0</v>
      </c>
      <c r="S260" s="179">
        <f>S261</f>
        <v>0</v>
      </c>
      <c r="T260" s="179">
        <f t="shared" ref="T260:AD260" si="203">T261</f>
        <v>0</v>
      </c>
      <c r="U260" s="251">
        <f t="shared" si="203"/>
        <v>4400</v>
      </c>
      <c r="V260" s="251">
        <f t="shared" si="203"/>
        <v>0</v>
      </c>
      <c r="W260" s="287">
        <f t="shared" si="203"/>
        <v>0</v>
      </c>
      <c r="X260" s="179"/>
      <c r="Y260" s="261"/>
      <c r="Z260" s="179">
        <f t="shared" si="203"/>
        <v>4400</v>
      </c>
      <c r="AA260" s="179">
        <f t="shared" si="203"/>
        <v>0</v>
      </c>
      <c r="AB260" s="179">
        <f t="shared" si="203"/>
        <v>0</v>
      </c>
      <c r="AC260" s="179">
        <f t="shared" si="203"/>
        <v>0</v>
      </c>
      <c r="AD260" s="179">
        <f t="shared" si="203"/>
        <v>0</v>
      </c>
      <c r="AE260" s="160"/>
    </row>
    <row r="261" spans="1:31" s="98" customFormat="1" ht="20.25" hidden="1" customHeight="1" x14ac:dyDescent="0.25">
      <c r="A261" s="167" t="s">
        <v>329</v>
      </c>
      <c r="B261" s="167"/>
      <c r="C261" s="167"/>
      <c r="D261" s="167"/>
      <c r="E261" s="167"/>
      <c r="F261" s="182">
        <f t="shared" si="174"/>
        <v>0</v>
      </c>
      <c r="G261" s="182">
        <f t="shared" si="175"/>
        <v>4400</v>
      </c>
      <c r="H261" s="183">
        <f t="shared" si="176"/>
        <v>4400</v>
      </c>
      <c r="I261" s="116"/>
      <c r="J261" s="116"/>
      <c r="K261" s="115"/>
      <c r="L261" s="115"/>
      <c r="M261" s="9"/>
      <c r="N261" s="155">
        <v>312130</v>
      </c>
      <c r="O261" s="156" t="s">
        <v>41</v>
      </c>
      <c r="P261" s="157" t="s">
        <v>129</v>
      </c>
      <c r="Q261" s="158">
        <v>0</v>
      </c>
      <c r="R261" s="158">
        <f>S261-Q261</f>
        <v>0</v>
      </c>
      <c r="S261" s="158">
        <v>0</v>
      </c>
      <c r="T261" s="158"/>
      <c r="U261" s="252">
        <v>4400</v>
      </c>
      <c r="V261" s="252">
        <v>0</v>
      </c>
      <c r="W261" s="289">
        <v>0</v>
      </c>
      <c r="X261" s="158"/>
      <c r="Y261" s="262"/>
      <c r="Z261" s="158">
        <v>4400</v>
      </c>
      <c r="AA261" s="158">
        <f>+Q261</f>
        <v>0</v>
      </c>
      <c r="AB261" s="158"/>
      <c r="AC261" s="158"/>
      <c r="AD261" s="158"/>
      <c r="AE261" s="160"/>
    </row>
    <row r="262" spans="1:31" s="98" customFormat="1" ht="20.25" hidden="1" customHeight="1" x14ac:dyDescent="0.25">
      <c r="A262" s="167" t="s">
        <v>329</v>
      </c>
      <c r="B262" s="167"/>
      <c r="C262" s="167"/>
      <c r="D262" s="167"/>
      <c r="E262" s="180" t="s">
        <v>380</v>
      </c>
      <c r="F262" s="182">
        <f t="shared" si="174"/>
        <v>3600</v>
      </c>
      <c r="G262" s="182">
        <f t="shared" si="175"/>
        <v>5000</v>
      </c>
      <c r="H262" s="183">
        <f t="shared" si="176"/>
        <v>11530</v>
      </c>
      <c r="I262" s="108"/>
      <c r="J262" s="115"/>
      <c r="K262" s="115"/>
      <c r="L262" s="115"/>
      <c r="M262" s="176">
        <v>31214</v>
      </c>
      <c r="N262" s="177"/>
      <c r="O262" s="178" t="s">
        <v>41</v>
      </c>
      <c r="P262" s="177" t="s">
        <v>130</v>
      </c>
      <c r="Q262" s="179">
        <f>Q263</f>
        <v>1800</v>
      </c>
      <c r="R262" s="179">
        <f>R263</f>
        <v>0</v>
      </c>
      <c r="S262" s="179">
        <f>S263</f>
        <v>1800</v>
      </c>
      <c r="T262" s="179">
        <f t="shared" ref="T262:AD262" si="204">T263</f>
        <v>0</v>
      </c>
      <c r="U262" s="251">
        <f t="shared" si="204"/>
        <v>1800</v>
      </c>
      <c r="V262" s="251">
        <f t="shared" si="204"/>
        <v>1800</v>
      </c>
      <c r="W262" s="287">
        <f t="shared" si="204"/>
        <v>1400</v>
      </c>
      <c r="X262" s="179"/>
      <c r="Y262" s="261"/>
      <c r="Z262" s="179">
        <f t="shared" si="204"/>
        <v>1330</v>
      </c>
      <c r="AA262" s="179">
        <f t="shared" si="204"/>
        <v>1800</v>
      </c>
      <c r="AB262" s="179">
        <f t="shared" si="204"/>
        <v>2800</v>
      </c>
      <c r="AC262" s="179">
        <f t="shared" si="204"/>
        <v>2800</v>
      </c>
      <c r="AD262" s="179">
        <f t="shared" si="204"/>
        <v>2800</v>
      </c>
      <c r="AE262" s="160"/>
    </row>
    <row r="263" spans="1:31" s="98" customFormat="1" ht="20.25" hidden="1" customHeight="1" x14ac:dyDescent="0.25">
      <c r="A263" s="167" t="s">
        <v>329</v>
      </c>
      <c r="B263" s="167"/>
      <c r="C263" s="167"/>
      <c r="D263" s="167"/>
      <c r="E263" s="167"/>
      <c r="F263" s="182">
        <f t="shared" si="174"/>
        <v>3600</v>
      </c>
      <c r="G263" s="182">
        <f t="shared" si="175"/>
        <v>5000</v>
      </c>
      <c r="H263" s="183">
        <f t="shared" si="176"/>
        <v>11530</v>
      </c>
      <c r="I263" s="116"/>
      <c r="J263" s="116"/>
      <c r="K263" s="115"/>
      <c r="L263" s="115"/>
      <c r="M263" s="9"/>
      <c r="N263" s="155">
        <v>312140</v>
      </c>
      <c r="O263" s="156" t="s">
        <v>41</v>
      </c>
      <c r="P263" s="157" t="s">
        <v>130</v>
      </c>
      <c r="Q263" s="158">
        <v>1800</v>
      </c>
      <c r="R263" s="158">
        <f>S263-Q263</f>
        <v>0</v>
      </c>
      <c r="S263" s="158">
        <v>1800</v>
      </c>
      <c r="T263" s="158"/>
      <c r="U263" s="252">
        <v>1800</v>
      </c>
      <c r="V263" s="252">
        <v>1800</v>
      </c>
      <c r="W263" s="289">
        <v>1400</v>
      </c>
      <c r="X263" s="158"/>
      <c r="Y263" s="262"/>
      <c r="Z263" s="158">
        <v>1330</v>
      </c>
      <c r="AA263" s="158">
        <f>+Q263</f>
        <v>1800</v>
      </c>
      <c r="AB263" s="158">
        <v>2800</v>
      </c>
      <c r="AC263" s="158">
        <v>2800</v>
      </c>
      <c r="AD263" s="158">
        <v>2800</v>
      </c>
      <c r="AE263" s="160"/>
    </row>
    <row r="264" spans="1:31" s="98" customFormat="1" ht="20.25" hidden="1" customHeight="1" x14ac:dyDescent="0.25">
      <c r="A264" s="167" t="s">
        <v>329</v>
      </c>
      <c r="B264" s="167"/>
      <c r="C264" s="167"/>
      <c r="D264" s="167"/>
      <c r="E264" s="180" t="s">
        <v>380</v>
      </c>
      <c r="F264" s="182">
        <f t="shared" si="174"/>
        <v>0</v>
      </c>
      <c r="G264" s="182">
        <f t="shared" si="175"/>
        <v>0</v>
      </c>
      <c r="H264" s="183">
        <f t="shared" si="176"/>
        <v>0</v>
      </c>
      <c r="I264" s="108"/>
      <c r="J264" s="115"/>
      <c r="K264" s="115"/>
      <c r="L264" s="115"/>
      <c r="M264" s="176">
        <v>31215</v>
      </c>
      <c r="N264" s="177"/>
      <c r="O264" s="178" t="s">
        <v>41</v>
      </c>
      <c r="P264" s="177" t="s">
        <v>131</v>
      </c>
      <c r="Q264" s="179">
        <f>+Q265</f>
        <v>0</v>
      </c>
      <c r="R264" s="179">
        <f t="shared" ref="R264:AD264" si="205">+R265</f>
        <v>0</v>
      </c>
      <c r="S264" s="179">
        <f t="shared" si="205"/>
        <v>0</v>
      </c>
      <c r="T264" s="179">
        <f t="shared" si="205"/>
        <v>0</v>
      </c>
      <c r="U264" s="251">
        <f t="shared" si="205"/>
        <v>0</v>
      </c>
      <c r="V264" s="251">
        <f t="shared" si="205"/>
        <v>0</v>
      </c>
      <c r="W264" s="287">
        <f t="shared" si="205"/>
        <v>0</v>
      </c>
      <c r="X264" s="179"/>
      <c r="Y264" s="261"/>
      <c r="Z264" s="179">
        <f t="shared" si="205"/>
        <v>0</v>
      </c>
      <c r="AA264" s="179">
        <f t="shared" si="205"/>
        <v>0</v>
      </c>
      <c r="AB264" s="179">
        <f t="shared" si="205"/>
        <v>0</v>
      </c>
      <c r="AC264" s="179">
        <f t="shared" si="205"/>
        <v>0</v>
      </c>
      <c r="AD264" s="179">
        <f t="shared" si="205"/>
        <v>0</v>
      </c>
      <c r="AE264" s="160"/>
    </row>
    <row r="265" spans="1:31" s="98" customFormat="1" ht="20.25" hidden="1" customHeight="1" x14ac:dyDescent="0.25">
      <c r="A265" s="167" t="s">
        <v>329</v>
      </c>
      <c r="B265" s="167"/>
      <c r="C265" s="167"/>
      <c r="D265" s="167"/>
      <c r="E265" s="167"/>
      <c r="F265" s="182">
        <f t="shared" si="174"/>
        <v>0</v>
      </c>
      <c r="G265" s="182">
        <f t="shared" si="175"/>
        <v>0</v>
      </c>
      <c r="H265" s="183">
        <f t="shared" si="176"/>
        <v>0</v>
      </c>
      <c r="I265" s="116"/>
      <c r="J265" s="116"/>
      <c r="K265" s="115"/>
      <c r="L265" s="115"/>
      <c r="M265" s="9"/>
      <c r="N265" s="155">
        <v>312150</v>
      </c>
      <c r="O265" s="156" t="s">
        <v>41</v>
      </c>
      <c r="P265" s="157" t="s">
        <v>131</v>
      </c>
      <c r="Q265" s="158"/>
      <c r="R265" s="158"/>
      <c r="S265" s="158"/>
      <c r="T265" s="158"/>
      <c r="U265" s="252">
        <v>0</v>
      </c>
      <c r="V265" s="252">
        <v>0</v>
      </c>
      <c r="W265" s="289">
        <v>0</v>
      </c>
      <c r="X265" s="158"/>
      <c r="Y265" s="262"/>
      <c r="Z265" s="158"/>
      <c r="AA265" s="158">
        <f>+Q265</f>
        <v>0</v>
      </c>
      <c r="AB265" s="158"/>
      <c r="AC265" s="158"/>
      <c r="AD265" s="158"/>
      <c r="AE265" s="160"/>
    </row>
    <row r="266" spans="1:31" s="98" customFormat="1" ht="20.25" hidden="1" customHeight="1" x14ac:dyDescent="0.25">
      <c r="A266" s="167" t="s">
        <v>329</v>
      </c>
      <c r="B266" s="167"/>
      <c r="C266" s="167"/>
      <c r="D266" s="167"/>
      <c r="E266" s="180" t="s">
        <v>380</v>
      </c>
      <c r="F266" s="182">
        <f t="shared" si="174"/>
        <v>20400</v>
      </c>
      <c r="G266" s="182">
        <f t="shared" si="175"/>
        <v>30600</v>
      </c>
      <c r="H266" s="183">
        <f t="shared" si="176"/>
        <v>66200</v>
      </c>
      <c r="I266" s="108"/>
      <c r="J266" s="115"/>
      <c r="K266" s="115"/>
      <c r="L266" s="115"/>
      <c r="M266" s="176">
        <v>31216</v>
      </c>
      <c r="N266" s="177"/>
      <c r="O266" s="178" t="s">
        <v>41</v>
      </c>
      <c r="P266" s="177" t="s">
        <v>132</v>
      </c>
      <c r="Q266" s="179">
        <f t="shared" ref="Q266:AD266" si="206">Q267</f>
        <v>10200</v>
      </c>
      <c r="R266" s="179">
        <f t="shared" si="206"/>
        <v>0</v>
      </c>
      <c r="S266" s="179">
        <f t="shared" si="206"/>
        <v>10200</v>
      </c>
      <c r="T266" s="179">
        <f t="shared" si="206"/>
        <v>0</v>
      </c>
      <c r="U266" s="251">
        <f t="shared" si="206"/>
        <v>10200</v>
      </c>
      <c r="V266" s="251">
        <f t="shared" si="206"/>
        <v>10200</v>
      </c>
      <c r="W266" s="287">
        <f t="shared" si="206"/>
        <v>10200</v>
      </c>
      <c r="X266" s="179"/>
      <c r="Y266" s="261"/>
      <c r="Z266" s="179">
        <f t="shared" si="206"/>
        <v>11000</v>
      </c>
      <c r="AA266" s="179">
        <f t="shared" si="206"/>
        <v>10200</v>
      </c>
      <c r="AB266" s="179">
        <f t="shared" si="206"/>
        <v>15000</v>
      </c>
      <c r="AC266" s="179">
        <f t="shared" si="206"/>
        <v>15000</v>
      </c>
      <c r="AD266" s="179">
        <f t="shared" si="206"/>
        <v>15000</v>
      </c>
      <c r="AE266" s="160"/>
    </row>
    <row r="267" spans="1:31" s="98" customFormat="1" ht="20.25" hidden="1" customHeight="1" x14ac:dyDescent="0.25">
      <c r="A267" s="167" t="s">
        <v>329</v>
      </c>
      <c r="B267" s="167"/>
      <c r="C267" s="167"/>
      <c r="D267" s="167"/>
      <c r="E267" s="167"/>
      <c r="F267" s="182">
        <f t="shared" si="174"/>
        <v>20400</v>
      </c>
      <c r="G267" s="182">
        <f t="shared" si="175"/>
        <v>30600</v>
      </c>
      <c r="H267" s="183">
        <f t="shared" si="176"/>
        <v>66200</v>
      </c>
      <c r="I267" s="116"/>
      <c r="J267" s="116"/>
      <c r="K267" s="115"/>
      <c r="L267" s="115"/>
      <c r="M267" s="9"/>
      <c r="N267" s="155">
        <v>312160</v>
      </c>
      <c r="O267" s="156" t="s">
        <v>41</v>
      </c>
      <c r="P267" s="157" t="s">
        <v>132</v>
      </c>
      <c r="Q267" s="158">
        <v>10200</v>
      </c>
      <c r="R267" s="158">
        <f>S267-Q267</f>
        <v>0</v>
      </c>
      <c r="S267" s="158">
        <v>10200</v>
      </c>
      <c r="T267" s="158"/>
      <c r="U267" s="252">
        <v>10200</v>
      </c>
      <c r="V267" s="252">
        <v>10200</v>
      </c>
      <c r="W267" s="289">
        <v>10200</v>
      </c>
      <c r="X267" s="158"/>
      <c r="Y267" s="262"/>
      <c r="Z267" s="158">
        <v>11000</v>
      </c>
      <c r="AA267" s="158">
        <f>+Q267</f>
        <v>10200</v>
      </c>
      <c r="AB267" s="158">
        <v>15000</v>
      </c>
      <c r="AC267" s="158">
        <v>15000</v>
      </c>
      <c r="AD267" s="158">
        <v>15000</v>
      </c>
      <c r="AE267" s="160"/>
    </row>
    <row r="268" spans="1:31" s="98" customFormat="1" ht="20.25" hidden="1" customHeight="1" x14ac:dyDescent="0.25">
      <c r="A268" s="167" t="s">
        <v>329</v>
      </c>
      <c r="B268" s="167"/>
      <c r="C268" s="167"/>
      <c r="D268" s="167"/>
      <c r="E268" s="180" t="s">
        <v>380</v>
      </c>
      <c r="F268" s="182">
        <f t="shared" si="174"/>
        <v>26000</v>
      </c>
      <c r="G268" s="182">
        <f t="shared" si="175"/>
        <v>38921.42</v>
      </c>
      <c r="H268" s="183">
        <f t="shared" si="176"/>
        <v>70300</v>
      </c>
      <c r="I268" s="108"/>
      <c r="J268" s="115"/>
      <c r="K268" s="115"/>
      <c r="L268" s="115"/>
      <c r="M268" s="176">
        <v>31219</v>
      </c>
      <c r="N268" s="177"/>
      <c r="O268" s="178" t="s">
        <v>41</v>
      </c>
      <c r="P268" s="177" t="s">
        <v>133</v>
      </c>
      <c r="Q268" s="179">
        <f>Q269</f>
        <v>13000</v>
      </c>
      <c r="R268" s="179">
        <f>R269</f>
        <v>0</v>
      </c>
      <c r="S268" s="179">
        <f>S269</f>
        <v>13000</v>
      </c>
      <c r="T268" s="179">
        <f t="shared" ref="T268:AD268" si="207">T269</f>
        <v>0</v>
      </c>
      <c r="U268" s="251">
        <f t="shared" si="207"/>
        <v>13000</v>
      </c>
      <c r="V268" s="251">
        <f t="shared" si="207"/>
        <v>13000</v>
      </c>
      <c r="W268" s="287">
        <f t="shared" si="207"/>
        <v>12921.42</v>
      </c>
      <c r="X268" s="179"/>
      <c r="Y268" s="261"/>
      <c r="Z268" s="179">
        <f t="shared" si="207"/>
        <v>12300</v>
      </c>
      <c r="AA268" s="179">
        <f t="shared" si="207"/>
        <v>13000</v>
      </c>
      <c r="AB268" s="179">
        <f t="shared" si="207"/>
        <v>15000</v>
      </c>
      <c r="AC268" s="179">
        <f t="shared" si="207"/>
        <v>15000</v>
      </c>
      <c r="AD268" s="179">
        <f t="shared" si="207"/>
        <v>15000</v>
      </c>
      <c r="AE268" s="160"/>
    </row>
    <row r="269" spans="1:31" s="98" customFormat="1" ht="20.25" hidden="1" customHeight="1" x14ac:dyDescent="0.25">
      <c r="A269" s="167" t="s">
        <v>329</v>
      </c>
      <c r="B269" s="167"/>
      <c r="C269" s="167"/>
      <c r="D269" s="167"/>
      <c r="E269" s="167"/>
      <c r="F269" s="182">
        <f t="shared" si="174"/>
        <v>26000</v>
      </c>
      <c r="G269" s="182">
        <f t="shared" si="175"/>
        <v>38921.42</v>
      </c>
      <c r="H269" s="183">
        <f t="shared" si="176"/>
        <v>70300</v>
      </c>
      <c r="I269" s="116"/>
      <c r="J269" s="116"/>
      <c r="K269" s="115"/>
      <c r="L269" s="115"/>
      <c r="M269" s="9"/>
      <c r="N269" s="155">
        <v>312190</v>
      </c>
      <c r="O269" s="156" t="s">
        <v>41</v>
      </c>
      <c r="P269" s="157" t="s">
        <v>134</v>
      </c>
      <c r="Q269" s="158">
        <v>13000</v>
      </c>
      <c r="R269" s="158">
        <f>S269-Q269</f>
        <v>0</v>
      </c>
      <c r="S269" s="158">
        <v>13000</v>
      </c>
      <c r="T269" s="158"/>
      <c r="U269" s="252">
        <v>13000</v>
      </c>
      <c r="V269" s="252">
        <v>13000</v>
      </c>
      <c r="W269" s="288">
        <v>12921.42</v>
      </c>
      <c r="X269" s="158"/>
      <c r="Y269" s="262"/>
      <c r="Z269" s="158">
        <v>12300</v>
      </c>
      <c r="AA269" s="158">
        <f>+Q269</f>
        <v>13000</v>
      </c>
      <c r="AB269" s="158">
        <v>15000</v>
      </c>
      <c r="AC269" s="158">
        <v>15000</v>
      </c>
      <c r="AD269" s="158">
        <v>15000</v>
      </c>
      <c r="AE269" s="160"/>
    </row>
    <row r="270" spans="1:31" s="194" customFormat="1" ht="20.25" customHeight="1" x14ac:dyDescent="0.25">
      <c r="A270" s="172" t="s">
        <v>329</v>
      </c>
      <c r="B270" s="172"/>
      <c r="C270" s="195" t="s">
        <v>376</v>
      </c>
      <c r="D270" s="195" t="s">
        <v>379</v>
      </c>
      <c r="E270" s="195" t="s">
        <v>380</v>
      </c>
      <c r="F270" s="187">
        <f t="shared" si="174"/>
        <v>481550</v>
      </c>
      <c r="G270" s="187">
        <f t="shared" si="175"/>
        <v>757418.87</v>
      </c>
      <c r="H270" s="188">
        <f t="shared" si="176"/>
        <v>1200370</v>
      </c>
      <c r="I270" s="108"/>
      <c r="J270" s="115"/>
      <c r="K270" s="115">
        <v>313</v>
      </c>
      <c r="L270" s="115"/>
      <c r="M270" s="115"/>
      <c r="N270" s="116"/>
      <c r="O270" s="10" t="s">
        <v>41</v>
      </c>
      <c r="P270" s="111" t="s">
        <v>135</v>
      </c>
      <c r="Q270" s="117">
        <f>Q271+Q276</f>
        <v>243900</v>
      </c>
      <c r="R270" s="117">
        <f>R271+R276</f>
        <v>-3125</v>
      </c>
      <c r="S270" s="117">
        <f>S271+S276</f>
        <v>240775</v>
      </c>
      <c r="T270" s="117">
        <v>156470</v>
      </c>
      <c r="U270" s="250">
        <f t="shared" ref="U270:AD270" si="208">U271+U276</f>
        <v>172000</v>
      </c>
      <c r="V270" s="250">
        <f t="shared" si="208"/>
        <v>243900</v>
      </c>
      <c r="W270" s="286">
        <f t="shared" si="208"/>
        <v>185048.87</v>
      </c>
      <c r="X270" s="117"/>
      <c r="Y270" s="260"/>
      <c r="Z270" s="193">
        <f t="shared" si="208"/>
        <v>156470</v>
      </c>
      <c r="AA270" s="193">
        <f t="shared" si="208"/>
        <v>243900</v>
      </c>
      <c r="AB270" s="193">
        <f t="shared" si="208"/>
        <v>300000</v>
      </c>
      <c r="AC270" s="193">
        <f t="shared" si="208"/>
        <v>250000</v>
      </c>
      <c r="AD270" s="193">
        <f t="shared" si="208"/>
        <v>250000</v>
      </c>
      <c r="AE270" s="160"/>
    </row>
    <row r="271" spans="1:31" s="98" customFormat="1" ht="20.25" customHeight="1" x14ac:dyDescent="0.25">
      <c r="A271" s="167" t="s">
        <v>329</v>
      </c>
      <c r="B271" s="167"/>
      <c r="C271" s="167"/>
      <c r="D271" s="180" t="s">
        <v>379</v>
      </c>
      <c r="E271" s="180" t="s">
        <v>380</v>
      </c>
      <c r="F271" s="182">
        <f t="shared" si="174"/>
        <v>481550</v>
      </c>
      <c r="G271" s="182">
        <f t="shared" si="175"/>
        <v>757418.87</v>
      </c>
      <c r="H271" s="183">
        <f t="shared" si="176"/>
        <v>1200370</v>
      </c>
      <c r="I271" s="116"/>
      <c r="J271" s="116"/>
      <c r="K271" s="115"/>
      <c r="L271" s="115">
        <v>3132</v>
      </c>
      <c r="M271" s="115"/>
      <c r="N271" s="116"/>
      <c r="O271" s="10" t="s">
        <v>41</v>
      </c>
      <c r="P271" s="111" t="s">
        <v>136</v>
      </c>
      <c r="Q271" s="117">
        <f>Q272+Q274</f>
        <v>243900</v>
      </c>
      <c r="R271" s="117">
        <f>R272+R274</f>
        <v>-3125</v>
      </c>
      <c r="S271" s="117">
        <f>S272+S274</f>
        <v>240775</v>
      </c>
      <c r="T271" s="117">
        <v>156470</v>
      </c>
      <c r="U271" s="250">
        <f t="shared" ref="U271:AD271" si="209">U272+U274</f>
        <v>172000</v>
      </c>
      <c r="V271" s="250">
        <f t="shared" si="209"/>
        <v>243900</v>
      </c>
      <c r="W271" s="286">
        <f t="shared" si="209"/>
        <v>185048.87</v>
      </c>
      <c r="X271" s="117"/>
      <c r="Y271" s="260"/>
      <c r="Z271" s="117">
        <f t="shared" si="209"/>
        <v>156470</v>
      </c>
      <c r="AA271" s="117">
        <f t="shared" si="209"/>
        <v>243900</v>
      </c>
      <c r="AB271" s="117">
        <f t="shared" si="209"/>
        <v>300000</v>
      </c>
      <c r="AC271" s="117">
        <f t="shared" si="209"/>
        <v>250000</v>
      </c>
      <c r="AD271" s="117">
        <f t="shared" si="209"/>
        <v>250000</v>
      </c>
      <c r="AE271" s="160"/>
    </row>
    <row r="272" spans="1:31" s="98" customFormat="1" ht="20.25" hidden="1" customHeight="1" x14ac:dyDescent="0.25">
      <c r="A272" s="167" t="s">
        <v>329</v>
      </c>
      <c r="B272" s="167"/>
      <c r="C272" s="167"/>
      <c r="D272" s="167"/>
      <c r="E272" s="180" t="s">
        <v>380</v>
      </c>
      <c r="F272" s="182">
        <f t="shared" si="174"/>
        <v>481550</v>
      </c>
      <c r="G272" s="182">
        <f t="shared" si="175"/>
        <v>600948.87</v>
      </c>
      <c r="H272" s="183">
        <f t="shared" si="176"/>
        <v>1200370</v>
      </c>
      <c r="I272" s="108"/>
      <c r="J272" s="115"/>
      <c r="K272" s="115"/>
      <c r="L272" s="115"/>
      <c r="M272" s="176">
        <v>31321</v>
      </c>
      <c r="N272" s="177"/>
      <c r="O272" s="178" t="s">
        <v>41</v>
      </c>
      <c r="P272" s="177" t="s">
        <v>136</v>
      </c>
      <c r="Q272" s="179">
        <f>Q273</f>
        <v>243900</v>
      </c>
      <c r="R272" s="179">
        <f>R273</f>
        <v>-3125</v>
      </c>
      <c r="S272" s="179">
        <f>S273</f>
        <v>240775</v>
      </c>
      <c r="T272" s="179">
        <f t="shared" ref="T272:AD272" si="210">T273</f>
        <v>0</v>
      </c>
      <c r="U272" s="251">
        <f t="shared" si="210"/>
        <v>172000</v>
      </c>
      <c r="V272" s="251">
        <f t="shared" si="210"/>
        <v>243900</v>
      </c>
      <c r="W272" s="287">
        <f t="shared" si="210"/>
        <v>185048.87</v>
      </c>
      <c r="X272" s="179"/>
      <c r="Y272" s="261"/>
      <c r="Z272" s="179">
        <f t="shared" si="210"/>
        <v>156470</v>
      </c>
      <c r="AA272" s="179">
        <f t="shared" si="210"/>
        <v>243900</v>
      </c>
      <c r="AB272" s="179">
        <f t="shared" si="210"/>
        <v>300000</v>
      </c>
      <c r="AC272" s="179">
        <f t="shared" si="210"/>
        <v>250000</v>
      </c>
      <c r="AD272" s="179">
        <f t="shared" si="210"/>
        <v>250000</v>
      </c>
      <c r="AE272" s="160"/>
    </row>
    <row r="273" spans="1:31" s="98" customFormat="1" ht="20.25" hidden="1" customHeight="1" x14ac:dyDescent="0.25">
      <c r="A273" s="167" t="s">
        <v>329</v>
      </c>
      <c r="B273" s="167"/>
      <c r="C273" s="167"/>
      <c r="D273" s="167"/>
      <c r="E273" s="167"/>
      <c r="F273" s="182">
        <f t="shared" si="174"/>
        <v>481550</v>
      </c>
      <c r="G273" s="182">
        <f t="shared" si="175"/>
        <v>600948.87</v>
      </c>
      <c r="H273" s="183">
        <f t="shared" si="176"/>
        <v>1200370</v>
      </c>
      <c r="I273" s="116"/>
      <c r="J273" s="116"/>
      <c r="K273" s="115"/>
      <c r="L273" s="115"/>
      <c r="M273" s="115"/>
      <c r="N273" s="155">
        <v>313210</v>
      </c>
      <c r="O273" s="156" t="s">
        <v>41</v>
      </c>
      <c r="P273" s="157" t="s">
        <v>136</v>
      </c>
      <c r="Q273" s="158">
        <v>243900</v>
      </c>
      <c r="R273" s="158">
        <f>S273-Q273</f>
        <v>-3125</v>
      </c>
      <c r="S273" s="158">
        <f>203000-9100+2000+49000+2000-6000-25000+28000-3125</f>
        <v>240775</v>
      </c>
      <c r="T273" s="158"/>
      <c r="U273" s="252">
        <v>172000</v>
      </c>
      <c r="V273" s="252">
        <v>243900</v>
      </c>
      <c r="W273" s="289">
        <v>185048.87</v>
      </c>
      <c r="X273" s="158"/>
      <c r="Y273" s="262"/>
      <c r="Z273" s="158">
        <v>156470</v>
      </c>
      <c r="AA273" s="158">
        <f>+Q273</f>
        <v>243900</v>
      </c>
      <c r="AB273" s="158">
        <v>300000</v>
      </c>
      <c r="AC273" s="158">
        <v>250000</v>
      </c>
      <c r="AD273" s="158">
        <v>250000</v>
      </c>
      <c r="AE273" s="160"/>
    </row>
    <row r="274" spans="1:31" s="98" customFormat="1" ht="20.25" hidden="1" customHeight="1" x14ac:dyDescent="0.25">
      <c r="A274" s="167" t="s">
        <v>329</v>
      </c>
      <c r="B274" s="167"/>
      <c r="C274" s="167"/>
      <c r="D274" s="167"/>
      <c r="E274" s="180" t="s">
        <v>380</v>
      </c>
      <c r="F274" s="182">
        <f t="shared" ref="F274:F337" si="211">+Q274+R274+S274</f>
        <v>0</v>
      </c>
      <c r="G274" s="182">
        <f t="shared" ref="G274:G337" si="212">+T274+U274+V274+W274+X274+Y274</f>
        <v>0</v>
      </c>
      <c r="H274" s="183">
        <f t="shared" ref="H274:H337" si="213">+Z274+AA274+AB274+AC274+AD274</f>
        <v>0</v>
      </c>
      <c r="I274" s="108"/>
      <c r="J274" s="115"/>
      <c r="K274" s="115"/>
      <c r="L274" s="115"/>
      <c r="M274" s="176">
        <v>31322</v>
      </c>
      <c r="N274" s="177"/>
      <c r="O274" s="178" t="s">
        <v>41</v>
      </c>
      <c r="P274" s="177" t="s">
        <v>256</v>
      </c>
      <c r="Q274" s="179">
        <f>Q275</f>
        <v>0</v>
      </c>
      <c r="R274" s="179">
        <f>R275</f>
        <v>0</v>
      </c>
      <c r="S274" s="179">
        <f>S275</f>
        <v>0</v>
      </c>
      <c r="T274" s="179">
        <f t="shared" ref="T274:AD274" si="214">T275</f>
        <v>0</v>
      </c>
      <c r="U274" s="179">
        <f t="shared" si="214"/>
        <v>0</v>
      </c>
      <c r="V274" s="179">
        <f t="shared" si="214"/>
        <v>0</v>
      </c>
      <c r="W274" s="287">
        <f t="shared" si="214"/>
        <v>0</v>
      </c>
      <c r="X274" s="179"/>
      <c r="Y274" s="261"/>
      <c r="Z274" s="179">
        <f t="shared" si="214"/>
        <v>0</v>
      </c>
      <c r="AA274" s="179">
        <f t="shared" si="214"/>
        <v>0</v>
      </c>
      <c r="AB274" s="179">
        <f t="shared" si="214"/>
        <v>0</v>
      </c>
      <c r="AC274" s="179">
        <f t="shared" si="214"/>
        <v>0</v>
      </c>
      <c r="AD274" s="179">
        <f t="shared" si="214"/>
        <v>0</v>
      </c>
      <c r="AE274" s="160"/>
    </row>
    <row r="275" spans="1:31" s="98" customFormat="1" ht="20.25" hidden="1" customHeight="1" x14ac:dyDescent="0.25">
      <c r="A275" s="167" t="s">
        <v>329</v>
      </c>
      <c r="B275" s="167"/>
      <c r="C275" s="167"/>
      <c r="D275" s="167"/>
      <c r="E275" s="167"/>
      <c r="F275" s="182">
        <f t="shared" si="211"/>
        <v>0</v>
      </c>
      <c r="G275" s="182">
        <f t="shared" si="212"/>
        <v>0</v>
      </c>
      <c r="H275" s="183">
        <f t="shared" si="213"/>
        <v>0</v>
      </c>
      <c r="I275" s="116"/>
      <c r="J275" s="116"/>
      <c r="K275" s="115"/>
      <c r="L275" s="115"/>
      <c r="M275" s="115"/>
      <c r="N275" s="155">
        <v>313220</v>
      </c>
      <c r="O275" s="156" t="s">
        <v>41</v>
      </c>
      <c r="P275" s="157" t="s">
        <v>256</v>
      </c>
      <c r="Q275" s="158">
        <v>0</v>
      </c>
      <c r="R275" s="158">
        <f>S275-Q275</f>
        <v>0</v>
      </c>
      <c r="S275" s="158">
        <v>0</v>
      </c>
      <c r="T275" s="158"/>
      <c r="U275" s="214">
        <v>0</v>
      </c>
      <c r="V275" s="214">
        <v>0</v>
      </c>
      <c r="W275" s="289"/>
      <c r="X275" s="158"/>
      <c r="Y275" s="262"/>
      <c r="Z275" s="158"/>
      <c r="AA275" s="158">
        <f>+Q275</f>
        <v>0</v>
      </c>
      <c r="AB275" s="158"/>
      <c r="AC275" s="158"/>
      <c r="AD275" s="158"/>
      <c r="AE275" s="160"/>
    </row>
    <row r="276" spans="1:31" s="98" customFormat="1" ht="20.25" hidden="1" customHeight="1" x14ac:dyDescent="0.25">
      <c r="A276" s="167" t="s">
        <v>329</v>
      </c>
      <c r="B276" s="167"/>
      <c r="C276" s="167"/>
      <c r="D276" s="180" t="s">
        <v>379</v>
      </c>
      <c r="E276" s="180" t="s">
        <v>380</v>
      </c>
      <c r="F276" s="182">
        <f t="shared" si="211"/>
        <v>0</v>
      </c>
      <c r="G276" s="182">
        <f t="shared" si="212"/>
        <v>0</v>
      </c>
      <c r="H276" s="183">
        <f t="shared" si="213"/>
        <v>0</v>
      </c>
      <c r="I276" s="116"/>
      <c r="J276" s="116"/>
      <c r="K276" s="115"/>
      <c r="L276" s="115">
        <v>3133</v>
      </c>
      <c r="M276" s="115"/>
      <c r="N276" s="116"/>
      <c r="O276" s="10" t="s">
        <v>41</v>
      </c>
      <c r="P276" s="111" t="s">
        <v>257</v>
      </c>
      <c r="Q276" s="117">
        <f t="shared" ref="Q276:AD277" si="215">Q277</f>
        <v>0</v>
      </c>
      <c r="R276" s="117">
        <f t="shared" si="215"/>
        <v>0</v>
      </c>
      <c r="S276" s="117">
        <f t="shared" si="215"/>
        <v>0</v>
      </c>
      <c r="T276" s="117">
        <f t="shared" si="215"/>
        <v>0</v>
      </c>
      <c r="U276" s="117">
        <f t="shared" si="215"/>
        <v>0</v>
      </c>
      <c r="V276" s="117">
        <f t="shared" si="215"/>
        <v>0</v>
      </c>
      <c r="W276" s="286">
        <f t="shared" si="215"/>
        <v>0</v>
      </c>
      <c r="X276" s="117"/>
      <c r="Y276" s="260"/>
      <c r="Z276" s="117">
        <f t="shared" si="215"/>
        <v>0</v>
      </c>
      <c r="AA276" s="117">
        <f t="shared" si="215"/>
        <v>0</v>
      </c>
      <c r="AB276" s="117">
        <f t="shared" si="215"/>
        <v>0</v>
      </c>
      <c r="AC276" s="117">
        <f t="shared" si="215"/>
        <v>0</v>
      </c>
      <c r="AD276" s="117">
        <f t="shared" si="215"/>
        <v>0</v>
      </c>
      <c r="AE276" s="160"/>
    </row>
    <row r="277" spans="1:31" s="98" customFormat="1" ht="20.25" hidden="1" customHeight="1" x14ac:dyDescent="0.25">
      <c r="A277" s="167" t="s">
        <v>329</v>
      </c>
      <c r="B277" s="167"/>
      <c r="C277" s="167"/>
      <c r="D277" s="167"/>
      <c r="E277" s="180" t="s">
        <v>380</v>
      </c>
      <c r="F277" s="182">
        <f t="shared" si="211"/>
        <v>0</v>
      </c>
      <c r="G277" s="182">
        <f t="shared" si="212"/>
        <v>0</v>
      </c>
      <c r="H277" s="183">
        <f t="shared" si="213"/>
        <v>0</v>
      </c>
      <c r="I277" s="108"/>
      <c r="J277" s="115"/>
      <c r="K277" s="115"/>
      <c r="L277" s="115"/>
      <c r="M277" s="176">
        <v>31332</v>
      </c>
      <c r="N277" s="177"/>
      <c r="O277" s="178" t="s">
        <v>41</v>
      </c>
      <c r="P277" s="177" t="s">
        <v>257</v>
      </c>
      <c r="Q277" s="179">
        <f>Q278</f>
        <v>0</v>
      </c>
      <c r="R277" s="179">
        <f>R278</f>
        <v>0</v>
      </c>
      <c r="S277" s="179">
        <f>S278</f>
        <v>0</v>
      </c>
      <c r="T277" s="179">
        <f t="shared" si="215"/>
        <v>0</v>
      </c>
      <c r="U277" s="179">
        <f t="shared" si="215"/>
        <v>0</v>
      </c>
      <c r="V277" s="179">
        <f t="shared" si="215"/>
        <v>0</v>
      </c>
      <c r="W277" s="287">
        <f t="shared" si="215"/>
        <v>0</v>
      </c>
      <c r="X277" s="179"/>
      <c r="Y277" s="261"/>
      <c r="Z277" s="179">
        <f t="shared" si="215"/>
        <v>0</v>
      </c>
      <c r="AA277" s="179">
        <f t="shared" si="215"/>
        <v>0</v>
      </c>
      <c r="AB277" s="179">
        <f t="shared" si="215"/>
        <v>0</v>
      </c>
      <c r="AC277" s="179">
        <f t="shared" si="215"/>
        <v>0</v>
      </c>
      <c r="AD277" s="179">
        <f t="shared" si="215"/>
        <v>0</v>
      </c>
      <c r="AE277" s="160"/>
    </row>
    <row r="278" spans="1:31" s="98" customFormat="1" ht="20.25" hidden="1" customHeight="1" x14ac:dyDescent="0.25">
      <c r="A278" s="167" t="s">
        <v>329</v>
      </c>
      <c r="B278" s="167"/>
      <c r="C278" s="167"/>
      <c r="D278" s="167"/>
      <c r="E278" s="167"/>
      <c r="F278" s="182">
        <f t="shared" si="211"/>
        <v>0</v>
      </c>
      <c r="G278" s="182">
        <f t="shared" si="212"/>
        <v>0</v>
      </c>
      <c r="H278" s="183">
        <f t="shared" si="213"/>
        <v>0</v>
      </c>
      <c r="I278" s="116"/>
      <c r="J278" s="116"/>
      <c r="K278" s="115"/>
      <c r="L278" s="115"/>
      <c r="M278" s="115"/>
      <c r="N278" s="155">
        <v>313320</v>
      </c>
      <c r="O278" s="156" t="s">
        <v>41</v>
      </c>
      <c r="P278" s="157" t="s">
        <v>257</v>
      </c>
      <c r="Q278" s="158">
        <v>0</v>
      </c>
      <c r="R278" s="158">
        <f>S278-Q278</f>
        <v>0</v>
      </c>
      <c r="S278" s="158">
        <v>0</v>
      </c>
      <c r="T278" s="158"/>
      <c r="U278" s="214">
        <v>0</v>
      </c>
      <c r="V278" s="214">
        <v>0</v>
      </c>
      <c r="W278" s="289"/>
      <c r="X278" s="158"/>
      <c r="Y278" s="262"/>
      <c r="Z278" s="158"/>
      <c r="AA278" s="158">
        <f>+Q278</f>
        <v>0</v>
      </c>
      <c r="AB278" s="158"/>
      <c r="AC278" s="158"/>
      <c r="AD278" s="158"/>
      <c r="AE278" s="160"/>
    </row>
    <row r="279" spans="1:31" s="171" customFormat="1" ht="20.25" customHeight="1" x14ac:dyDescent="0.25">
      <c r="A279" s="167" t="s">
        <v>329</v>
      </c>
      <c r="B279" s="180" t="s">
        <v>345</v>
      </c>
      <c r="C279" s="180" t="s">
        <v>376</v>
      </c>
      <c r="D279" s="180" t="s">
        <v>379</v>
      </c>
      <c r="E279" s="180" t="s">
        <v>380</v>
      </c>
      <c r="F279" s="182">
        <f t="shared" si="211"/>
        <v>1474886</v>
      </c>
      <c r="G279" s="182">
        <f t="shared" si="212"/>
        <v>1620270.507446676</v>
      </c>
      <c r="H279" s="183">
        <f t="shared" si="213"/>
        <v>1931363.12</v>
      </c>
      <c r="I279" s="231"/>
      <c r="J279" s="231">
        <v>32</v>
      </c>
      <c r="K279" s="231"/>
      <c r="L279" s="231"/>
      <c r="M279" s="231"/>
      <c r="N279" s="231"/>
      <c r="O279" s="257" t="s">
        <v>41</v>
      </c>
      <c r="P279" s="232" t="s">
        <v>7</v>
      </c>
      <c r="Q279" s="233">
        <f>Q280+Q301+Q338+Q406+Q402</f>
        <v>741600</v>
      </c>
      <c r="R279" s="233">
        <f t="shared" ref="R279:AD279" si="216">R280+R301+R338+R406+R402</f>
        <v>-4157</v>
      </c>
      <c r="S279" s="233">
        <f t="shared" si="216"/>
        <v>737443</v>
      </c>
      <c r="T279" s="233">
        <v>241636</v>
      </c>
      <c r="U279" s="233">
        <f t="shared" si="216"/>
        <v>257600</v>
      </c>
      <c r="V279" s="233">
        <f t="shared" si="216"/>
        <v>741600</v>
      </c>
      <c r="W279" s="233">
        <f t="shared" si="216"/>
        <v>379226.43000000005</v>
      </c>
      <c r="X279" s="233">
        <f>W279/T279*100</f>
        <v>156.94119667599199</v>
      </c>
      <c r="Y279" s="230">
        <f>W279/V279*100</f>
        <v>51.136250000000004</v>
      </c>
      <c r="Z279" s="170">
        <f t="shared" si="216"/>
        <v>241636.12</v>
      </c>
      <c r="AA279" s="170">
        <f t="shared" si="216"/>
        <v>741600</v>
      </c>
      <c r="AB279" s="170">
        <f t="shared" si="216"/>
        <v>447300</v>
      </c>
      <c r="AC279" s="170">
        <f t="shared" si="216"/>
        <v>240000</v>
      </c>
      <c r="AD279" s="170">
        <f t="shared" si="216"/>
        <v>260827</v>
      </c>
      <c r="AE279" s="160"/>
    </row>
    <row r="280" spans="1:31" s="194" customFormat="1" ht="20.25" customHeight="1" x14ac:dyDescent="0.25">
      <c r="A280" s="172" t="s">
        <v>329</v>
      </c>
      <c r="B280" s="172"/>
      <c r="C280" s="195" t="s">
        <v>376</v>
      </c>
      <c r="D280" s="195" t="s">
        <v>379</v>
      </c>
      <c r="E280" s="195" t="s">
        <v>380</v>
      </c>
      <c r="F280" s="187">
        <f t="shared" si="211"/>
        <v>63000</v>
      </c>
      <c r="G280" s="187">
        <f t="shared" si="212"/>
        <v>123433.14</v>
      </c>
      <c r="H280" s="188">
        <f t="shared" si="213"/>
        <v>131976</v>
      </c>
      <c r="I280" s="108"/>
      <c r="J280" s="115"/>
      <c r="K280" s="115">
        <v>321</v>
      </c>
      <c r="L280" s="115"/>
      <c r="M280" s="115"/>
      <c r="N280" s="116"/>
      <c r="O280" s="10" t="s">
        <v>41</v>
      </c>
      <c r="P280" s="111" t="s">
        <v>137</v>
      </c>
      <c r="Q280" s="117">
        <f>Q290+Q295+Q281</f>
        <v>31500</v>
      </c>
      <c r="R280" s="117">
        <f t="shared" ref="R280:AD280" si="217">R290+R295+R281</f>
        <v>0</v>
      </c>
      <c r="S280" s="117">
        <f t="shared" si="217"/>
        <v>31500</v>
      </c>
      <c r="T280" s="117">
        <v>33976</v>
      </c>
      <c r="U280" s="250">
        <f t="shared" si="217"/>
        <v>29000</v>
      </c>
      <c r="V280" s="250">
        <f t="shared" si="217"/>
        <v>31500</v>
      </c>
      <c r="W280" s="286">
        <f t="shared" si="217"/>
        <v>28957.14</v>
      </c>
      <c r="X280" s="117"/>
      <c r="Y280" s="260"/>
      <c r="Z280" s="193">
        <f t="shared" si="217"/>
        <v>33976</v>
      </c>
      <c r="AA280" s="193">
        <f t="shared" si="217"/>
        <v>31500</v>
      </c>
      <c r="AB280" s="193">
        <f t="shared" si="217"/>
        <v>31000</v>
      </c>
      <c r="AC280" s="193">
        <f t="shared" si="217"/>
        <v>15000</v>
      </c>
      <c r="AD280" s="193">
        <f t="shared" si="217"/>
        <v>20500</v>
      </c>
      <c r="AE280" s="160"/>
    </row>
    <row r="281" spans="1:31" s="98" customFormat="1" ht="20.25" hidden="1" customHeight="1" x14ac:dyDescent="0.25">
      <c r="A281" s="167" t="s">
        <v>329</v>
      </c>
      <c r="B281" s="167"/>
      <c r="C281" s="167"/>
      <c r="D281" s="180" t="s">
        <v>379</v>
      </c>
      <c r="E281" s="180" t="s">
        <v>380</v>
      </c>
      <c r="F281" s="182">
        <f t="shared" si="211"/>
        <v>0</v>
      </c>
      <c r="G281" s="182">
        <f t="shared" si="212"/>
        <v>0</v>
      </c>
      <c r="H281" s="183">
        <f t="shared" si="213"/>
        <v>0</v>
      </c>
      <c r="I281" s="116"/>
      <c r="J281" s="116"/>
      <c r="K281" s="115"/>
      <c r="L281" s="115">
        <v>3211</v>
      </c>
      <c r="M281" s="120"/>
      <c r="N281" s="121"/>
      <c r="O281" s="10" t="s">
        <v>41</v>
      </c>
      <c r="P281" s="111" t="s">
        <v>138</v>
      </c>
      <c r="Q281" s="117">
        <f>Q282+Q284+Q286+Q288</f>
        <v>0</v>
      </c>
      <c r="R281" s="117">
        <f>R282+R284+R286+R288</f>
        <v>0</v>
      </c>
      <c r="S281" s="117">
        <f>S282+S284+S286+S288</f>
        <v>0</v>
      </c>
      <c r="T281" s="117">
        <f t="shared" ref="T281:AD281" si="218">T282+T284+T286+T288</f>
        <v>0</v>
      </c>
      <c r="U281" s="250">
        <f t="shared" si="218"/>
        <v>0</v>
      </c>
      <c r="V281" s="250">
        <f t="shared" si="218"/>
        <v>0</v>
      </c>
      <c r="W281" s="286">
        <f t="shared" si="218"/>
        <v>0</v>
      </c>
      <c r="X281" s="117"/>
      <c r="Y281" s="260"/>
      <c r="Z281" s="117">
        <f t="shared" si="218"/>
        <v>0</v>
      </c>
      <c r="AA281" s="117">
        <f t="shared" si="218"/>
        <v>0</v>
      </c>
      <c r="AB281" s="117">
        <f t="shared" si="218"/>
        <v>0</v>
      </c>
      <c r="AC281" s="117">
        <f t="shared" si="218"/>
        <v>0</v>
      </c>
      <c r="AD281" s="117">
        <f t="shared" si="218"/>
        <v>0</v>
      </c>
      <c r="AE281" s="160"/>
    </row>
    <row r="282" spans="1:31" s="98" customFormat="1" ht="20.25" hidden="1" customHeight="1" x14ac:dyDescent="0.25">
      <c r="A282" s="167" t="s">
        <v>329</v>
      </c>
      <c r="B282" s="167"/>
      <c r="C282" s="167"/>
      <c r="D282" s="167"/>
      <c r="E282" s="180" t="s">
        <v>380</v>
      </c>
      <c r="F282" s="182">
        <f t="shared" si="211"/>
        <v>0</v>
      </c>
      <c r="G282" s="182">
        <f t="shared" si="212"/>
        <v>0</v>
      </c>
      <c r="H282" s="183">
        <f t="shared" si="213"/>
        <v>0</v>
      </c>
      <c r="I282" s="108"/>
      <c r="J282" s="115"/>
      <c r="K282" s="115"/>
      <c r="L282" s="115"/>
      <c r="M282" s="176">
        <v>32111</v>
      </c>
      <c r="N282" s="177"/>
      <c r="O282" s="178" t="s">
        <v>41</v>
      </c>
      <c r="P282" s="177" t="s">
        <v>139</v>
      </c>
      <c r="Q282" s="179">
        <f>Q283</f>
        <v>0</v>
      </c>
      <c r="R282" s="179">
        <f>R283</f>
        <v>0</v>
      </c>
      <c r="S282" s="179">
        <f>S283</f>
        <v>0</v>
      </c>
      <c r="T282" s="179">
        <f t="shared" ref="T282:AD282" si="219">T283</f>
        <v>0</v>
      </c>
      <c r="U282" s="251">
        <f t="shared" si="219"/>
        <v>0</v>
      </c>
      <c r="V282" s="251">
        <f t="shared" si="219"/>
        <v>0</v>
      </c>
      <c r="W282" s="287">
        <f t="shared" si="219"/>
        <v>0</v>
      </c>
      <c r="X282" s="179"/>
      <c r="Y282" s="261"/>
      <c r="Z282" s="179">
        <f t="shared" si="219"/>
        <v>0</v>
      </c>
      <c r="AA282" s="179">
        <f t="shared" si="219"/>
        <v>0</v>
      </c>
      <c r="AB282" s="179">
        <f t="shared" si="219"/>
        <v>0</v>
      </c>
      <c r="AC282" s="179">
        <f t="shared" si="219"/>
        <v>0</v>
      </c>
      <c r="AD282" s="179">
        <f t="shared" si="219"/>
        <v>0</v>
      </c>
      <c r="AE282" s="160"/>
    </row>
    <row r="283" spans="1:31" s="98" customFormat="1" ht="20.25" hidden="1" customHeight="1" x14ac:dyDescent="0.25">
      <c r="A283" s="167" t="s">
        <v>329</v>
      </c>
      <c r="B283" s="167"/>
      <c r="C283" s="167"/>
      <c r="D283" s="167"/>
      <c r="E283" s="167"/>
      <c r="F283" s="182">
        <f t="shared" si="211"/>
        <v>0</v>
      </c>
      <c r="G283" s="182">
        <f t="shared" si="212"/>
        <v>0</v>
      </c>
      <c r="H283" s="183">
        <f t="shared" si="213"/>
        <v>0</v>
      </c>
      <c r="I283" s="116"/>
      <c r="J283" s="116"/>
      <c r="K283" s="115"/>
      <c r="L283" s="115"/>
      <c r="M283" s="115"/>
      <c r="N283" s="155">
        <v>321110</v>
      </c>
      <c r="O283" s="156" t="s">
        <v>41</v>
      </c>
      <c r="P283" s="157" t="s">
        <v>139</v>
      </c>
      <c r="Q283" s="158">
        <v>0</v>
      </c>
      <c r="R283" s="158">
        <v>0</v>
      </c>
      <c r="S283" s="158">
        <f>Q283+R283</f>
        <v>0</v>
      </c>
      <c r="T283" s="158"/>
      <c r="U283" s="252">
        <v>0</v>
      </c>
      <c r="V283" s="252">
        <v>0</v>
      </c>
      <c r="W283" s="289"/>
      <c r="X283" s="158"/>
      <c r="Y283" s="262"/>
      <c r="Z283" s="158"/>
      <c r="AA283" s="158">
        <f>+Q283</f>
        <v>0</v>
      </c>
      <c r="AB283" s="158"/>
      <c r="AC283" s="158"/>
      <c r="AD283" s="158"/>
      <c r="AE283" s="160"/>
    </row>
    <row r="284" spans="1:31" s="98" customFormat="1" ht="20.25" hidden="1" customHeight="1" x14ac:dyDescent="0.25">
      <c r="A284" s="167" t="s">
        <v>329</v>
      </c>
      <c r="B284" s="167"/>
      <c r="C284" s="167"/>
      <c r="D284" s="167"/>
      <c r="E284" s="180" t="s">
        <v>380</v>
      </c>
      <c r="F284" s="182">
        <f t="shared" si="211"/>
        <v>0</v>
      </c>
      <c r="G284" s="182">
        <f t="shared" si="212"/>
        <v>0</v>
      </c>
      <c r="H284" s="183">
        <f t="shared" si="213"/>
        <v>0</v>
      </c>
      <c r="I284" s="108"/>
      <c r="J284" s="115"/>
      <c r="K284" s="115"/>
      <c r="L284" s="115"/>
      <c r="M284" s="176">
        <v>32113</v>
      </c>
      <c r="N284" s="177"/>
      <c r="O284" s="178" t="s">
        <v>41</v>
      </c>
      <c r="P284" s="177" t="s">
        <v>140</v>
      </c>
      <c r="Q284" s="179">
        <f>Q285</f>
        <v>0</v>
      </c>
      <c r="R284" s="179">
        <f>R285</f>
        <v>0</v>
      </c>
      <c r="S284" s="179">
        <f>S285</f>
        <v>0</v>
      </c>
      <c r="T284" s="179">
        <f t="shared" ref="T284:AD284" si="220">T285</f>
        <v>0</v>
      </c>
      <c r="U284" s="251">
        <f t="shared" si="220"/>
        <v>0</v>
      </c>
      <c r="V284" s="251">
        <f t="shared" si="220"/>
        <v>0</v>
      </c>
      <c r="W284" s="287">
        <f t="shared" si="220"/>
        <v>0</v>
      </c>
      <c r="X284" s="179"/>
      <c r="Y284" s="261"/>
      <c r="Z284" s="179">
        <f t="shared" si="220"/>
        <v>0</v>
      </c>
      <c r="AA284" s="179">
        <f t="shared" si="220"/>
        <v>0</v>
      </c>
      <c r="AB284" s="179">
        <f t="shared" si="220"/>
        <v>0</v>
      </c>
      <c r="AC284" s="179">
        <f t="shared" si="220"/>
        <v>0</v>
      </c>
      <c r="AD284" s="179">
        <f t="shared" si="220"/>
        <v>0</v>
      </c>
      <c r="AE284" s="160"/>
    </row>
    <row r="285" spans="1:31" s="98" customFormat="1" ht="20.25" hidden="1" customHeight="1" x14ac:dyDescent="0.25">
      <c r="A285" s="167" t="s">
        <v>329</v>
      </c>
      <c r="B285" s="167"/>
      <c r="C285" s="167"/>
      <c r="D285" s="167"/>
      <c r="E285" s="167"/>
      <c r="F285" s="182">
        <f t="shared" si="211"/>
        <v>0</v>
      </c>
      <c r="G285" s="182">
        <f t="shared" si="212"/>
        <v>0</v>
      </c>
      <c r="H285" s="183">
        <f t="shared" si="213"/>
        <v>0</v>
      </c>
      <c r="I285" s="116"/>
      <c r="J285" s="116"/>
      <c r="K285" s="115"/>
      <c r="L285" s="115"/>
      <c r="M285" s="115"/>
      <c r="N285" s="155">
        <v>321130</v>
      </c>
      <c r="O285" s="156" t="s">
        <v>41</v>
      </c>
      <c r="P285" s="157" t="s">
        <v>140</v>
      </c>
      <c r="Q285" s="158">
        <v>0</v>
      </c>
      <c r="R285" s="158">
        <v>0</v>
      </c>
      <c r="S285" s="158">
        <f>Q285+R285</f>
        <v>0</v>
      </c>
      <c r="T285" s="158"/>
      <c r="U285" s="252">
        <v>0</v>
      </c>
      <c r="V285" s="252">
        <v>0</v>
      </c>
      <c r="W285" s="289"/>
      <c r="X285" s="158"/>
      <c r="Y285" s="262"/>
      <c r="Z285" s="158"/>
      <c r="AA285" s="158">
        <f>+Q285</f>
        <v>0</v>
      </c>
      <c r="AB285" s="158"/>
      <c r="AC285" s="158"/>
      <c r="AD285" s="158"/>
      <c r="AE285" s="160"/>
    </row>
    <row r="286" spans="1:31" s="98" customFormat="1" ht="20.25" hidden="1" customHeight="1" x14ac:dyDescent="0.25">
      <c r="A286" s="167" t="s">
        <v>329</v>
      </c>
      <c r="B286" s="167"/>
      <c r="C286" s="167"/>
      <c r="D286" s="167"/>
      <c r="E286" s="180" t="s">
        <v>380</v>
      </c>
      <c r="F286" s="182">
        <f t="shared" si="211"/>
        <v>0</v>
      </c>
      <c r="G286" s="182">
        <f t="shared" si="212"/>
        <v>0</v>
      </c>
      <c r="H286" s="183">
        <f t="shared" si="213"/>
        <v>0</v>
      </c>
      <c r="I286" s="108"/>
      <c r="J286" s="115"/>
      <c r="K286" s="115"/>
      <c r="L286" s="115"/>
      <c r="M286" s="176">
        <v>32115</v>
      </c>
      <c r="N286" s="177"/>
      <c r="O286" s="178" t="s">
        <v>41</v>
      </c>
      <c r="P286" s="177" t="s">
        <v>141</v>
      </c>
      <c r="Q286" s="179">
        <f>Q287</f>
        <v>0</v>
      </c>
      <c r="R286" s="179">
        <f>R287</f>
        <v>0</v>
      </c>
      <c r="S286" s="179">
        <f>S287</f>
        <v>0</v>
      </c>
      <c r="T286" s="179">
        <f t="shared" ref="T286:AD286" si="221">T287</f>
        <v>0</v>
      </c>
      <c r="U286" s="251">
        <f t="shared" si="221"/>
        <v>0</v>
      </c>
      <c r="V286" s="251">
        <f t="shared" si="221"/>
        <v>0</v>
      </c>
      <c r="W286" s="287">
        <f t="shared" si="221"/>
        <v>0</v>
      </c>
      <c r="X286" s="179"/>
      <c r="Y286" s="261"/>
      <c r="Z286" s="179">
        <f t="shared" si="221"/>
        <v>0</v>
      </c>
      <c r="AA286" s="179">
        <f t="shared" si="221"/>
        <v>0</v>
      </c>
      <c r="AB286" s="179">
        <f t="shared" si="221"/>
        <v>0</v>
      </c>
      <c r="AC286" s="179">
        <f t="shared" si="221"/>
        <v>0</v>
      </c>
      <c r="AD286" s="179">
        <f t="shared" si="221"/>
        <v>0</v>
      </c>
      <c r="AE286" s="160"/>
    </row>
    <row r="287" spans="1:31" s="98" customFormat="1" ht="20.25" hidden="1" customHeight="1" x14ac:dyDescent="0.25">
      <c r="A287" s="167" t="s">
        <v>329</v>
      </c>
      <c r="B287" s="167"/>
      <c r="C287" s="167"/>
      <c r="D287" s="167"/>
      <c r="E287" s="167"/>
      <c r="F287" s="182">
        <f t="shared" si="211"/>
        <v>0</v>
      </c>
      <c r="G287" s="182">
        <f t="shared" si="212"/>
        <v>0</v>
      </c>
      <c r="H287" s="183">
        <f t="shared" si="213"/>
        <v>0</v>
      </c>
      <c r="I287" s="116"/>
      <c r="J287" s="116"/>
      <c r="K287" s="115"/>
      <c r="L287" s="115"/>
      <c r="M287" s="115"/>
      <c r="N287" s="155">
        <v>321150</v>
      </c>
      <c r="O287" s="156" t="s">
        <v>41</v>
      </c>
      <c r="P287" s="157" t="s">
        <v>141</v>
      </c>
      <c r="Q287" s="158">
        <v>0</v>
      </c>
      <c r="R287" s="158">
        <v>0</v>
      </c>
      <c r="S287" s="158">
        <f>Q287+R287</f>
        <v>0</v>
      </c>
      <c r="T287" s="158"/>
      <c r="U287" s="252">
        <v>0</v>
      </c>
      <c r="V287" s="252">
        <v>0</v>
      </c>
      <c r="W287" s="289"/>
      <c r="X287" s="158"/>
      <c r="Y287" s="262"/>
      <c r="Z287" s="158"/>
      <c r="AA287" s="158">
        <f>+Q287</f>
        <v>0</v>
      </c>
      <c r="AB287" s="158"/>
      <c r="AC287" s="158"/>
      <c r="AD287" s="158"/>
      <c r="AE287" s="160"/>
    </row>
    <row r="288" spans="1:31" s="98" customFormat="1" ht="20.25" hidden="1" customHeight="1" x14ac:dyDescent="0.25">
      <c r="A288" s="167" t="s">
        <v>329</v>
      </c>
      <c r="B288" s="167"/>
      <c r="C288" s="167"/>
      <c r="D288" s="167"/>
      <c r="E288" s="180" t="s">
        <v>380</v>
      </c>
      <c r="F288" s="182">
        <f t="shared" si="211"/>
        <v>0</v>
      </c>
      <c r="G288" s="182">
        <f t="shared" si="212"/>
        <v>0</v>
      </c>
      <c r="H288" s="183">
        <f t="shared" si="213"/>
        <v>0</v>
      </c>
      <c r="I288" s="108"/>
      <c r="J288" s="115"/>
      <c r="K288" s="115"/>
      <c r="L288" s="115"/>
      <c r="M288" s="176">
        <v>32119</v>
      </c>
      <c r="N288" s="177"/>
      <c r="O288" s="178" t="s">
        <v>41</v>
      </c>
      <c r="P288" s="177" t="s">
        <v>142</v>
      </c>
      <c r="Q288" s="179">
        <f>Q289</f>
        <v>0</v>
      </c>
      <c r="R288" s="179">
        <f>R289</f>
        <v>0</v>
      </c>
      <c r="S288" s="179">
        <f>S289</f>
        <v>0</v>
      </c>
      <c r="T288" s="179">
        <f t="shared" ref="T288:AD288" si="222">T289</f>
        <v>0</v>
      </c>
      <c r="U288" s="251">
        <f t="shared" si="222"/>
        <v>0</v>
      </c>
      <c r="V288" s="251">
        <f t="shared" si="222"/>
        <v>0</v>
      </c>
      <c r="W288" s="287">
        <f t="shared" si="222"/>
        <v>0</v>
      </c>
      <c r="X288" s="179"/>
      <c r="Y288" s="261"/>
      <c r="Z288" s="179">
        <f t="shared" si="222"/>
        <v>0</v>
      </c>
      <c r="AA288" s="179">
        <f t="shared" si="222"/>
        <v>0</v>
      </c>
      <c r="AB288" s="179">
        <f t="shared" si="222"/>
        <v>0</v>
      </c>
      <c r="AC288" s="179">
        <f t="shared" si="222"/>
        <v>0</v>
      </c>
      <c r="AD288" s="179">
        <f t="shared" si="222"/>
        <v>0</v>
      </c>
      <c r="AE288" s="160"/>
    </row>
    <row r="289" spans="1:31" s="98" customFormat="1" ht="20.25" hidden="1" customHeight="1" x14ac:dyDescent="0.25">
      <c r="A289" s="167" t="s">
        <v>329</v>
      </c>
      <c r="B289" s="167"/>
      <c r="C289" s="167"/>
      <c r="D289" s="167"/>
      <c r="E289" s="167"/>
      <c r="F289" s="182">
        <f t="shared" si="211"/>
        <v>0</v>
      </c>
      <c r="G289" s="182">
        <f t="shared" si="212"/>
        <v>0</v>
      </c>
      <c r="H289" s="183">
        <f t="shared" si="213"/>
        <v>0</v>
      </c>
      <c r="I289" s="116"/>
      <c r="J289" s="116"/>
      <c r="K289" s="115"/>
      <c r="L289" s="115"/>
      <c r="M289" s="115"/>
      <c r="N289" s="155">
        <v>321190</v>
      </c>
      <c r="O289" s="156" t="s">
        <v>41</v>
      </c>
      <c r="P289" s="157" t="s">
        <v>142</v>
      </c>
      <c r="Q289" s="158">
        <v>0</v>
      </c>
      <c r="R289" s="158">
        <v>0</v>
      </c>
      <c r="S289" s="158">
        <f>Q289+R289</f>
        <v>0</v>
      </c>
      <c r="T289" s="158"/>
      <c r="U289" s="252">
        <v>0</v>
      </c>
      <c r="V289" s="252">
        <v>0</v>
      </c>
      <c r="W289" s="289"/>
      <c r="X289" s="158"/>
      <c r="Y289" s="262"/>
      <c r="Z289" s="158"/>
      <c r="AA289" s="158">
        <f>+Q289</f>
        <v>0</v>
      </c>
      <c r="AB289" s="158"/>
      <c r="AC289" s="158"/>
      <c r="AD289" s="158"/>
      <c r="AE289" s="160"/>
    </row>
    <row r="290" spans="1:31" s="98" customFormat="1" ht="20.25" customHeight="1" x14ac:dyDescent="0.25">
      <c r="A290" s="167" t="s">
        <v>329</v>
      </c>
      <c r="B290" s="167"/>
      <c r="C290" s="167"/>
      <c r="D290" s="180" t="s">
        <v>379</v>
      </c>
      <c r="E290" s="180" t="s">
        <v>380</v>
      </c>
      <c r="F290" s="182">
        <f t="shared" si="211"/>
        <v>63000</v>
      </c>
      <c r="G290" s="182">
        <f t="shared" si="212"/>
        <v>123433.14</v>
      </c>
      <c r="H290" s="183">
        <f t="shared" si="213"/>
        <v>131976</v>
      </c>
      <c r="I290" s="116"/>
      <c r="J290" s="116"/>
      <c r="K290" s="115"/>
      <c r="L290" s="115">
        <v>3212</v>
      </c>
      <c r="M290" s="120"/>
      <c r="N290" s="121"/>
      <c r="O290" s="10" t="s">
        <v>41</v>
      </c>
      <c r="P290" s="111" t="s">
        <v>143</v>
      </c>
      <c r="Q290" s="117">
        <f>Q291+Q293</f>
        <v>31500</v>
      </c>
      <c r="R290" s="117">
        <f>R291+R293</f>
        <v>0</v>
      </c>
      <c r="S290" s="117">
        <f>S291+S293</f>
        <v>31500</v>
      </c>
      <c r="T290" s="117">
        <v>33976</v>
      </c>
      <c r="U290" s="250">
        <f t="shared" ref="U290:AD290" si="223">U291+U293</f>
        <v>29000</v>
      </c>
      <c r="V290" s="250">
        <f t="shared" si="223"/>
        <v>31500</v>
      </c>
      <c r="W290" s="286">
        <f t="shared" si="223"/>
        <v>28957.14</v>
      </c>
      <c r="X290" s="117"/>
      <c r="Y290" s="260"/>
      <c r="Z290" s="117">
        <f t="shared" si="223"/>
        <v>33976</v>
      </c>
      <c r="AA290" s="117">
        <f t="shared" si="223"/>
        <v>31500</v>
      </c>
      <c r="AB290" s="117">
        <f t="shared" si="223"/>
        <v>31000</v>
      </c>
      <c r="AC290" s="117">
        <f t="shared" si="223"/>
        <v>15000</v>
      </c>
      <c r="AD290" s="117">
        <f t="shared" si="223"/>
        <v>20500</v>
      </c>
      <c r="AE290" s="160"/>
    </row>
    <row r="291" spans="1:31" s="98" customFormat="1" ht="20.25" hidden="1" customHeight="1" x14ac:dyDescent="0.25">
      <c r="A291" s="167" t="s">
        <v>329</v>
      </c>
      <c r="B291" s="167"/>
      <c r="C291" s="167"/>
      <c r="D291" s="167"/>
      <c r="E291" s="180" t="s">
        <v>380</v>
      </c>
      <c r="F291" s="182">
        <f t="shared" si="211"/>
        <v>44000</v>
      </c>
      <c r="G291" s="182">
        <f t="shared" si="212"/>
        <v>68028.429999999993</v>
      </c>
      <c r="H291" s="183">
        <f t="shared" si="213"/>
        <v>95756</v>
      </c>
      <c r="I291" s="108"/>
      <c r="J291" s="115"/>
      <c r="K291" s="115"/>
      <c r="L291" s="115"/>
      <c r="M291" s="176">
        <v>32121</v>
      </c>
      <c r="N291" s="177"/>
      <c r="O291" s="178" t="s">
        <v>41</v>
      </c>
      <c r="P291" s="177" t="s">
        <v>144</v>
      </c>
      <c r="Q291" s="179">
        <f>Q292</f>
        <v>22000</v>
      </c>
      <c r="R291" s="179">
        <f>R292</f>
        <v>0</v>
      </c>
      <c r="S291" s="179">
        <f>S292</f>
        <v>22000</v>
      </c>
      <c r="T291" s="179">
        <f t="shared" ref="T291:AD291" si="224">T292</f>
        <v>0</v>
      </c>
      <c r="U291" s="251">
        <f t="shared" si="224"/>
        <v>25000</v>
      </c>
      <c r="V291" s="251">
        <f t="shared" si="224"/>
        <v>22000</v>
      </c>
      <c r="W291" s="287">
        <f t="shared" si="224"/>
        <v>21028.43</v>
      </c>
      <c r="X291" s="179"/>
      <c r="Y291" s="261"/>
      <c r="Z291" s="179">
        <f t="shared" si="224"/>
        <v>25756</v>
      </c>
      <c r="AA291" s="179">
        <f t="shared" si="224"/>
        <v>22000</v>
      </c>
      <c r="AB291" s="179">
        <f t="shared" si="224"/>
        <v>23000</v>
      </c>
      <c r="AC291" s="179">
        <f t="shared" si="224"/>
        <v>10000</v>
      </c>
      <c r="AD291" s="179">
        <f t="shared" si="224"/>
        <v>15000</v>
      </c>
      <c r="AE291" s="160"/>
    </row>
    <row r="292" spans="1:31" s="98" customFormat="1" ht="20.25" hidden="1" customHeight="1" x14ac:dyDescent="0.25">
      <c r="A292" s="167" t="s">
        <v>329</v>
      </c>
      <c r="B292" s="167"/>
      <c r="C292" s="167"/>
      <c r="D292" s="167"/>
      <c r="E292" s="167"/>
      <c r="F292" s="182">
        <f t="shared" si="211"/>
        <v>44000</v>
      </c>
      <c r="G292" s="182">
        <f t="shared" si="212"/>
        <v>68028.429999999993</v>
      </c>
      <c r="H292" s="183">
        <f t="shared" si="213"/>
        <v>95756</v>
      </c>
      <c r="I292" s="116"/>
      <c r="J292" s="116"/>
      <c r="K292" s="115"/>
      <c r="L292" s="115"/>
      <c r="M292" s="115"/>
      <c r="N292" s="155">
        <v>321210</v>
      </c>
      <c r="O292" s="156" t="s">
        <v>41</v>
      </c>
      <c r="P292" s="157" t="s">
        <v>144</v>
      </c>
      <c r="Q292" s="158">
        <v>22000</v>
      </c>
      <c r="R292" s="158">
        <f>S292-Q292</f>
        <v>0</v>
      </c>
      <c r="S292" s="158">
        <v>22000</v>
      </c>
      <c r="T292" s="158"/>
      <c r="U292" s="252">
        <v>25000</v>
      </c>
      <c r="V292" s="252">
        <v>22000</v>
      </c>
      <c r="W292" s="289">
        <v>21028.43</v>
      </c>
      <c r="X292" s="158"/>
      <c r="Y292" s="262"/>
      <c r="Z292" s="158">
        <v>25756</v>
      </c>
      <c r="AA292" s="158">
        <f>+Q292</f>
        <v>22000</v>
      </c>
      <c r="AB292" s="158">
        <v>23000</v>
      </c>
      <c r="AC292" s="158">
        <v>10000</v>
      </c>
      <c r="AD292" s="158">
        <v>15000</v>
      </c>
      <c r="AE292" s="160"/>
    </row>
    <row r="293" spans="1:31" s="98" customFormat="1" ht="20.25" hidden="1" customHeight="1" x14ac:dyDescent="0.25">
      <c r="A293" s="167" t="s">
        <v>329</v>
      </c>
      <c r="B293" s="167"/>
      <c r="C293" s="167"/>
      <c r="D293" s="167"/>
      <c r="E293" s="180" t="s">
        <v>380</v>
      </c>
      <c r="F293" s="182">
        <f t="shared" si="211"/>
        <v>19000</v>
      </c>
      <c r="G293" s="182">
        <f t="shared" si="212"/>
        <v>21428.71</v>
      </c>
      <c r="H293" s="183">
        <f t="shared" si="213"/>
        <v>36220</v>
      </c>
      <c r="I293" s="108"/>
      <c r="J293" s="115"/>
      <c r="K293" s="115"/>
      <c r="L293" s="115"/>
      <c r="M293" s="176">
        <v>32123</v>
      </c>
      <c r="N293" s="177"/>
      <c r="O293" s="178" t="s">
        <v>41</v>
      </c>
      <c r="P293" s="177" t="s">
        <v>258</v>
      </c>
      <c r="Q293" s="179">
        <f>Q294</f>
        <v>9500</v>
      </c>
      <c r="R293" s="179">
        <f>R294</f>
        <v>0</v>
      </c>
      <c r="S293" s="179">
        <f>S294</f>
        <v>9500</v>
      </c>
      <c r="T293" s="179">
        <f t="shared" ref="T293:AD293" si="225">T294</f>
        <v>0</v>
      </c>
      <c r="U293" s="251">
        <f t="shared" si="225"/>
        <v>4000</v>
      </c>
      <c r="V293" s="251">
        <f t="shared" si="225"/>
        <v>9500</v>
      </c>
      <c r="W293" s="287">
        <f t="shared" si="225"/>
        <v>7928.71</v>
      </c>
      <c r="X293" s="179"/>
      <c r="Y293" s="261"/>
      <c r="Z293" s="179">
        <f t="shared" si="225"/>
        <v>8220</v>
      </c>
      <c r="AA293" s="179">
        <f t="shared" si="225"/>
        <v>9500</v>
      </c>
      <c r="AB293" s="179">
        <f t="shared" si="225"/>
        <v>8000</v>
      </c>
      <c r="AC293" s="179">
        <f t="shared" si="225"/>
        <v>5000</v>
      </c>
      <c r="AD293" s="179">
        <f t="shared" si="225"/>
        <v>5500</v>
      </c>
      <c r="AE293" s="160"/>
    </row>
    <row r="294" spans="1:31" s="98" customFormat="1" ht="20.25" hidden="1" customHeight="1" x14ac:dyDescent="0.25">
      <c r="A294" s="167" t="s">
        <v>329</v>
      </c>
      <c r="B294" s="167"/>
      <c r="C294" s="167"/>
      <c r="D294" s="167"/>
      <c r="E294" s="167"/>
      <c r="F294" s="182">
        <f t="shared" si="211"/>
        <v>19000</v>
      </c>
      <c r="G294" s="182">
        <f t="shared" si="212"/>
        <v>21428.71</v>
      </c>
      <c r="H294" s="183">
        <f t="shared" si="213"/>
        <v>36220</v>
      </c>
      <c r="I294" s="116"/>
      <c r="J294" s="116"/>
      <c r="K294" s="115"/>
      <c r="L294" s="115"/>
      <c r="M294" s="115"/>
      <c r="N294" s="155">
        <v>321230</v>
      </c>
      <c r="O294" s="156" t="s">
        <v>41</v>
      </c>
      <c r="P294" s="157" t="s">
        <v>258</v>
      </c>
      <c r="Q294" s="158">
        <v>9500</v>
      </c>
      <c r="R294" s="158">
        <f>S294-Q294</f>
        <v>0</v>
      </c>
      <c r="S294" s="158">
        <v>9500</v>
      </c>
      <c r="T294" s="158"/>
      <c r="U294" s="252">
        <v>4000</v>
      </c>
      <c r="V294" s="252">
        <v>9500</v>
      </c>
      <c r="W294" s="289">
        <v>7928.71</v>
      </c>
      <c r="X294" s="158"/>
      <c r="Y294" s="262"/>
      <c r="Z294" s="158">
        <v>8220</v>
      </c>
      <c r="AA294" s="158">
        <f>+Q294</f>
        <v>9500</v>
      </c>
      <c r="AB294" s="158">
        <v>8000</v>
      </c>
      <c r="AC294" s="158">
        <v>5000</v>
      </c>
      <c r="AD294" s="158">
        <v>5500</v>
      </c>
      <c r="AE294" s="160"/>
    </row>
    <row r="295" spans="1:31" s="98" customFormat="1" ht="20.25" hidden="1" customHeight="1" x14ac:dyDescent="0.25">
      <c r="A295" s="167" t="s">
        <v>329</v>
      </c>
      <c r="B295" s="167"/>
      <c r="C295" s="167"/>
      <c r="D295" s="180" t="s">
        <v>379</v>
      </c>
      <c r="E295" s="180" t="s">
        <v>380</v>
      </c>
      <c r="F295" s="182">
        <f t="shared" si="211"/>
        <v>0</v>
      </c>
      <c r="G295" s="182">
        <f t="shared" si="212"/>
        <v>0</v>
      </c>
      <c r="H295" s="183">
        <f t="shared" si="213"/>
        <v>0</v>
      </c>
      <c r="I295" s="116"/>
      <c r="J295" s="116"/>
      <c r="K295" s="115"/>
      <c r="L295" s="115">
        <v>3213</v>
      </c>
      <c r="M295" s="120"/>
      <c r="N295" s="121"/>
      <c r="O295" s="10" t="s">
        <v>41</v>
      </c>
      <c r="P295" s="111" t="s">
        <v>146</v>
      </c>
      <c r="Q295" s="117">
        <f>Q296+Q299</f>
        <v>0</v>
      </c>
      <c r="R295" s="117">
        <f t="shared" ref="R295:AD295" si="226">R296+R299</f>
        <v>0</v>
      </c>
      <c r="S295" s="117">
        <f t="shared" si="226"/>
        <v>0</v>
      </c>
      <c r="T295" s="117">
        <f t="shared" si="226"/>
        <v>0</v>
      </c>
      <c r="U295" s="250">
        <f t="shared" si="226"/>
        <v>0</v>
      </c>
      <c r="V295" s="250">
        <f t="shared" si="226"/>
        <v>0</v>
      </c>
      <c r="W295" s="286">
        <f t="shared" si="226"/>
        <v>0</v>
      </c>
      <c r="X295" s="117"/>
      <c r="Y295" s="260"/>
      <c r="Z295" s="117">
        <f t="shared" si="226"/>
        <v>0</v>
      </c>
      <c r="AA295" s="117">
        <f t="shared" si="226"/>
        <v>0</v>
      </c>
      <c r="AB295" s="117">
        <f t="shared" si="226"/>
        <v>0</v>
      </c>
      <c r="AC295" s="117">
        <f t="shared" si="226"/>
        <v>0</v>
      </c>
      <c r="AD295" s="117">
        <f t="shared" si="226"/>
        <v>0</v>
      </c>
      <c r="AE295" s="160"/>
    </row>
    <row r="296" spans="1:31" s="98" customFormat="1" ht="20.25" hidden="1" customHeight="1" x14ac:dyDescent="0.25">
      <c r="A296" s="167" t="s">
        <v>329</v>
      </c>
      <c r="B296" s="167"/>
      <c r="C296" s="167"/>
      <c r="D296" s="167"/>
      <c r="E296" s="180" t="s">
        <v>380</v>
      </c>
      <c r="F296" s="182">
        <f t="shared" si="211"/>
        <v>0</v>
      </c>
      <c r="G296" s="182">
        <f t="shared" si="212"/>
        <v>0</v>
      </c>
      <c r="H296" s="183">
        <f t="shared" si="213"/>
        <v>0</v>
      </c>
      <c r="I296" s="108"/>
      <c r="J296" s="115"/>
      <c r="K296" s="115"/>
      <c r="L296" s="115"/>
      <c r="M296" s="176">
        <v>32131</v>
      </c>
      <c r="N296" s="177"/>
      <c r="O296" s="178" t="s">
        <v>41</v>
      </c>
      <c r="P296" s="177" t="s">
        <v>147</v>
      </c>
      <c r="Q296" s="179">
        <f t="shared" ref="Q296:AD296" si="227">Q297+Q298</f>
        <v>0</v>
      </c>
      <c r="R296" s="179">
        <f t="shared" si="227"/>
        <v>0</v>
      </c>
      <c r="S296" s="179">
        <f t="shared" si="227"/>
        <v>0</v>
      </c>
      <c r="T296" s="179">
        <f t="shared" si="227"/>
        <v>0</v>
      </c>
      <c r="U296" s="251">
        <f t="shared" si="227"/>
        <v>0</v>
      </c>
      <c r="V296" s="251">
        <f t="shared" si="227"/>
        <v>0</v>
      </c>
      <c r="W296" s="287">
        <f t="shared" si="227"/>
        <v>0</v>
      </c>
      <c r="X296" s="179"/>
      <c r="Y296" s="261"/>
      <c r="Z296" s="179">
        <f t="shared" si="227"/>
        <v>0</v>
      </c>
      <c r="AA296" s="179">
        <f t="shared" si="227"/>
        <v>0</v>
      </c>
      <c r="AB296" s="179">
        <f t="shared" si="227"/>
        <v>0</v>
      </c>
      <c r="AC296" s="179">
        <f t="shared" si="227"/>
        <v>0</v>
      </c>
      <c r="AD296" s="179">
        <f t="shared" si="227"/>
        <v>0</v>
      </c>
      <c r="AE296" s="160"/>
    </row>
    <row r="297" spans="1:31" s="98" customFormat="1" ht="20.25" hidden="1" customHeight="1" x14ac:dyDescent="0.25">
      <c r="A297" s="167" t="s">
        <v>329</v>
      </c>
      <c r="B297" s="167"/>
      <c r="C297" s="167"/>
      <c r="D297" s="167"/>
      <c r="E297" s="167"/>
      <c r="F297" s="182">
        <f t="shared" si="211"/>
        <v>0</v>
      </c>
      <c r="G297" s="182">
        <f t="shared" si="212"/>
        <v>0</v>
      </c>
      <c r="H297" s="183">
        <f t="shared" si="213"/>
        <v>0</v>
      </c>
      <c r="I297" s="116"/>
      <c r="J297" s="116"/>
      <c r="K297" s="120"/>
      <c r="L297" s="120"/>
      <c r="M297" s="9"/>
      <c r="N297" s="155">
        <v>321310</v>
      </c>
      <c r="O297" s="156" t="s">
        <v>41</v>
      </c>
      <c r="P297" s="157" t="s">
        <v>259</v>
      </c>
      <c r="Q297" s="158">
        <v>0</v>
      </c>
      <c r="R297" s="158">
        <f>S297-Q297</f>
        <v>0</v>
      </c>
      <c r="S297" s="158">
        <v>0</v>
      </c>
      <c r="T297" s="158"/>
      <c r="U297" s="252">
        <v>0</v>
      </c>
      <c r="V297" s="252">
        <v>0</v>
      </c>
      <c r="W297" s="289"/>
      <c r="X297" s="158"/>
      <c r="Y297" s="262"/>
      <c r="Z297" s="158"/>
      <c r="AA297" s="158">
        <f t="shared" ref="AA297:AA298" si="228">+Q297</f>
        <v>0</v>
      </c>
      <c r="AB297" s="158"/>
      <c r="AC297" s="158"/>
      <c r="AD297" s="158"/>
      <c r="AE297" s="160"/>
    </row>
    <row r="298" spans="1:31" s="98" customFormat="1" ht="20.25" hidden="1" customHeight="1" x14ac:dyDescent="0.25">
      <c r="A298" s="167" t="s">
        <v>329</v>
      </c>
      <c r="B298" s="167"/>
      <c r="C298" s="167"/>
      <c r="D298" s="167"/>
      <c r="E298" s="167"/>
      <c r="F298" s="182">
        <f t="shared" si="211"/>
        <v>0</v>
      </c>
      <c r="G298" s="182">
        <f t="shared" si="212"/>
        <v>0</v>
      </c>
      <c r="H298" s="183">
        <f t="shared" si="213"/>
        <v>0</v>
      </c>
      <c r="I298" s="116"/>
      <c r="J298" s="116"/>
      <c r="K298" s="120"/>
      <c r="L298" s="120"/>
      <c r="M298" s="9"/>
      <c r="N298" s="155">
        <v>321311</v>
      </c>
      <c r="O298" s="156" t="s">
        <v>41</v>
      </c>
      <c r="P298" s="157" t="s">
        <v>260</v>
      </c>
      <c r="Q298" s="158">
        <v>0</v>
      </c>
      <c r="R298" s="158">
        <f>S298-Q298</f>
        <v>0</v>
      </c>
      <c r="S298" s="158">
        <v>0</v>
      </c>
      <c r="T298" s="158"/>
      <c r="U298" s="252">
        <v>0</v>
      </c>
      <c r="V298" s="252">
        <v>0</v>
      </c>
      <c r="W298" s="289"/>
      <c r="X298" s="158"/>
      <c r="Y298" s="262"/>
      <c r="Z298" s="158"/>
      <c r="AA298" s="158">
        <f t="shared" si="228"/>
        <v>0</v>
      </c>
      <c r="AB298" s="158"/>
      <c r="AC298" s="158"/>
      <c r="AD298" s="158"/>
      <c r="AE298" s="160"/>
    </row>
    <row r="299" spans="1:31" s="98" customFormat="1" ht="20.25" hidden="1" customHeight="1" x14ac:dyDescent="0.25">
      <c r="A299" s="167" t="s">
        <v>329</v>
      </c>
      <c r="B299" s="167"/>
      <c r="C299" s="167"/>
      <c r="D299" s="167"/>
      <c r="E299" s="180" t="s">
        <v>380</v>
      </c>
      <c r="F299" s="182">
        <f t="shared" si="211"/>
        <v>0</v>
      </c>
      <c r="G299" s="182">
        <f t="shared" si="212"/>
        <v>0</v>
      </c>
      <c r="H299" s="183">
        <f t="shared" si="213"/>
        <v>0</v>
      </c>
      <c r="I299" s="108"/>
      <c r="J299" s="115"/>
      <c r="K299" s="115"/>
      <c r="L299" s="115"/>
      <c r="M299" s="176">
        <v>32132</v>
      </c>
      <c r="N299" s="177"/>
      <c r="O299" s="178" t="s">
        <v>41</v>
      </c>
      <c r="P299" s="177" t="s">
        <v>150</v>
      </c>
      <c r="Q299" s="179">
        <f>+Q300</f>
        <v>0</v>
      </c>
      <c r="R299" s="179">
        <f t="shared" ref="R299:AD299" si="229">+R300</f>
        <v>0</v>
      </c>
      <c r="S299" s="179">
        <f t="shared" si="229"/>
        <v>0</v>
      </c>
      <c r="T299" s="179">
        <f t="shared" si="229"/>
        <v>0</v>
      </c>
      <c r="U299" s="251">
        <f t="shared" si="229"/>
        <v>0</v>
      </c>
      <c r="V299" s="251">
        <f t="shared" si="229"/>
        <v>0</v>
      </c>
      <c r="W299" s="287">
        <f t="shared" si="229"/>
        <v>0</v>
      </c>
      <c r="X299" s="179"/>
      <c r="Y299" s="261"/>
      <c r="Z299" s="179">
        <f t="shared" si="229"/>
        <v>0</v>
      </c>
      <c r="AA299" s="179">
        <f t="shared" si="229"/>
        <v>0</v>
      </c>
      <c r="AB299" s="179">
        <f t="shared" si="229"/>
        <v>0</v>
      </c>
      <c r="AC299" s="179">
        <f t="shared" si="229"/>
        <v>0</v>
      </c>
      <c r="AD299" s="179">
        <f t="shared" si="229"/>
        <v>0</v>
      </c>
      <c r="AE299" s="160"/>
    </row>
    <row r="300" spans="1:31" s="98" customFormat="1" ht="20.25" hidden="1" customHeight="1" x14ac:dyDescent="0.25">
      <c r="A300" s="167" t="s">
        <v>329</v>
      </c>
      <c r="B300" s="167"/>
      <c r="C300" s="167"/>
      <c r="D300" s="167"/>
      <c r="E300" s="167"/>
      <c r="F300" s="182">
        <f t="shared" si="211"/>
        <v>0</v>
      </c>
      <c r="G300" s="182">
        <f t="shared" si="212"/>
        <v>0</v>
      </c>
      <c r="H300" s="183">
        <f t="shared" si="213"/>
        <v>0</v>
      </c>
      <c r="I300" s="116"/>
      <c r="J300" s="116"/>
      <c r="K300" s="120"/>
      <c r="L300" s="120"/>
      <c r="M300" s="9"/>
      <c r="N300" s="155">
        <v>321320</v>
      </c>
      <c r="O300" s="156" t="s">
        <v>41</v>
      </c>
      <c r="P300" s="157" t="s">
        <v>150</v>
      </c>
      <c r="Q300" s="158"/>
      <c r="R300" s="158"/>
      <c r="S300" s="158"/>
      <c r="T300" s="158"/>
      <c r="U300" s="252">
        <v>0</v>
      </c>
      <c r="V300" s="252">
        <v>0</v>
      </c>
      <c r="W300" s="289">
        <v>0</v>
      </c>
      <c r="X300" s="158"/>
      <c r="Y300" s="262"/>
      <c r="Z300" s="158"/>
      <c r="AA300" s="158">
        <f>+Q300</f>
        <v>0</v>
      </c>
      <c r="AB300" s="158"/>
      <c r="AC300" s="158"/>
      <c r="AD300" s="158"/>
      <c r="AE300" s="160"/>
    </row>
    <row r="301" spans="1:31" s="194" customFormat="1" ht="20.25" customHeight="1" x14ac:dyDescent="0.25">
      <c r="A301" s="172" t="s">
        <v>329</v>
      </c>
      <c r="B301" s="172"/>
      <c r="C301" s="195" t="s">
        <v>376</v>
      </c>
      <c r="D301" s="195" t="s">
        <v>379</v>
      </c>
      <c r="E301" s="195" t="s">
        <v>380</v>
      </c>
      <c r="F301" s="187">
        <f t="shared" si="211"/>
        <v>1011686</v>
      </c>
      <c r="G301" s="187">
        <f t="shared" si="212"/>
        <v>1201374.94</v>
      </c>
      <c r="H301" s="188">
        <f t="shared" si="213"/>
        <v>1339767.1200000001</v>
      </c>
      <c r="I301" s="108"/>
      <c r="J301" s="115"/>
      <c r="K301" s="115">
        <v>322</v>
      </c>
      <c r="L301" s="115"/>
      <c r="M301" s="115"/>
      <c r="N301" s="116"/>
      <c r="O301" s="10" t="s">
        <v>41</v>
      </c>
      <c r="P301" s="111" t="s">
        <v>151</v>
      </c>
      <c r="Q301" s="117">
        <f>Q302+Q314+Q319+Q327+Q330+Q335</f>
        <v>525000</v>
      </c>
      <c r="R301" s="117">
        <f t="shared" ref="R301:AD301" si="230">R302+R314+R319+R327+R330+R335</f>
        <v>-19157</v>
      </c>
      <c r="S301" s="117">
        <f t="shared" si="230"/>
        <v>505843</v>
      </c>
      <c r="T301" s="117">
        <v>194540</v>
      </c>
      <c r="U301" s="250">
        <f t="shared" si="230"/>
        <v>222000</v>
      </c>
      <c r="V301" s="250">
        <f t="shared" si="230"/>
        <v>525000</v>
      </c>
      <c r="W301" s="286">
        <f t="shared" si="230"/>
        <v>259834.94</v>
      </c>
      <c r="X301" s="117"/>
      <c r="Y301" s="260"/>
      <c r="Z301" s="193">
        <f t="shared" si="230"/>
        <v>194540.12</v>
      </c>
      <c r="AA301" s="193">
        <f t="shared" si="230"/>
        <v>525000</v>
      </c>
      <c r="AB301" s="193">
        <f t="shared" si="230"/>
        <v>314300</v>
      </c>
      <c r="AC301" s="193">
        <f t="shared" si="230"/>
        <v>148300</v>
      </c>
      <c r="AD301" s="193">
        <f t="shared" si="230"/>
        <v>157627</v>
      </c>
      <c r="AE301" s="160"/>
    </row>
    <row r="302" spans="1:31" s="98" customFormat="1" ht="20.25" customHeight="1" x14ac:dyDescent="0.25">
      <c r="A302" s="167" t="s">
        <v>329</v>
      </c>
      <c r="B302" s="167"/>
      <c r="C302" s="167"/>
      <c r="D302" s="180" t="s">
        <v>379</v>
      </c>
      <c r="E302" s="180" t="s">
        <v>380</v>
      </c>
      <c r="F302" s="182">
        <f t="shared" si="211"/>
        <v>29390</v>
      </c>
      <c r="G302" s="182">
        <f t="shared" si="212"/>
        <v>31580.53</v>
      </c>
      <c r="H302" s="183">
        <f t="shared" si="213"/>
        <v>52831</v>
      </c>
      <c r="I302" s="116"/>
      <c r="J302" s="116"/>
      <c r="K302" s="115"/>
      <c r="L302" s="115">
        <v>3221</v>
      </c>
      <c r="M302" s="115"/>
      <c r="N302" s="116"/>
      <c r="O302" s="10" t="s">
        <v>41</v>
      </c>
      <c r="P302" s="111" t="s">
        <v>152</v>
      </c>
      <c r="Q302" s="117">
        <f>Q303+Q306+Q308+Q310+Q312</f>
        <v>15000</v>
      </c>
      <c r="R302" s="117">
        <f t="shared" ref="R302:AD302" si="231">R303+R306+R308+R310+R312</f>
        <v>-305</v>
      </c>
      <c r="S302" s="117">
        <f t="shared" si="231"/>
        <v>14695</v>
      </c>
      <c r="T302" s="117">
        <v>5831</v>
      </c>
      <c r="U302" s="250">
        <f t="shared" si="231"/>
        <v>3000</v>
      </c>
      <c r="V302" s="250">
        <f t="shared" si="231"/>
        <v>15000</v>
      </c>
      <c r="W302" s="286">
        <f t="shared" si="231"/>
        <v>7749.53</v>
      </c>
      <c r="X302" s="117"/>
      <c r="Y302" s="260"/>
      <c r="Z302" s="117">
        <f t="shared" si="231"/>
        <v>5831</v>
      </c>
      <c r="AA302" s="117">
        <f t="shared" si="231"/>
        <v>15000</v>
      </c>
      <c r="AB302" s="117">
        <f t="shared" si="231"/>
        <v>12000</v>
      </c>
      <c r="AC302" s="117">
        <f t="shared" si="231"/>
        <v>10000</v>
      </c>
      <c r="AD302" s="117">
        <f t="shared" si="231"/>
        <v>10000</v>
      </c>
      <c r="AE302" s="160"/>
    </row>
    <row r="303" spans="1:31" s="98" customFormat="1" ht="20.25" hidden="1" customHeight="1" x14ac:dyDescent="0.25">
      <c r="A303" s="167" t="s">
        <v>329</v>
      </c>
      <c r="B303" s="167"/>
      <c r="C303" s="167"/>
      <c r="D303" s="167"/>
      <c r="E303" s="180" t="s">
        <v>380</v>
      </c>
      <c r="F303" s="182">
        <f t="shared" si="211"/>
        <v>15390</v>
      </c>
      <c r="G303" s="182">
        <f t="shared" si="212"/>
        <v>16519.53</v>
      </c>
      <c r="H303" s="183">
        <f t="shared" si="213"/>
        <v>26000</v>
      </c>
      <c r="I303" s="108"/>
      <c r="J303" s="115"/>
      <c r="K303" s="115"/>
      <c r="L303" s="115"/>
      <c r="M303" s="176">
        <v>32211</v>
      </c>
      <c r="N303" s="177"/>
      <c r="O303" s="178" t="s">
        <v>41</v>
      </c>
      <c r="P303" s="177" t="s">
        <v>153</v>
      </c>
      <c r="Q303" s="179">
        <f>Q304+Q305</f>
        <v>8000</v>
      </c>
      <c r="R303" s="179">
        <f t="shared" ref="R303:AD303" si="232">R304+R305</f>
        <v>-305</v>
      </c>
      <c r="S303" s="179">
        <f t="shared" si="232"/>
        <v>7695</v>
      </c>
      <c r="T303" s="179">
        <f t="shared" si="232"/>
        <v>0</v>
      </c>
      <c r="U303" s="251">
        <f t="shared" si="232"/>
        <v>3000</v>
      </c>
      <c r="V303" s="251">
        <f t="shared" si="232"/>
        <v>8000</v>
      </c>
      <c r="W303" s="287">
        <f t="shared" si="232"/>
        <v>5519.53</v>
      </c>
      <c r="X303" s="179"/>
      <c r="Y303" s="261"/>
      <c r="Z303" s="179">
        <f t="shared" si="232"/>
        <v>2500</v>
      </c>
      <c r="AA303" s="179">
        <f t="shared" si="232"/>
        <v>8000</v>
      </c>
      <c r="AB303" s="179">
        <f t="shared" si="232"/>
        <v>6500</v>
      </c>
      <c r="AC303" s="179">
        <f t="shared" si="232"/>
        <v>4500</v>
      </c>
      <c r="AD303" s="179">
        <f t="shared" si="232"/>
        <v>4500</v>
      </c>
      <c r="AE303" s="160"/>
    </row>
    <row r="304" spans="1:31" s="98" customFormat="1" ht="20.25" hidden="1" customHeight="1" x14ac:dyDescent="0.25">
      <c r="A304" s="167" t="s">
        <v>329</v>
      </c>
      <c r="B304" s="167"/>
      <c r="C304" s="167"/>
      <c r="D304" s="167"/>
      <c r="E304" s="167"/>
      <c r="F304" s="182">
        <f t="shared" si="211"/>
        <v>12698</v>
      </c>
      <c r="G304" s="182">
        <f t="shared" si="212"/>
        <v>12016.73</v>
      </c>
      <c r="H304" s="183">
        <f t="shared" si="213"/>
        <v>19500</v>
      </c>
      <c r="I304" s="116"/>
      <c r="J304" s="116"/>
      <c r="K304" s="115"/>
      <c r="L304" s="115"/>
      <c r="M304" s="9"/>
      <c r="N304" s="155">
        <v>322110</v>
      </c>
      <c r="O304" s="156" t="s">
        <v>41</v>
      </c>
      <c r="P304" s="157" t="s">
        <v>153</v>
      </c>
      <c r="Q304" s="158">
        <v>6500</v>
      </c>
      <c r="R304" s="158">
        <f>S304-Q304</f>
        <v>-151</v>
      </c>
      <c r="S304" s="158">
        <f>6500-151</f>
        <v>6349</v>
      </c>
      <c r="T304" s="158"/>
      <c r="U304" s="252">
        <v>2000</v>
      </c>
      <c r="V304" s="252">
        <v>6500</v>
      </c>
      <c r="W304" s="289">
        <v>3516.73</v>
      </c>
      <c r="X304" s="158"/>
      <c r="Y304" s="262"/>
      <c r="Z304" s="158">
        <v>1500</v>
      </c>
      <c r="AA304" s="158">
        <f t="shared" ref="AA304:AA305" si="233">+Q304</f>
        <v>6500</v>
      </c>
      <c r="AB304" s="158">
        <v>4500</v>
      </c>
      <c r="AC304" s="158">
        <v>3500</v>
      </c>
      <c r="AD304" s="158">
        <v>3500</v>
      </c>
      <c r="AE304" s="160"/>
    </row>
    <row r="305" spans="1:31" s="98" customFormat="1" ht="20.25" hidden="1" customHeight="1" x14ac:dyDescent="0.25">
      <c r="A305" s="167" t="s">
        <v>329</v>
      </c>
      <c r="B305" s="167"/>
      <c r="C305" s="167"/>
      <c r="D305" s="167"/>
      <c r="E305" s="167"/>
      <c r="F305" s="182">
        <f t="shared" si="211"/>
        <v>2692</v>
      </c>
      <c r="G305" s="182">
        <f t="shared" si="212"/>
        <v>4502.8</v>
      </c>
      <c r="H305" s="183">
        <f t="shared" si="213"/>
        <v>6500</v>
      </c>
      <c r="I305" s="116"/>
      <c r="J305" s="116"/>
      <c r="K305" s="115"/>
      <c r="L305" s="115"/>
      <c r="M305" s="9"/>
      <c r="N305" s="155">
        <v>322111</v>
      </c>
      <c r="O305" s="156" t="s">
        <v>41</v>
      </c>
      <c r="P305" s="157" t="s">
        <v>261</v>
      </c>
      <c r="Q305" s="158">
        <v>1500</v>
      </c>
      <c r="R305" s="158">
        <f>S305-Q305</f>
        <v>-154</v>
      </c>
      <c r="S305" s="158">
        <f>1500-154</f>
        <v>1346</v>
      </c>
      <c r="T305" s="158"/>
      <c r="U305" s="252">
        <v>1000</v>
      </c>
      <c r="V305" s="252">
        <v>1500</v>
      </c>
      <c r="W305" s="289">
        <v>2002.8</v>
      </c>
      <c r="X305" s="158"/>
      <c r="Y305" s="262"/>
      <c r="Z305" s="158">
        <v>1000</v>
      </c>
      <c r="AA305" s="158">
        <f t="shared" si="233"/>
        <v>1500</v>
      </c>
      <c r="AB305" s="158">
        <v>2000</v>
      </c>
      <c r="AC305" s="158">
        <v>1000</v>
      </c>
      <c r="AD305" s="158">
        <v>1000</v>
      </c>
      <c r="AE305" s="160"/>
    </row>
    <row r="306" spans="1:31" s="98" customFormat="1" ht="20.25" hidden="1" customHeight="1" x14ac:dyDescent="0.25">
      <c r="A306" s="167" t="s">
        <v>329</v>
      </c>
      <c r="B306" s="167"/>
      <c r="C306" s="167"/>
      <c r="D306" s="167"/>
      <c r="E306" s="180" t="s">
        <v>380</v>
      </c>
      <c r="F306" s="182">
        <f t="shared" si="211"/>
        <v>0</v>
      </c>
      <c r="G306" s="182">
        <f t="shared" si="212"/>
        <v>0</v>
      </c>
      <c r="H306" s="183">
        <f t="shared" si="213"/>
        <v>0</v>
      </c>
      <c r="I306" s="108"/>
      <c r="J306" s="115"/>
      <c r="K306" s="115"/>
      <c r="L306" s="115"/>
      <c r="M306" s="176">
        <v>32212</v>
      </c>
      <c r="N306" s="177"/>
      <c r="O306" s="178" t="s">
        <v>41</v>
      </c>
      <c r="P306" s="177" t="s">
        <v>160</v>
      </c>
      <c r="Q306" s="179">
        <f>+Q307</f>
        <v>0</v>
      </c>
      <c r="R306" s="179">
        <f t="shared" ref="R306:AD306" si="234">+R307</f>
        <v>0</v>
      </c>
      <c r="S306" s="179">
        <f t="shared" si="234"/>
        <v>0</v>
      </c>
      <c r="T306" s="179">
        <f t="shared" si="234"/>
        <v>0</v>
      </c>
      <c r="U306" s="251">
        <f t="shared" si="234"/>
        <v>0</v>
      </c>
      <c r="V306" s="251">
        <f t="shared" si="234"/>
        <v>0</v>
      </c>
      <c r="W306" s="287">
        <f t="shared" si="234"/>
        <v>0</v>
      </c>
      <c r="X306" s="179"/>
      <c r="Y306" s="261"/>
      <c r="Z306" s="179">
        <f t="shared" si="234"/>
        <v>0</v>
      </c>
      <c r="AA306" s="179">
        <f t="shared" si="234"/>
        <v>0</v>
      </c>
      <c r="AB306" s="179">
        <f t="shared" si="234"/>
        <v>0</v>
      </c>
      <c r="AC306" s="179">
        <f t="shared" si="234"/>
        <v>0</v>
      </c>
      <c r="AD306" s="179">
        <f t="shared" si="234"/>
        <v>0</v>
      </c>
      <c r="AE306" s="160"/>
    </row>
    <row r="307" spans="1:31" s="98" customFormat="1" ht="20.25" hidden="1" customHeight="1" x14ac:dyDescent="0.25">
      <c r="A307" s="167" t="s">
        <v>329</v>
      </c>
      <c r="B307" s="167"/>
      <c r="C307" s="167"/>
      <c r="D307" s="167"/>
      <c r="E307" s="167"/>
      <c r="F307" s="182">
        <f t="shared" si="211"/>
        <v>0</v>
      </c>
      <c r="G307" s="182">
        <f t="shared" si="212"/>
        <v>0</v>
      </c>
      <c r="H307" s="183">
        <f t="shared" si="213"/>
        <v>0</v>
      </c>
      <c r="I307" s="116"/>
      <c r="J307" s="116"/>
      <c r="K307" s="115"/>
      <c r="L307" s="115"/>
      <c r="M307" s="9"/>
      <c r="N307" s="155">
        <v>322120</v>
      </c>
      <c r="O307" s="156" t="s">
        <v>41</v>
      </c>
      <c r="P307" s="157" t="s">
        <v>160</v>
      </c>
      <c r="Q307" s="158"/>
      <c r="R307" s="158"/>
      <c r="S307" s="158"/>
      <c r="T307" s="158"/>
      <c r="U307" s="252">
        <v>0</v>
      </c>
      <c r="V307" s="252">
        <v>0</v>
      </c>
      <c r="W307" s="289">
        <v>0</v>
      </c>
      <c r="X307" s="158"/>
      <c r="Y307" s="262"/>
      <c r="Z307" s="158"/>
      <c r="AA307" s="158">
        <f>+Q307</f>
        <v>0</v>
      </c>
      <c r="AB307" s="158"/>
      <c r="AC307" s="158"/>
      <c r="AD307" s="158"/>
      <c r="AE307" s="160"/>
    </row>
    <row r="308" spans="1:31" s="98" customFormat="1" ht="20.25" hidden="1" customHeight="1" x14ac:dyDescent="0.25">
      <c r="A308" s="167" t="s">
        <v>329</v>
      </c>
      <c r="B308" s="167"/>
      <c r="C308" s="167"/>
      <c r="D308" s="167"/>
      <c r="E308" s="180" t="s">
        <v>380</v>
      </c>
      <c r="F308" s="182">
        <f t="shared" si="211"/>
        <v>4000</v>
      </c>
      <c r="G308" s="182">
        <f t="shared" si="212"/>
        <v>2630</v>
      </c>
      <c r="H308" s="183">
        <f t="shared" si="213"/>
        <v>7300</v>
      </c>
      <c r="I308" s="108"/>
      <c r="J308" s="115"/>
      <c r="K308" s="115"/>
      <c r="L308" s="115"/>
      <c r="M308" s="176">
        <v>32214</v>
      </c>
      <c r="N308" s="177"/>
      <c r="O308" s="178" t="s">
        <v>41</v>
      </c>
      <c r="P308" s="177" t="s">
        <v>161</v>
      </c>
      <c r="Q308" s="179">
        <f t="shared" ref="Q308:AD308" si="235">Q309</f>
        <v>2000</v>
      </c>
      <c r="R308" s="179">
        <f t="shared" si="235"/>
        <v>0</v>
      </c>
      <c r="S308" s="179">
        <f t="shared" si="235"/>
        <v>2000</v>
      </c>
      <c r="T308" s="179">
        <f t="shared" si="235"/>
        <v>0</v>
      </c>
      <c r="U308" s="251">
        <f t="shared" si="235"/>
        <v>0</v>
      </c>
      <c r="V308" s="251">
        <f t="shared" si="235"/>
        <v>2000</v>
      </c>
      <c r="W308" s="287">
        <f t="shared" si="235"/>
        <v>630</v>
      </c>
      <c r="X308" s="179"/>
      <c r="Y308" s="261"/>
      <c r="Z308" s="179">
        <f t="shared" si="235"/>
        <v>800</v>
      </c>
      <c r="AA308" s="179">
        <f t="shared" si="235"/>
        <v>2000</v>
      </c>
      <c r="AB308" s="179">
        <f t="shared" si="235"/>
        <v>1500</v>
      </c>
      <c r="AC308" s="179">
        <f t="shared" si="235"/>
        <v>1500</v>
      </c>
      <c r="AD308" s="179">
        <f t="shared" si="235"/>
        <v>1500</v>
      </c>
      <c r="AE308" s="160"/>
    </row>
    <row r="309" spans="1:31" s="98" customFormat="1" ht="20.25" hidden="1" customHeight="1" x14ac:dyDescent="0.25">
      <c r="A309" s="167" t="s">
        <v>329</v>
      </c>
      <c r="B309" s="167"/>
      <c r="C309" s="167"/>
      <c r="D309" s="167"/>
      <c r="E309" s="167"/>
      <c r="F309" s="182">
        <f t="shared" si="211"/>
        <v>4000</v>
      </c>
      <c r="G309" s="182">
        <f t="shared" si="212"/>
        <v>2630</v>
      </c>
      <c r="H309" s="183">
        <f t="shared" si="213"/>
        <v>7300</v>
      </c>
      <c r="I309" s="116"/>
      <c r="J309" s="116"/>
      <c r="K309" s="115"/>
      <c r="L309" s="115"/>
      <c r="M309" s="9"/>
      <c r="N309" s="155">
        <v>322140</v>
      </c>
      <c r="O309" s="156" t="s">
        <v>41</v>
      </c>
      <c r="P309" s="157" t="s">
        <v>161</v>
      </c>
      <c r="Q309" s="158">
        <v>2000</v>
      </c>
      <c r="R309" s="158">
        <f>S309-Q309</f>
        <v>0</v>
      </c>
      <c r="S309" s="158">
        <v>2000</v>
      </c>
      <c r="T309" s="158"/>
      <c r="U309" s="252">
        <v>0</v>
      </c>
      <c r="V309" s="252">
        <v>2000</v>
      </c>
      <c r="W309" s="289">
        <v>630</v>
      </c>
      <c r="X309" s="158"/>
      <c r="Y309" s="262"/>
      <c r="Z309" s="158">
        <v>800</v>
      </c>
      <c r="AA309" s="158">
        <f>+Q309</f>
        <v>2000</v>
      </c>
      <c r="AB309" s="158">
        <v>1500</v>
      </c>
      <c r="AC309" s="158">
        <v>1500</v>
      </c>
      <c r="AD309" s="158">
        <v>1500</v>
      </c>
      <c r="AE309" s="160"/>
    </row>
    <row r="310" spans="1:31" s="98" customFormat="1" ht="20.25" hidden="1" customHeight="1" x14ac:dyDescent="0.25">
      <c r="A310" s="167" t="s">
        <v>329</v>
      </c>
      <c r="B310" s="167"/>
      <c r="C310" s="167"/>
      <c r="D310" s="167"/>
      <c r="E310" s="180" t="s">
        <v>380</v>
      </c>
      <c r="F310" s="182">
        <f t="shared" si="211"/>
        <v>10000</v>
      </c>
      <c r="G310" s="182">
        <f t="shared" si="212"/>
        <v>6600</v>
      </c>
      <c r="H310" s="183">
        <f t="shared" si="213"/>
        <v>19531</v>
      </c>
      <c r="I310" s="108"/>
      <c r="J310" s="115"/>
      <c r="K310" s="115"/>
      <c r="L310" s="115"/>
      <c r="M310" s="176">
        <v>32216</v>
      </c>
      <c r="N310" s="177"/>
      <c r="O310" s="178" t="s">
        <v>41</v>
      </c>
      <c r="P310" s="177" t="s">
        <v>162</v>
      </c>
      <c r="Q310" s="179">
        <f t="shared" ref="Q310:AD310" si="236">Q311</f>
        <v>5000</v>
      </c>
      <c r="R310" s="179">
        <f t="shared" si="236"/>
        <v>0</v>
      </c>
      <c r="S310" s="179">
        <f t="shared" si="236"/>
        <v>5000</v>
      </c>
      <c r="T310" s="179">
        <f t="shared" si="236"/>
        <v>0</v>
      </c>
      <c r="U310" s="251">
        <f t="shared" si="236"/>
        <v>0</v>
      </c>
      <c r="V310" s="251">
        <f t="shared" si="236"/>
        <v>5000</v>
      </c>
      <c r="W310" s="287">
        <f t="shared" si="236"/>
        <v>1600</v>
      </c>
      <c r="X310" s="179"/>
      <c r="Y310" s="261"/>
      <c r="Z310" s="179">
        <f t="shared" si="236"/>
        <v>2531</v>
      </c>
      <c r="AA310" s="179">
        <f t="shared" si="236"/>
        <v>5000</v>
      </c>
      <c r="AB310" s="179">
        <f t="shared" si="236"/>
        <v>4000</v>
      </c>
      <c r="AC310" s="179">
        <f t="shared" si="236"/>
        <v>4000</v>
      </c>
      <c r="AD310" s="179">
        <f t="shared" si="236"/>
        <v>4000</v>
      </c>
      <c r="AE310" s="160"/>
    </row>
    <row r="311" spans="1:31" s="98" customFormat="1" ht="20.25" hidden="1" customHeight="1" x14ac:dyDescent="0.25">
      <c r="A311" s="167" t="s">
        <v>329</v>
      </c>
      <c r="B311" s="167"/>
      <c r="C311" s="167"/>
      <c r="D311" s="167"/>
      <c r="E311" s="167"/>
      <c r="F311" s="182">
        <f t="shared" si="211"/>
        <v>10000</v>
      </c>
      <c r="G311" s="182">
        <f t="shared" si="212"/>
        <v>6600</v>
      </c>
      <c r="H311" s="183">
        <f t="shared" si="213"/>
        <v>19531</v>
      </c>
      <c r="I311" s="116"/>
      <c r="J311" s="116"/>
      <c r="K311" s="115"/>
      <c r="L311" s="115"/>
      <c r="M311" s="9"/>
      <c r="N311" s="155">
        <v>322160</v>
      </c>
      <c r="O311" s="156" t="s">
        <v>41</v>
      </c>
      <c r="P311" s="157" t="s">
        <v>162</v>
      </c>
      <c r="Q311" s="158">
        <v>5000</v>
      </c>
      <c r="R311" s="158">
        <f>S311-Q311</f>
        <v>0</v>
      </c>
      <c r="S311" s="158">
        <v>5000</v>
      </c>
      <c r="T311" s="158"/>
      <c r="U311" s="252">
        <v>0</v>
      </c>
      <c r="V311" s="252">
        <v>5000</v>
      </c>
      <c r="W311" s="289">
        <v>1600</v>
      </c>
      <c r="X311" s="158"/>
      <c r="Y311" s="262"/>
      <c r="Z311" s="158">
        <v>2531</v>
      </c>
      <c r="AA311" s="158">
        <f>+Q311</f>
        <v>5000</v>
      </c>
      <c r="AB311" s="158">
        <v>4000</v>
      </c>
      <c r="AC311" s="158">
        <v>4000</v>
      </c>
      <c r="AD311" s="158">
        <v>4000</v>
      </c>
      <c r="AE311" s="160"/>
    </row>
    <row r="312" spans="1:31" s="98" customFormat="1" ht="20.25" hidden="1" customHeight="1" x14ac:dyDescent="0.25">
      <c r="A312" s="167" t="s">
        <v>329</v>
      </c>
      <c r="B312" s="167"/>
      <c r="C312" s="167"/>
      <c r="D312" s="167"/>
      <c r="E312" s="180" t="s">
        <v>380</v>
      </c>
      <c r="F312" s="182">
        <f t="shared" si="211"/>
        <v>0</v>
      </c>
      <c r="G312" s="182">
        <f t="shared" si="212"/>
        <v>0</v>
      </c>
      <c r="H312" s="183">
        <f t="shared" si="213"/>
        <v>0</v>
      </c>
      <c r="I312" s="108"/>
      <c r="J312" s="115"/>
      <c r="K312" s="115"/>
      <c r="L312" s="115"/>
      <c r="M312" s="176">
        <v>32219</v>
      </c>
      <c r="N312" s="177"/>
      <c r="O312" s="178" t="s">
        <v>41</v>
      </c>
      <c r="P312" s="177" t="s">
        <v>163</v>
      </c>
      <c r="Q312" s="179">
        <f>+Q313</f>
        <v>0</v>
      </c>
      <c r="R312" s="179">
        <f t="shared" ref="R312:AD312" si="237">+R313</f>
        <v>0</v>
      </c>
      <c r="S312" s="179">
        <f t="shared" si="237"/>
        <v>0</v>
      </c>
      <c r="T312" s="179">
        <f t="shared" si="237"/>
        <v>0</v>
      </c>
      <c r="U312" s="251">
        <f t="shared" si="237"/>
        <v>0</v>
      </c>
      <c r="V312" s="251">
        <f t="shared" si="237"/>
        <v>0</v>
      </c>
      <c r="W312" s="287">
        <f t="shared" si="237"/>
        <v>0</v>
      </c>
      <c r="X312" s="179"/>
      <c r="Y312" s="261"/>
      <c r="Z312" s="179">
        <f t="shared" si="237"/>
        <v>0</v>
      </c>
      <c r="AA312" s="179">
        <f t="shared" si="237"/>
        <v>0</v>
      </c>
      <c r="AB312" s="179">
        <f t="shared" si="237"/>
        <v>0</v>
      </c>
      <c r="AC312" s="179">
        <f t="shared" si="237"/>
        <v>0</v>
      </c>
      <c r="AD312" s="179">
        <f t="shared" si="237"/>
        <v>0</v>
      </c>
      <c r="AE312" s="160"/>
    </row>
    <row r="313" spans="1:31" s="98" customFormat="1" ht="20.25" hidden="1" customHeight="1" x14ac:dyDescent="0.25">
      <c r="A313" s="167" t="s">
        <v>329</v>
      </c>
      <c r="B313" s="167"/>
      <c r="C313" s="167"/>
      <c r="D313" s="167"/>
      <c r="E313" s="167"/>
      <c r="F313" s="182">
        <f t="shared" si="211"/>
        <v>0</v>
      </c>
      <c r="G313" s="182">
        <f t="shared" si="212"/>
        <v>0</v>
      </c>
      <c r="H313" s="183">
        <f t="shared" si="213"/>
        <v>0</v>
      </c>
      <c r="I313" s="116"/>
      <c r="J313" s="116"/>
      <c r="K313" s="115"/>
      <c r="L313" s="115"/>
      <c r="M313" s="9"/>
      <c r="N313" s="155">
        <v>322190</v>
      </c>
      <c r="O313" s="156" t="s">
        <v>41</v>
      </c>
      <c r="P313" s="157" t="s">
        <v>163</v>
      </c>
      <c r="Q313" s="158"/>
      <c r="R313" s="158"/>
      <c r="S313" s="158"/>
      <c r="T313" s="158"/>
      <c r="U313" s="252">
        <v>0</v>
      </c>
      <c r="V313" s="252">
        <v>0</v>
      </c>
      <c r="W313" s="289">
        <v>0</v>
      </c>
      <c r="X313" s="158"/>
      <c r="Y313" s="262"/>
      <c r="Z313" s="158"/>
      <c r="AA313" s="158">
        <f>+Q313</f>
        <v>0</v>
      </c>
      <c r="AB313" s="158"/>
      <c r="AC313" s="158"/>
      <c r="AD313" s="158"/>
      <c r="AE313" s="160"/>
    </row>
    <row r="314" spans="1:31" s="98" customFormat="1" ht="20.25" customHeight="1" x14ac:dyDescent="0.25">
      <c r="A314" s="167" t="s">
        <v>329</v>
      </c>
      <c r="B314" s="167"/>
      <c r="C314" s="167"/>
      <c r="D314" s="180" t="s">
        <v>379</v>
      </c>
      <c r="E314" s="180" t="s">
        <v>380</v>
      </c>
      <c r="F314" s="182">
        <f t="shared" si="211"/>
        <v>913620</v>
      </c>
      <c r="G314" s="182">
        <f t="shared" si="212"/>
        <v>1107761.4099999999</v>
      </c>
      <c r="H314" s="183">
        <f t="shared" si="213"/>
        <v>1190006.1200000001</v>
      </c>
      <c r="I314" s="116"/>
      <c r="J314" s="116"/>
      <c r="K314" s="115"/>
      <c r="L314" s="115">
        <v>3222</v>
      </c>
      <c r="M314" s="115"/>
      <c r="N314" s="116"/>
      <c r="O314" s="10" t="s">
        <v>41</v>
      </c>
      <c r="P314" s="111" t="s">
        <v>164</v>
      </c>
      <c r="Q314" s="117">
        <f>Q315+Q317</f>
        <v>474000</v>
      </c>
      <c r="R314" s="117">
        <f>R315+R317</f>
        <v>-17190</v>
      </c>
      <c r="S314" s="117">
        <f>S315+S317</f>
        <v>456810</v>
      </c>
      <c r="T314" s="117">
        <v>184679</v>
      </c>
      <c r="U314" s="250">
        <f t="shared" ref="U314:AD314" si="238">U315+U317</f>
        <v>219000</v>
      </c>
      <c r="V314" s="250">
        <f t="shared" si="238"/>
        <v>474000</v>
      </c>
      <c r="W314" s="286">
        <f t="shared" si="238"/>
        <v>230082.41</v>
      </c>
      <c r="X314" s="117"/>
      <c r="Y314" s="260"/>
      <c r="Z314" s="117">
        <f t="shared" si="238"/>
        <v>184679.12</v>
      </c>
      <c r="AA314" s="117">
        <f t="shared" si="238"/>
        <v>474000</v>
      </c>
      <c r="AB314" s="117">
        <f t="shared" si="238"/>
        <v>282000</v>
      </c>
      <c r="AC314" s="117">
        <f t="shared" si="238"/>
        <v>120000</v>
      </c>
      <c r="AD314" s="117">
        <f t="shared" si="238"/>
        <v>129327</v>
      </c>
      <c r="AE314" s="160"/>
    </row>
    <row r="315" spans="1:31" s="98" customFormat="1" ht="20.25" hidden="1" customHeight="1" x14ac:dyDescent="0.25">
      <c r="A315" s="167" t="s">
        <v>329</v>
      </c>
      <c r="B315" s="167"/>
      <c r="C315" s="167"/>
      <c r="D315" s="167"/>
      <c r="E315" s="180" t="s">
        <v>380</v>
      </c>
      <c r="F315" s="182">
        <f t="shared" si="211"/>
        <v>734000</v>
      </c>
      <c r="G315" s="182">
        <f t="shared" si="212"/>
        <v>733931.39</v>
      </c>
      <c r="H315" s="183">
        <f t="shared" si="213"/>
        <v>935958.12</v>
      </c>
      <c r="I315" s="108"/>
      <c r="J315" s="115"/>
      <c r="K315" s="115"/>
      <c r="L315" s="115"/>
      <c r="M315" s="176">
        <v>32221</v>
      </c>
      <c r="N315" s="177"/>
      <c r="O315" s="178" t="s">
        <v>41</v>
      </c>
      <c r="P315" s="177" t="s">
        <v>165</v>
      </c>
      <c r="Q315" s="179">
        <f>Q316</f>
        <v>382000</v>
      </c>
      <c r="R315" s="179">
        <f>R316</f>
        <v>-15000</v>
      </c>
      <c r="S315" s="179">
        <f>S316</f>
        <v>367000</v>
      </c>
      <c r="T315" s="179">
        <f t="shared" ref="T315:AD315" si="239">T316</f>
        <v>0</v>
      </c>
      <c r="U315" s="251">
        <f t="shared" si="239"/>
        <v>182000</v>
      </c>
      <c r="V315" s="251">
        <f t="shared" si="239"/>
        <v>382000</v>
      </c>
      <c r="W315" s="287">
        <f t="shared" si="239"/>
        <v>169931.39</v>
      </c>
      <c r="X315" s="179"/>
      <c r="Y315" s="261"/>
      <c r="Z315" s="179">
        <f t="shared" si="239"/>
        <v>154631.12</v>
      </c>
      <c r="AA315" s="179">
        <f t="shared" si="239"/>
        <v>382000</v>
      </c>
      <c r="AB315" s="179">
        <f t="shared" si="239"/>
        <v>210000</v>
      </c>
      <c r="AC315" s="179">
        <f t="shared" si="239"/>
        <v>90000</v>
      </c>
      <c r="AD315" s="179">
        <f t="shared" si="239"/>
        <v>99327</v>
      </c>
      <c r="AE315" s="160"/>
    </row>
    <row r="316" spans="1:31" s="98" customFormat="1" ht="20.25" hidden="1" customHeight="1" x14ac:dyDescent="0.25">
      <c r="A316" s="167" t="s">
        <v>329</v>
      </c>
      <c r="B316" s="167"/>
      <c r="C316" s="167"/>
      <c r="D316" s="167"/>
      <c r="E316" s="167"/>
      <c r="F316" s="182">
        <f t="shared" si="211"/>
        <v>734000</v>
      </c>
      <c r="G316" s="182">
        <f t="shared" si="212"/>
        <v>733931.39</v>
      </c>
      <c r="H316" s="183">
        <f t="shared" si="213"/>
        <v>935958.12</v>
      </c>
      <c r="I316" s="116"/>
      <c r="J316" s="116"/>
      <c r="K316" s="115"/>
      <c r="L316" s="115"/>
      <c r="M316" s="9"/>
      <c r="N316" s="155">
        <v>322210</v>
      </c>
      <c r="O316" s="156" t="s">
        <v>41</v>
      </c>
      <c r="P316" s="157" t="s">
        <v>165</v>
      </c>
      <c r="Q316" s="158">
        <v>382000</v>
      </c>
      <c r="R316" s="158">
        <f>S316-Q316</f>
        <v>-15000</v>
      </c>
      <c r="S316" s="158">
        <f>282000+100000-15000</f>
        <v>367000</v>
      </c>
      <c r="T316" s="158"/>
      <c r="U316" s="252">
        <v>182000</v>
      </c>
      <c r="V316" s="252">
        <v>382000</v>
      </c>
      <c r="W316" s="289">
        <f>170000-30000+2000+200+2000+300+1000+17431.39+7000</f>
        <v>169931.39</v>
      </c>
      <c r="X316" s="158"/>
      <c r="Y316" s="262"/>
      <c r="Z316" s="158">
        <v>154631.12</v>
      </c>
      <c r="AA316" s="158">
        <f>+Q316</f>
        <v>382000</v>
      </c>
      <c r="AB316" s="158">
        <v>210000</v>
      </c>
      <c r="AC316" s="158">
        <v>90000</v>
      </c>
      <c r="AD316" s="158">
        <f>110000-10673</f>
        <v>99327</v>
      </c>
      <c r="AE316" s="160"/>
    </row>
    <row r="317" spans="1:31" s="98" customFormat="1" ht="20.25" hidden="1" customHeight="1" x14ac:dyDescent="0.25">
      <c r="A317" s="167" t="s">
        <v>329</v>
      </c>
      <c r="B317" s="167"/>
      <c r="C317" s="167"/>
      <c r="D317" s="167"/>
      <c r="E317" s="180" t="s">
        <v>380</v>
      </c>
      <c r="F317" s="182">
        <f t="shared" si="211"/>
        <v>179620</v>
      </c>
      <c r="G317" s="182">
        <f t="shared" si="212"/>
        <v>189151.02</v>
      </c>
      <c r="H317" s="183">
        <f t="shared" si="213"/>
        <v>254048</v>
      </c>
      <c r="I317" s="108"/>
      <c r="J317" s="115"/>
      <c r="K317" s="115"/>
      <c r="L317" s="115"/>
      <c r="M317" s="176">
        <v>32222</v>
      </c>
      <c r="N317" s="177"/>
      <c r="O317" s="178" t="s">
        <v>41</v>
      </c>
      <c r="P317" s="177" t="s">
        <v>167</v>
      </c>
      <c r="Q317" s="179">
        <f>Q318</f>
        <v>92000</v>
      </c>
      <c r="R317" s="179">
        <f>R318</f>
        <v>-2190</v>
      </c>
      <c r="S317" s="179">
        <f>S318</f>
        <v>89810</v>
      </c>
      <c r="T317" s="179">
        <f t="shared" ref="T317:AD317" si="240">T318</f>
        <v>0</v>
      </c>
      <c r="U317" s="251">
        <f t="shared" si="240"/>
        <v>37000</v>
      </c>
      <c r="V317" s="251">
        <f t="shared" si="240"/>
        <v>92000</v>
      </c>
      <c r="W317" s="287">
        <f t="shared" si="240"/>
        <v>60151.02</v>
      </c>
      <c r="X317" s="179"/>
      <c r="Y317" s="261"/>
      <c r="Z317" s="179">
        <f t="shared" si="240"/>
        <v>30048</v>
      </c>
      <c r="AA317" s="179">
        <f t="shared" si="240"/>
        <v>92000</v>
      </c>
      <c r="AB317" s="179">
        <f t="shared" si="240"/>
        <v>72000</v>
      </c>
      <c r="AC317" s="179">
        <f t="shared" si="240"/>
        <v>30000</v>
      </c>
      <c r="AD317" s="179">
        <f t="shared" si="240"/>
        <v>30000</v>
      </c>
      <c r="AE317" s="160"/>
    </row>
    <row r="318" spans="1:31" s="98" customFormat="1" ht="20.25" hidden="1" customHeight="1" x14ac:dyDescent="0.25">
      <c r="A318" s="167" t="s">
        <v>329</v>
      </c>
      <c r="B318" s="167"/>
      <c r="C318" s="167"/>
      <c r="D318" s="167"/>
      <c r="E318" s="167"/>
      <c r="F318" s="182">
        <f t="shared" si="211"/>
        <v>179620</v>
      </c>
      <c r="G318" s="182">
        <f t="shared" si="212"/>
        <v>189151.02</v>
      </c>
      <c r="H318" s="183">
        <f t="shared" si="213"/>
        <v>254048</v>
      </c>
      <c r="I318" s="116"/>
      <c r="J318" s="116"/>
      <c r="K318" s="115"/>
      <c r="L318" s="115"/>
      <c r="M318" s="9"/>
      <c r="N318" s="155">
        <v>322220</v>
      </c>
      <c r="O318" s="156" t="s">
        <v>41</v>
      </c>
      <c r="P318" s="157" t="s">
        <v>167</v>
      </c>
      <c r="Q318" s="158">
        <v>92000</v>
      </c>
      <c r="R318" s="158">
        <f>S318-Q318</f>
        <v>-2190</v>
      </c>
      <c r="S318" s="158">
        <f>92000-2190</f>
        <v>89810</v>
      </c>
      <c r="T318" s="158"/>
      <c r="U318" s="252">
        <v>37000</v>
      </c>
      <c r="V318" s="252">
        <v>92000</v>
      </c>
      <c r="W318" s="289">
        <f>56000-15000+2000+15000+2151.02</f>
        <v>60151.02</v>
      </c>
      <c r="X318" s="158"/>
      <c r="Y318" s="262"/>
      <c r="Z318" s="158">
        <v>30048</v>
      </c>
      <c r="AA318" s="158">
        <f>+Q318</f>
        <v>92000</v>
      </c>
      <c r="AB318" s="158">
        <v>72000</v>
      </c>
      <c r="AC318" s="158">
        <v>30000</v>
      </c>
      <c r="AD318" s="158">
        <v>30000</v>
      </c>
      <c r="AE318" s="160"/>
    </row>
    <row r="319" spans="1:31" s="98" customFormat="1" ht="20.25" customHeight="1" x14ac:dyDescent="0.25">
      <c r="A319" s="167" t="s">
        <v>329</v>
      </c>
      <c r="B319" s="167"/>
      <c r="C319" s="167"/>
      <c r="D319" s="180" t="s">
        <v>379</v>
      </c>
      <c r="E319" s="180" t="s">
        <v>380</v>
      </c>
      <c r="F319" s="182">
        <f t="shared" si="211"/>
        <v>56676</v>
      </c>
      <c r="G319" s="182">
        <f t="shared" si="212"/>
        <v>51830</v>
      </c>
      <c r="H319" s="183">
        <f t="shared" si="213"/>
        <v>78030</v>
      </c>
      <c r="I319" s="116"/>
      <c r="J319" s="116"/>
      <c r="K319" s="115"/>
      <c r="L319" s="115">
        <v>3223</v>
      </c>
      <c r="M319" s="115"/>
      <c r="N319" s="116"/>
      <c r="O319" s="10" t="s">
        <v>41</v>
      </c>
      <c r="P319" s="111" t="s">
        <v>170</v>
      </c>
      <c r="Q319" s="117">
        <f t="shared" ref="Q319:S319" si="241">Q320+Q323+Q325</f>
        <v>30000</v>
      </c>
      <c r="R319" s="117">
        <f t="shared" si="241"/>
        <v>-1662</v>
      </c>
      <c r="S319" s="117">
        <f t="shared" si="241"/>
        <v>28338</v>
      </c>
      <c r="T319" s="117">
        <v>4030</v>
      </c>
      <c r="U319" s="250">
        <f t="shared" ref="U319:AD319" si="242">U320+U323+U325</f>
        <v>0</v>
      </c>
      <c r="V319" s="250">
        <f t="shared" si="242"/>
        <v>30000</v>
      </c>
      <c r="W319" s="286">
        <f t="shared" si="242"/>
        <v>17800</v>
      </c>
      <c r="X319" s="117"/>
      <c r="Y319" s="260"/>
      <c r="Z319" s="117">
        <f t="shared" si="242"/>
        <v>4030</v>
      </c>
      <c r="AA319" s="117">
        <f t="shared" si="242"/>
        <v>30000</v>
      </c>
      <c r="AB319" s="117">
        <f t="shared" si="242"/>
        <v>16000</v>
      </c>
      <c r="AC319" s="117">
        <f t="shared" si="242"/>
        <v>14000</v>
      </c>
      <c r="AD319" s="117">
        <f t="shared" si="242"/>
        <v>14000</v>
      </c>
      <c r="AE319" s="160"/>
    </row>
    <row r="320" spans="1:31" s="98" customFormat="1" ht="20.25" hidden="1" customHeight="1" x14ac:dyDescent="0.25">
      <c r="A320" s="167" t="s">
        <v>329</v>
      </c>
      <c r="B320" s="167"/>
      <c r="C320" s="167"/>
      <c r="D320" s="167"/>
      <c r="E320" s="180" t="s">
        <v>380</v>
      </c>
      <c r="F320" s="182">
        <f t="shared" si="211"/>
        <v>25600</v>
      </c>
      <c r="G320" s="182">
        <f t="shared" si="212"/>
        <v>23000</v>
      </c>
      <c r="H320" s="183">
        <f t="shared" si="213"/>
        <v>41300</v>
      </c>
      <c r="I320" s="108"/>
      <c r="J320" s="115"/>
      <c r="K320" s="115"/>
      <c r="L320" s="115"/>
      <c r="M320" s="176">
        <v>32231</v>
      </c>
      <c r="N320" s="177"/>
      <c r="O320" s="178" t="s">
        <v>41</v>
      </c>
      <c r="P320" s="177" t="s">
        <v>171</v>
      </c>
      <c r="Q320" s="179">
        <f t="shared" ref="Q320:AD320" si="243">Q321+Q322</f>
        <v>14000</v>
      </c>
      <c r="R320" s="179">
        <f t="shared" si="243"/>
        <v>-1200</v>
      </c>
      <c r="S320" s="179">
        <f t="shared" si="243"/>
        <v>12800</v>
      </c>
      <c r="T320" s="179">
        <f t="shared" si="243"/>
        <v>0</v>
      </c>
      <c r="U320" s="251">
        <f t="shared" si="243"/>
        <v>0</v>
      </c>
      <c r="V320" s="251">
        <f t="shared" si="243"/>
        <v>14000</v>
      </c>
      <c r="W320" s="287">
        <f t="shared" si="243"/>
        <v>9000</v>
      </c>
      <c r="X320" s="179"/>
      <c r="Y320" s="261"/>
      <c r="Z320" s="179">
        <f t="shared" si="243"/>
        <v>2800</v>
      </c>
      <c r="AA320" s="179">
        <f t="shared" si="243"/>
        <v>14000</v>
      </c>
      <c r="AB320" s="179">
        <f t="shared" si="243"/>
        <v>9500</v>
      </c>
      <c r="AC320" s="179">
        <f t="shared" si="243"/>
        <v>7500</v>
      </c>
      <c r="AD320" s="179">
        <f t="shared" si="243"/>
        <v>7500</v>
      </c>
      <c r="AE320" s="160"/>
    </row>
    <row r="321" spans="1:31" s="98" customFormat="1" ht="20.25" hidden="1" customHeight="1" x14ac:dyDescent="0.25">
      <c r="A321" s="167" t="s">
        <v>329</v>
      </c>
      <c r="B321" s="167"/>
      <c r="C321" s="167"/>
      <c r="D321" s="167"/>
      <c r="E321" s="167"/>
      <c r="F321" s="182">
        <f t="shared" si="211"/>
        <v>9400</v>
      </c>
      <c r="G321" s="182">
        <f t="shared" si="212"/>
        <v>7000</v>
      </c>
      <c r="H321" s="183">
        <f t="shared" si="213"/>
        <v>13900</v>
      </c>
      <c r="I321" s="116"/>
      <c r="J321" s="116"/>
      <c r="K321" s="115"/>
      <c r="L321" s="115"/>
      <c r="M321" s="9"/>
      <c r="N321" s="155">
        <v>322310</v>
      </c>
      <c r="O321" s="156" t="s">
        <v>41</v>
      </c>
      <c r="P321" s="157" t="s">
        <v>171</v>
      </c>
      <c r="Q321" s="158">
        <v>5000</v>
      </c>
      <c r="R321" s="158">
        <f>S321-Q321</f>
        <v>-300</v>
      </c>
      <c r="S321" s="158">
        <f>5000-300</f>
        <v>4700</v>
      </c>
      <c r="T321" s="158"/>
      <c r="U321" s="252">
        <v>0</v>
      </c>
      <c r="V321" s="252">
        <v>5000</v>
      </c>
      <c r="W321" s="289">
        <v>2000</v>
      </c>
      <c r="X321" s="158"/>
      <c r="Y321" s="262"/>
      <c r="Z321" s="158">
        <v>1400</v>
      </c>
      <c r="AA321" s="158">
        <f t="shared" ref="AA321:AA322" si="244">+Q321</f>
        <v>5000</v>
      </c>
      <c r="AB321" s="158">
        <v>2500</v>
      </c>
      <c r="AC321" s="158">
        <v>2500</v>
      </c>
      <c r="AD321" s="158">
        <v>2500</v>
      </c>
      <c r="AE321" s="160"/>
    </row>
    <row r="322" spans="1:31" s="98" customFormat="1" ht="20.25" hidden="1" customHeight="1" x14ac:dyDescent="0.25">
      <c r="A322" s="167" t="s">
        <v>329</v>
      </c>
      <c r="B322" s="167"/>
      <c r="C322" s="167"/>
      <c r="D322" s="167"/>
      <c r="E322" s="167"/>
      <c r="F322" s="182">
        <f t="shared" si="211"/>
        <v>16200</v>
      </c>
      <c r="G322" s="182">
        <f t="shared" si="212"/>
        <v>16000</v>
      </c>
      <c r="H322" s="183">
        <f t="shared" si="213"/>
        <v>27400</v>
      </c>
      <c r="I322" s="116"/>
      <c r="J322" s="116"/>
      <c r="K322" s="115"/>
      <c r="L322" s="115"/>
      <c r="M322" s="9"/>
      <c r="N322" s="155">
        <v>322311</v>
      </c>
      <c r="O322" s="156" t="s">
        <v>41</v>
      </c>
      <c r="P322" s="157" t="s">
        <v>262</v>
      </c>
      <c r="Q322" s="158">
        <v>9000</v>
      </c>
      <c r="R322" s="158">
        <f>S322-Q322</f>
        <v>-900</v>
      </c>
      <c r="S322" s="158">
        <f>9000-900</f>
        <v>8100</v>
      </c>
      <c r="T322" s="158"/>
      <c r="U322" s="252">
        <v>0</v>
      </c>
      <c r="V322" s="252">
        <v>9000</v>
      </c>
      <c r="W322" s="289">
        <v>7000</v>
      </c>
      <c r="X322" s="158"/>
      <c r="Y322" s="262"/>
      <c r="Z322" s="158">
        <v>1400</v>
      </c>
      <c r="AA322" s="158">
        <f t="shared" si="244"/>
        <v>9000</v>
      </c>
      <c r="AB322" s="158">
        <v>7000</v>
      </c>
      <c r="AC322" s="158">
        <v>5000</v>
      </c>
      <c r="AD322" s="158">
        <v>5000</v>
      </c>
      <c r="AE322" s="160"/>
    </row>
    <row r="323" spans="1:31" s="98" customFormat="1" ht="20.25" hidden="1" customHeight="1" x14ac:dyDescent="0.25">
      <c r="A323" s="167" t="s">
        <v>329</v>
      </c>
      <c r="B323" s="167"/>
      <c r="C323" s="167"/>
      <c r="D323" s="167"/>
      <c r="E323" s="180" t="s">
        <v>380</v>
      </c>
      <c r="F323" s="182">
        <f t="shared" si="211"/>
        <v>19076</v>
      </c>
      <c r="G323" s="182">
        <f t="shared" si="212"/>
        <v>13800</v>
      </c>
      <c r="H323" s="183">
        <f t="shared" si="213"/>
        <v>18430</v>
      </c>
      <c r="I323" s="108"/>
      <c r="J323" s="115"/>
      <c r="K323" s="115"/>
      <c r="L323" s="115"/>
      <c r="M323" s="176">
        <v>32233</v>
      </c>
      <c r="N323" s="177"/>
      <c r="O323" s="178" t="s">
        <v>41</v>
      </c>
      <c r="P323" s="177" t="s">
        <v>173</v>
      </c>
      <c r="Q323" s="179">
        <f t="shared" ref="Q323:AD323" si="245">Q324</f>
        <v>10000</v>
      </c>
      <c r="R323" s="179">
        <f t="shared" si="245"/>
        <v>-462</v>
      </c>
      <c r="S323" s="179">
        <f t="shared" si="245"/>
        <v>9538</v>
      </c>
      <c r="T323" s="179">
        <f t="shared" si="245"/>
        <v>0</v>
      </c>
      <c r="U323" s="251">
        <f t="shared" si="245"/>
        <v>0</v>
      </c>
      <c r="V323" s="251">
        <f t="shared" si="245"/>
        <v>10000</v>
      </c>
      <c r="W323" s="287">
        <f t="shared" si="245"/>
        <v>3800</v>
      </c>
      <c r="X323" s="179"/>
      <c r="Y323" s="261"/>
      <c r="Z323" s="179">
        <f t="shared" si="245"/>
        <v>930</v>
      </c>
      <c r="AA323" s="179">
        <f t="shared" si="245"/>
        <v>10000</v>
      </c>
      <c r="AB323" s="179">
        <f t="shared" si="245"/>
        <v>2500</v>
      </c>
      <c r="AC323" s="179">
        <f t="shared" si="245"/>
        <v>2500</v>
      </c>
      <c r="AD323" s="179">
        <f t="shared" si="245"/>
        <v>2500</v>
      </c>
      <c r="AE323" s="160"/>
    </row>
    <row r="324" spans="1:31" s="98" customFormat="1" ht="20.25" hidden="1" customHeight="1" x14ac:dyDescent="0.25">
      <c r="A324" s="167" t="s">
        <v>329</v>
      </c>
      <c r="B324" s="167"/>
      <c r="C324" s="167"/>
      <c r="D324" s="167"/>
      <c r="E324" s="167"/>
      <c r="F324" s="182">
        <f t="shared" si="211"/>
        <v>19076</v>
      </c>
      <c r="G324" s="182">
        <f t="shared" si="212"/>
        <v>13800</v>
      </c>
      <c r="H324" s="183">
        <f t="shared" si="213"/>
        <v>18430</v>
      </c>
      <c r="I324" s="116"/>
      <c r="J324" s="116"/>
      <c r="K324" s="115"/>
      <c r="L324" s="115"/>
      <c r="M324" s="9"/>
      <c r="N324" s="155">
        <v>322330</v>
      </c>
      <c r="O324" s="156" t="s">
        <v>41</v>
      </c>
      <c r="P324" s="157" t="s">
        <v>173</v>
      </c>
      <c r="Q324" s="158">
        <v>10000</v>
      </c>
      <c r="R324" s="158">
        <f>S324-Q324</f>
        <v>-462</v>
      </c>
      <c r="S324" s="158">
        <f>10000-462</f>
        <v>9538</v>
      </c>
      <c r="T324" s="158"/>
      <c r="U324" s="252">
        <v>0</v>
      </c>
      <c r="V324" s="252">
        <v>10000</v>
      </c>
      <c r="W324" s="289">
        <v>3800</v>
      </c>
      <c r="X324" s="158"/>
      <c r="Y324" s="262"/>
      <c r="Z324" s="158">
        <v>930</v>
      </c>
      <c r="AA324" s="158">
        <f>+Q324</f>
        <v>10000</v>
      </c>
      <c r="AB324" s="158">
        <v>2500</v>
      </c>
      <c r="AC324" s="158">
        <v>2500</v>
      </c>
      <c r="AD324" s="158">
        <v>2500</v>
      </c>
      <c r="AE324" s="160"/>
    </row>
    <row r="325" spans="1:31" s="98" customFormat="1" ht="20.25" hidden="1" customHeight="1" x14ac:dyDescent="0.25">
      <c r="A325" s="167" t="s">
        <v>329</v>
      </c>
      <c r="B325" s="167"/>
      <c r="C325" s="167"/>
      <c r="D325" s="167"/>
      <c r="E325" s="180" t="s">
        <v>380</v>
      </c>
      <c r="F325" s="182">
        <f t="shared" si="211"/>
        <v>12000</v>
      </c>
      <c r="G325" s="182">
        <f t="shared" si="212"/>
        <v>11000</v>
      </c>
      <c r="H325" s="183">
        <f t="shared" si="213"/>
        <v>18300</v>
      </c>
      <c r="I325" s="108"/>
      <c r="J325" s="115"/>
      <c r="K325" s="115"/>
      <c r="L325" s="115"/>
      <c r="M325" s="176">
        <v>32234</v>
      </c>
      <c r="N325" s="177"/>
      <c r="O325" s="178" t="s">
        <v>41</v>
      </c>
      <c r="P325" s="177" t="s">
        <v>174</v>
      </c>
      <c r="Q325" s="179">
        <f t="shared" ref="Q325:AD325" si="246">Q326</f>
        <v>6000</v>
      </c>
      <c r="R325" s="179">
        <f t="shared" si="246"/>
        <v>0</v>
      </c>
      <c r="S325" s="179">
        <f t="shared" si="246"/>
        <v>6000</v>
      </c>
      <c r="T325" s="179">
        <f t="shared" si="246"/>
        <v>0</v>
      </c>
      <c r="U325" s="251">
        <f t="shared" si="246"/>
        <v>0</v>
      </c>
      <c r="V325" s="251">
        <f t="shared" si="246"/>
        <v>6000</v>
      </c>
      <c r="W325" s="287">
        <f t="shared" si="246"/>
        <v>5000</v>
      </c>
      <c r="X325" s="179"/>
      <c r="Y325" s="261"/>
      <c r="Z325" s="179">
        <f t="shared" si="246"/>
        <v>300</v>
      </c>
      <c r="AA325" s="179">
        <f t="shared" si="246"/>
        <v>6000</v>
      </c>
      <c r="AB325" s="179">
        <f t="shared" si="246"/>
        <v>4000</v>
      </c>
      <c r="AC325" s="179">
        <f t="shared" si="246"/>
        <v>4000</v>
      </c>
      <c r="AD325" s="179">
        <f t="shared" si="246"/>
        <v>4000</v>
      </c>
      <c r="AE325" s="160"/>
    </row>
    <row r="326" spans="1:31" s="98" customFormat="1" ht="20.25" hidden="1" customHeight="1" x14ac:dyDescent="0.25">
      <c r="A326" s="167" t="s">
        <v>329</v>
      </c>
      <c r="B326" s="167"/>
      <c r="C326" s="167"/>
      <c r="D326" s="167"/>
      <c r="E326" s="167"/>
      <c r="F326" s="182">
        <f t="shared" si="211"/>
        <v>12000</v>
      </c>
      <c r="G326" s="182">
        <f t="shared" si="212"/>
        <v>11000</v>
      </c>
      <c r="H326" s="183">
        <f t="shared" si="213"/>
        <v>18300</v>
      </c>
      <c r="I326" s="116"/>
      <c r="J326" s="116"/>
      <c r="K326" s="115"/>
      <c r="L326" s="115"/>
      <c r="M326" s="9"/>
      <c r="N326" s="155">
        <v>322340</v>
      </c>
      <c r="O326" s="156" t="s">
        <v>41</v>
      </c>
      <c r="P326" s="157" t="s">
        <v>174</v>
      </c>
      <c r="Q326" s="158">
        <v>6000</v>
      </c>
      <c r="R326" s="158">
        <f>S326-Q326</f>
        <v>0</v>
      </c>
      <c r="S326" s="158">
        <v>6000</v>
      </c>
      <c r="T326" s="158"/>
      <c r="U326" s="252">
        <v>0</v>
      </c>
      <c r="V326" s="252">
        <v>6000</v>
      </c>
      <c r="W326" s="289">
        <v>5000</v>
      </c>
      <c r="X326" s="158"/>
      <c r="Y326" s="262"/>
      <c r="Z326" s="158">
        <v>300</v>
      </c>
      <c r="AA326" s="158">
        <f>+Q326</f>
        <v>6000</v>
      </c>
      <c r="AB326" s="158">
        <v>4000</v>
      </c>
      <c r="AC326" s="158">
        <v>4000</v>
      </c>
      <c r="AD326" s="158">
        <v>4000</v>
      </c>
      <c r="AE326" s="160"/>
    </row>
    <row r="327" spans="1:31" s="98" customFormat="1" ht="20.25" hidden="1" customHeight="1" x14ac:dyDescent="0.25">
      <c r="A327" s="167" t="s">
        <v>329</v>
      </c>
      <c r="B327" s="167"/>
      <c r="C327" s="167"/>
      <c r="D327" s="180" t="s">
        <v>379</v>
      </c>
      <c r="E327" s="180" t="s">
        <v>380</v>
      </c>
      <c r="F327" s="182">
        <f t="shared" si="211"/>
        <v>0</v>
      </c>
      <c r="G327" s="182">
        <f t="shared" si="212"/>
        <v>0</v>
      </c>
      <c r="H327" s="183">
        <f t="shared" si="213"/>
        <v>0</v>
      </c>
      <c r="I327" s="116"/>
      <c r="J327" s="116"/>
      <c r="K327" s="115"/>
      <c r="L327" s="115">
        <v>3224</v>
      </c>
      <c r="M327" s="115"/>
      <c r="N327" s="116"/>
      <c r="O327" s="10" t="s">
        <v>41</v>
      </c>
      <c r="P327" s="118" t="s">
        <v>175</v>
      </c>
      <c r="Q327" s="117">
        <f>+Q328</f>
        <v>0</v>
      </c>
      <c r="R327" s="117">
        <f t="shared" ref="R327:AD328" si="247">+R328</f>
        <v>0</v>
      </c>
      <c r="S327" s="117">
        <f t="shared" si="247"/>
        <v>0</v>
      </c>
      <c r="T327" s="117">
        <f t="shared" si="247"/>
        <v>0</v>
      </c>
      <c r="U327" s="250">
        <f t="shared" si="247"/>
        <v>0</v>
      </c>
      <c r="V327" s="250">
        <f t="shared" si="247"/>
        <v>0</v>
      </c>
      <c r="W327" s="286">
        <f t="shared" si="247"/>
        <v>0</v>
      </c>
      <c r="X327" s="117"/>
      <c r="Y327" s="260"/>
      <c r="Z327" s="117">
        <f t="shared" si="247"/>
        <v>0</v>
      </c>
      <c r="AA327" s="117">
        <f t="shared" si="247"/>
        <v>0</v>
      </c>
      <c r="AB327" s="117">
        <f t="shared" si="247"/>
        <v>0</v>
      </c>
      <c r="AC327" s="117">
        <f t="shared" si="247"/>
        <v>0</v>
      </c>
      <c r="AD327" s="117">
        <f t="shared" si="247"/>
        <v>0</v>
      </c>
      <c r="AE327" s="160"/>
    </row>
    <row r="328" spans="1:31" s="98" customFormat="1" ht="20.25" hidden="1" customHeight="1" x14ac:dyDescent="0.25">
      <c r="A328" s="167" t="s">
        <v>329</v>
      </c>
      <c r="B328" s="167"/>
      <c r="C328" s="167"/>
      <c r="D328" s="167"/>
      <c r="E328" s="180" t="s">
        <v>380</v>
      </c>
      <c r="F328" s="182">
        <f t="shared" si="211"/>
        <v>0</v>
      </c>
      <c r="G328" s="182">
        <f t="shared" si="212"/>
        <v>0</v>
      </c>
      <c r="H328" s="183">
        <f t="shared" si="213"/>
        <v>0</v>
      </c>
      <c r="I328" s="108"/>
      <c r="J328" s="115"/>
      <c r="K328" s="115"/>
      <c r="L328" s="115"/>
      <c r="M328" s="176">
        <v>32242</v>
      </c>
      <c r="N328" s="177"/>
      <c r="O328" s="178" t="s">
        <v>41</v>
      </c>
      <c r="P328" s="177" t="s">
        <v>176</v>
      </c>
      <c r="Q328" s="179">
        <f>+Q329</f>
        <v>0</v>
      </c>
      <c r="R328" s="179">
        <f t="shared" si="247"/>
        <v>0</v>
      </c>
      <c r="S328" s="179">
        <f t="shared" si="247"/>
        <v>0</v>
      </c>
      <c r="T328" s="179">
        <f t="shared" si="247"/>
        <v>0</v>
      </c>
      <c r="U328" s="251">
        <f t="shared" si="247"/>
        <v>0</v>
      </c>
      <c r="V328" s="251">
        <f t="shared" si="247"/>
        <v>0</v>
      </c>
      <c r="W328" s="287">
        <f t="shared" si="247"/>
        <v>0</v>
      </c>
      <c r="X328" s="179"/>
      <c r="Y328" s="261"/>
      <c r="Z328" s="179">
        <f t="shared" si="247"/>
        <v>0</v>
      </c>
      <c r="AA328" s="179">
        <f t="shared" si="247"/>
        <v>0</v>
      </c>
      <c r="AB328" s="179">
        <f t="shared" si="247"/>
        <v>0</v>
      </c>
      <c r="AC328" s="179">
        <f t="shared" si="247"/>
        <v>0</v>
      </c>
      <c r="AD328" s="179">
        <f t="shared" si="247"/>
        <v>0</v>
      </c>
      <c r="AE328" s="160"/>
    </row>
    <row r="329" spans="1:31" s="98" customFormat="1" ht="25.5" hidden="1" customHeight="1" x14ac:dyDescent="0.25">
      <c r="A329" s="167" t="s">
        <v>329</v>
      </c>
      <c r="B329" s="167"/>
      <c r="C329" s="167"/>
      <c r="D329" s="167"/>
      <c r="E329" s="167"/>
      <c r="F329" s="182">
        <f t="shared" si="211"/>
        <v>0</v>
      </c>
      <c r="G329" s="182">
        <f t="shared" si="212"/>
        <v>0</v>
      </c>
      <c r="H329" s="183">
        <f t="shared" si="213"/>
        <v>0</v>
      </c>
      <c r="I329" s="116"/>
      <c r="J329" s="116"/>
      <c r="K329" s="115"/>
      <c r="L329" s="115"/>
      <c r="M329" s="9"/>
      <c r="N329" s="155">
        <v>322420</v>
      </c>
      <c r="O329" s="156" t="s">
        <v>41</v>
      </c>
      <c r="P329" s="157" t="s">
        <v>176</v>
      </c>
      <c r="Q329" s="158"/>
      <c r="R329" s="158"/>
      <c r="S329" s="158"/>
      <c r="T329" s="158"/>
      <c r="U329" s="252">
        <v>0</v>
      </c>
      <c r="V329" s="252">
        <v>0</v>
      </c>
      <c r="W329" s="289"/>
      <c r="X329" s="158"/>
      <c r="Y329" s="262"/>
      <c r="Z329" s="158"/>
      <c r="AA329" s="158">
        <f>+Q329</f>
        <v>0</v>
      </c>
      <c r="AB329" s="158"/>
      <c r="AC329" s="158"/>
      <c r="AD329" s="158"/>
      <c r="AE329" s="160"/>
    </row>
    <row r="330" spans="1:31" s="98" customFormat="1" ht="20.25" customHeight="1" x14ac:dyDescent="0.25">
      <c r="A330" s="167" t="s">
        <v>329</v>
      </c>
      <c r="B330" s="167"/>
      <c r="C330" s="167"/>
      <c r="D330" s="180" t="s">
        <v>379</v>
      </c>
      <c r="E330" s="180" t="s">
        <v>380</v>
      </c>
      <c r="F330" s="182">
        <f t="shared" si="211"/>
        <v>6000</v>
      </c>
      <c r="G330" s="182">
        <f t="shared" si="212"/>
        <v>5303</v>
      </c>
      <c r="H330" s="183">
        <f t="shared" si="213"/>
        <v>6900</v>
      </c>
      <c r="I330" s="116"/>
      <c r="J330" s="116"/>
      <c r="K330" s="115"/>
      <c r="L330" s="115">
        <v>3225</v>
      </c>
      <c r="M330" s="115"/>
      <c r="N330" s="116"/>
      <c r="O330" s="10" t="s">
        <v>41</v>
      </c>
      <c r="P330" s="118" t="s">
        <v>177</v>
      </c>
      <c r="Q330" s="117">
        <f>Q331+Q333</f>
        <v>3000</v>
      </c>
      <c r="R330" s="117">
        <f t="shared" ref="R330:AD330" si="248">R331+R333</f>
        <v>0</v>
      </c>
      <c r="S330" s="117">
        <f t="shared" si="248"/>
        <v>3000</v>
      </c>
      <c r="T330" s="117">
        <f t="shared" si="248"/>
        <v>0</v>
      </c>
      <c r="U330" s="250">
        <f t="shared" si="248"/>
        <v>0</v>
      </c>
      <c r="V330" s="250">
        <f t="shared" si="248"/>
        <v>3000</v>
      </c>
      <c r="W330" s="286">
        <f t="shared" si="248"/>
        <v>2303</v>
      </c>
      <c r="X330" s="117"/>
      <c r="Y330" s="260"/>
      <c r="Z330" s="117">
        <f t="shared" si="248"/>
        <v>0</v>
      </c>
      <c r="AA330" s="117">
        <f t="shared" si="248"/>
        <v>3000</v>
      </c>
      <c r="AB330" s="117">
        <f t="shared" si="248"/>
        <v>1300</v>
      </c>
      <c r="AC330" s="117">
        <f t="shared" si="248"/>
        <v>1300</v>
      </c>
      <c r="AD330" s="117">
        <f t="shared" si="248"/>
        <v>1300</v>
      </c>
      <c r="AE330" s="160"/>
    </row>
    <row r="331" spans="1:31" s="98" customFormat="1" ht="20.25" hidden="1" customHeight="1" x14ac:dyDescent="0.25">
      <c r="A331" s="167" t="s">
        <v>329</v>
      </c>
      <c r="B331" s="167"/>
      <c r="C331" s="167"/>
      <c r="D331" s="167"/>
      <c r="E331" s="180" t="s">
        <v>380</v>
      </c>
      <c r="F331" s="182">
        <f t="shared" si="211"/>
        <v>6000</v>
      </c>
      <c r="G331" s="182">
        <f t="shared" si="212"/>
        <v>5303</v>
      </c>
      <c r="H331" s="183">
        <f t="shared" si="213"/>
        <v>4500</v>
      </c>
      <c r="I331" s="108"/>
      <c r="J331" s="115"/>
      <c r="K331" s="115"/>
      <c r="L331" s="115"/>
      <c r="M331" s="176">
        <v>32251</v>
      </c>
      <c r="N331" s="177"/>
      <c r="O331" s="178" t="s">
        <v>41</v>
      </c>
      <c r="P331" s="177" t="s">
        <v>178</v>
      </c>
      <c r="Q331" s="179">
        <f t="shared" ref="Q331:AD331" si="249">Q332</f>
        <v>3000</v>
      </c>
      <c r="R331" s="179">
        <f t="shared" si="249"/>
        <v>0</v>
      </c>
      <c r="S331" s="179">
        <f t="shared" si="249"/>
        <v>3000</v>
      </c>
      <c r="T331" s="179">
        <f t="shared" si="249"/>
        <v>0</v>
      </c>
      <c r="U331" s="251">
        <f t="shared" si="249"/>
        <v>0</v>
      </c>
      <c r="V331" s="251">
        <f t="shared" si="249"/>
        <v>3000</v>
      </c>
      <c r="W331" s="287">
        <f t="shared" si="249"/>
        <v>2303</v>
      </c>
      <c r="X331" s="179"/>
      <c r="Y331" s="261"/>
      <c r="Z331" s="179">
        <f t="shared" si="249"/>
        <v>0</v>
      </c>
      <c r="AA331" s="179">
        <f t="shared" si="249"/>
        <v>3000</v>
      </c>
      <c r="AB331" s="179">
        <f t="shared" si="249"/>
        <v>500</v>
      </c>
      <c r="AC331" s="179">
        <f t="shared" si="249"/>
        <v>500</v>
      </c>
      <c r="AD331" s="179">
        <f t="shared" si="249"/>
        <v>500</v>
      </c>
      <c r="AE331" s="160"/>
    </row>
    <row r="332" spans="1:31" s="98" customFormat="1" ht="20.25" hidden="1" customHeight="1" x14ac:dyDescent="0.25">
      <c r="A332" s="167" t="s">
        <v>329</v>
      </c>
      <c r="B332" s="167"/>
      <c r="C332" s="167"/>
      <c r="D332" s="167"/>
      <c r="E332" s="167"/>
      <c r="F332" s="182">
        <f t="shared" si="211"/>
        <v>6000</v>
      </c>
      <c r="G332" s="182">
        <f t="shared" si="212"/>
        <v>5303</v>
      </c>
      <c r="H332" s="183">
        <f t="shared" si="213"/>
        <v>4500</v>
      </c>
      <c r="I332" s="116"/>
      <c r="J332" s="116"/>
      <c r="K332" s="115"/>
      <c r="L332" s="115"/>
      <c r="M332" s="9"/>
      <c r="N332" s="155">
        <v>322510</v>
      </c>
      <c r="O332" s="156" t="s">
        <v>41</v>
      </c>
      <c r="P332" s="157" t="s">
        <v>178</v>
      </c>
      <c r="Q332" s="158">
        <v>3000</v>
      </c>
      <c r="R332" s="158">
        <f>S332-Q332</f>
        <v>0</v>
      </c>
      <c r="S332" s="158">
        <v>3000</v>
      </c>
      <c r="T332" s="158"/>
      <c r="U332" s="252">
        <v>0</v>
      </c>
      <c r="V332" s="252">
        <v>3000</v>
      </c>
      <c r="W332" s="289">
        <v>2303</v>
      </c>
      <c r="X332" s="158"/>
      <c r="Y332" s="262"/>
      <c r="Z332" s="158"/>
      <c r="AA332" s="158">
        <f>+Q332</f>
        <v>3000</v>
      </c>
      <c r="AB332" s="158">
        <v>500</v>
      </c>
      <c r="AC332" s="158">
        <v>500</v>
      </c>
      <c r="AD332" s="158">
        <v>500</v>
      </c>
      <c r="AE332" s="160"/>
    </row>
    <row r="333" spans="1:31" s="98" customFormat="1" ht="20.25" hidden="1" customHeight="1" x14ac:dyDescent="0.25">
      <c r="A333" s="167" t="s">
        <v>329</v>
      </c>
      <c r="B333" s="167"/>
      <c r="C333" s="167"/>
      <c r="D333" s="167"/>
      <c r="E333" s="180" t="s">
        <v>380</v>
      </c>
      <c r="F333" s="182">
        <f t="shared" si="211"/>
        <v>0</v>
      </c>
      <c r="G333" s="182">
        <f t="shared" si="212"/>
        <v>0</v>
      </c>
      <c r="H333" s="183">
        <f t="shared" si="213"/>
        <v>2400</v>
      </c>
      <c r="I333" s="108"/>
      <c r="J333" s="115"/>
      <c r="K333" s="115"/>
      <c r="L333" s="115"/>
      <c r="M333" s="176">
        <v>32252</v>
      </c>
      <c r="N333" s="177"/>
      <c r="O333" s="178" t="s">
        <v>41</v>
      </c>
      <c r="P333" s="177" t="s">
        <v>179</v>
      </c>
      <c r="Q333" s="179">
        <f>+Q334</f>
        <v>0</v>
      </c>
      <c r="R333" s="179">
        <f t="shared" ref="R333:AD333" si="250">+R334</f>
        <v>0</v>
      </c>
      <c r="S333" s="179">
        <f t="shared" si="250"/>
        <v>0</v>
      </c>
      <c r="T333" s="179">
        <f t="shared" si="250"/>
        <v>0</v>
      </c>
      <c r="U333" s="251">
        <f t="shared" si="250"/>
        <v>0</v>
      </c>
      <c r="V333" s="251">
        <f t="shared" si="250"/>
        <v>0</v>
      </c>
      <c r="W333" s="287">
        <f t="shared" si="250"/>
        <v>0</v>
      </c>
      <c r="X333" s="179"/>
      <c r="Y333" s="261"/>
      <c r="Z333" s="179">
        <f t="shared" si="250"/>
        <v>0</v>
      </c>
      <c r="AA333" s="179">
        <f t="shared" si="250"/>
        <v>0</v>
      </c>
      <c r="AB333" s="179">
        <f t="shared" si="250"/>
        <v>800</v>
      </c>
      <c r="AC333" s="179">
        <f t="shared" si="250"/>
        <v>800</v>
      </c>
      <c r="AD333" s="179">
        <f t="shared" si="250"/>
        <v>800</v>
      </c>
      <c r="AE333" s="160"/>
    </row>
    <row r="334" spans="1:31" s="98" customFormat="1" ht="20.25" hidden="1" customHeight="1" x14ac:dyDescent="0.25">
      <c r="A334" s="167" t="s">
        <v>329</v>
      </c>
      <c r="B334" s="167"/>
      <c r="C334" s="167"/>
      <c r="D334" s="167"/>
      <c r="E334" s="167"/>
      <c r="F334" s="182">
        <f t="shared" si="211"/>
        <v>0</v>
      </c>
      <c r="G334" s="182">
        <f t="shared" si="212"/>
        <v>0</v>
      </c>
      <c r="H334" s="183">
        <f t="shared" si="213"/>
        <v>2400</v>
      </c>
      <c r="I334" s="116"/>
      <c r="J334" s="116"/>
      <c r="K334" s="115"/>
      <c r="L334" s="115"/>
      <c r="M334" s="9"/>
      <c r="N334" s="155">
        <v>322520</v>
      </c>
      <c r="O334" s="156" t="s">
        <v>41</v>
      </c>
      <c r="P334" s="157" t="s">
        <v>179</v>
      </c>
      <c r="Q334" s="158"/>
      <c r="R334" s="158"/>
      <c r="S334" s="158"/>
      <c r="T334" s="158"/>
      <c r="U334" s="252">
        <v>0</v>
      </c>
      <c r="V334" s="252">
        <v>0</v>
      </c>
      <c r="W334" s="289"/>
      <c r="X334" s="158"/>
      <c r="Y334" s="262"/>
      <c r="Z334" s="158"/>
      <c r="AA334" s="158">
        <f>+Q334</f>
        <v>0</v>
      </c>
      <c r="AB334" s="158">
        <v>800</v>
      </c>
      <c r="AC334" s="158">
        <v>800</v>
      </c>
      <c r="AD334" s="158">
        <v>800</v>
      </c>
      <c r="AE334" s="160"/>
    </row>
    <row r="335" spans="1:31" s="98" customFormat="1" ht="20.25" customHeight="1" x14ac:dyDescent="0.25">
      <c r="A335" s="167" t="s">
        <v>329</v>
      </c>
      <c r="B335" s="167"/>
      <c r="C335" s="167"/>
      <c r="D335" s="180" t="s">
        <v>379</v>
      </c>
      <c r="E335" s="180" t="s">
        <v>380</v>
      </c>
      <c r="F335" s="182">
        <f t="shared" si="211"/>
        <v>6000</v>
      </c>
      <c r="G335" s="182">
        <f t="shared" si="212"/>
        <v>4900</v>
      </c>
      <c r="H335" s="183">
        <f t="shared" si="213"/>
        <v>12000</v>
      </c>
      <c r="I335" s="116"/>
      <c r="J335" s="116"/>
      <c r="K335" s="115"/>
      <c r="L335" s="115">
        <v>3227</v>
      </c>
      <c r="M335" s="115"/>
      <c r="N335" s="116"/>
      <c r="O335" s="10" t="s">
        <v>41</v>
      </c>
      <c r="P335" s="111" t="s">
        <v>180</v>
      </c>
      <c r="Q335" s="117">
        <f t="shared" ref="Q335:AD336" si="251">Q336</f>
        <v>3000</v>
      </c>
      <c r="R335" s="117">
        <f t="shared" si="251"/>
        <v>0</v>
      </c>
      <c r="S335" s="117">
        <f t="shared" si="251"/>
        <v>3000</v>
      </c>
      <c r="T335" s="117">
        <f t="shared" si="251"/>
        <v>0</v>
      </c>
      <c r="U335" s="250">
        <f t="shared" si="251"/>
        <v>0</v>
      </c>
      <c r="V335" s="250">
        <f t="shared" si="251"/>
        <v>3000</v>
      </c>
      <c r="W335" s="286">
        <f t="shared" si="251"/>
        <v>1900</v>
      </c>
      <c r="X335" s="117"/>
      <c r="Y335" s="260"/>
      <c r="Z335" s="117">
        <f t="shared" si="251"/>
        <v>0</v>
      </c>
      <c r="AA335" s="117">
        <f t="shared" si="251"/>
        <v>3000</v>
      </c>
      <c r="AB335" s="117">
        <f t="shared" si="251"/>
        <v>3000</v>
      </c>
      <c r="AC335" s="117">
        <f t="shared" si="251"/>
        <v>3000</v>
      </c>
      <c r="AD335" s="117">
        <f t="shared" si="251"/>
        <v>3000</v>
      </c>
      <c r="AE335" s="160"/>
    </row>
    <row r="336" spans="1:31" s="98" customFormat="1" ht="20.25" hidden="1" customHeight="1" x14ac:dyDescent="0.25">
      <c r="A336" s="167" t="s">
        <v>329</v>
      </c>
      <c r="B336" s="167"/>
      <c r="C336" s="167"/>
      <c r="D336" s="167"/>
      <c r="E336" s="180" t="s">
        <v>380</v>
      </c>
      <c r="F336" s="182">
        <f t="shared" si="211"/>
        <v>6000</v>
      </c>
      <c r="G336" s="182">
        <f t="shared" si="212"/>
        <v>4900</v>
      </c>
      <c r="H336" s="183">
        <f t="shared" si="213"/>
        <v>12000</v>
      </c>
      <c r="I336" s="108"/>
      <c r="J336" s="115"/>
      <c r="K336" s="115"/>
      <c r="L336" s="115"/>
      <c r="M336" s="176">
        <v>32271</v>
      </c>
      <c r="N336" s="177"/>
      <c r="O336" s="178" t="s">
        <v>41</v>
      </c>
      <c r="P336" s="177" t="s">
        <v>181</v>
      </c>
      <c r="Q336" s="179">
        <f t="shared" si="251"/>
        <v>3000</v>
      </c>
      <c r="R336" s="179">
        <f t="shared" si="251"/>
        <v>0</v>
      </c>
      <c r="S336" s="179">
        <f t="shared" si="251"/>
        <v>3000</v>
      </c>
      <c r="T336" s="179">
        <f t="shared" si="251"/>
        <v>0</v>
      </c>
      <c r="U336" s="251">
        <f t="shared" si="251"/>
        <v>0</v>
      </c>
      <c r="V336" s="251">
        <f t="shared" si="251"/>
        <v>3000</v>
      </c>
      <c r="W336" s="287">
        <f t="shared" si="251"/>
        <v>1900</v>
      </c>
      <c r="X336" s="179"/>
      <c r="Y336" s="261"/>
      <c r="Z336" s="179">
        <f t="shared" si="251"/>
        <v>0</v>
      </c>
      <c r="AA336" s="179">
        <f t="shared" si="251"/>
        <v>3000</v>
      </c>
      <c r="AB336" s="179">
        <f t="shared" si="251"/>
        <v>3000</v>
      </c>
      <c r="AC336" s="179">
        <f t="shared" si="251"/>
        <v>3000</v>
      </c>
      <c r="AD336" s="179">
        <f t="shared" si="251"/>
        <v>3000</v>
      </c>
      <c r="AE336" s="160"/>
    </row>
    <row r="337" spans="1:31" s="98" customFormat="1" ht="20.25" hidden="1" customHeight="1" x14ac:dyDescent="0.25">
      <c r="A337" s="167" t="s">
        <v>329</v>
      </c>
      <c r="B337" s="167"/>
      <c r="C337" s="167"/>
      <c r="D337" s="167"/>
      <c r="E337" s="167"/>
      <c r="F337" s="182">
        <f t="shared" si="211"/>
        <v>6000</v>
      </c>
      <c r="G337" s="182">
        <f t="shared" si="212"/>
        <v>4900</v>
      </c>
      <c r="H337" s="183">
        <f t="shared" si="213"/>
        <v>12000</v>
      </c>
      <c r="I337" s="116"/>
      <c r="J337" s="116"/>
      <c r="K337" s="115"/>
      <c r="L337" s="115"/>
      <c r="M337" s="9"/>
      <c r="N337" s="155">
        <v>322710</v>
      </c>
      <c r="O337" s="156" t="s">
        <v>41</v>
      </c>
      <c r="P337" s="157" t="s">
        <v>181</v>
      </c>
      <c r="Q337" s="158">
        <v>3000</v>
      </c>
      <c r="R337" s="158">
        <f>S337-Q337</f>
        <v>0</v>
      </c>
      <c r="S337" s="158">
        <v>3000</v>
      </c>
      <c r="T337" s="158"/>
      <c r="U337" s="252">
        <v>0</v>
      </c>
      <c r="V337" s="252">
        <v>3000</v>
      </c>
      <c r="W337" s="289">
        <v>1900</v>
      </c>
      <c r="X337" s="158"/>
      <c r="Y337" s="262"/>
      <c r="Z337" s="158"/>
      <c r="AA337" s="158">
        <f>+Q337</f>
        <v>3000</v>
      </c>
      <c r="AB337" s="158">
        <v>3000</v>
      </c>
      <c r="AC337" s="158">
        <v>3000</v>
      </c>
      <c r="AD337" s="158">
        <v>3000</v>
      </c>
      <c r="AE337" s="160"/>
    </row>
    <row r="338" spans="1:31" s="194" customFormat="1" ht="20.25" customHeight="1" x14ac:dyDescent="0.25">
      <c r="A338" s="172" t="s">
        <v>329</v>
      </c>
      <c r="B338" s="172"/>
      <c r="C338" s="195" t="s">
        <v>376</v>
      </c>
      <c r="D338" s="195" t="s">
        <v>379</v>
      </c>
      <c r="E338" s="195" t="s">
        <v>380</v>
      </c>
      <c r="F338" s="187">
        <f t="shared" ref="F338:F401" si="252">+Q338+R338+S338</f>
        <v>392200</v>
      </c>
      <c r="G338" s="187">
        <f t="shared" ref="G338:G401" si="253">+T338+U338+V338+W338+X338+Y338</f>
        <v>288254.34999999998</v>
      </c>
      <c r="H338" s="188">
        <f t="shared" ref="H338:H401" si="254">+Z338+AA338+AB338+AC338+AD338</f>
        <v>449920</v>
      </c>
      <c r="I338" s="108"/>
      <c r="J338" s="115"/>
      <c r="K338" s="115">
        <v>323</v>
      </c>
      <c r="L338" s="115"/>
      <c r="M338" s="115"/>
      <c r="N338" s="116"/>
      <c r="O338" s="10" t="s">
        <v>41</v>
      </c>
      <c r="P338" s="111" t="s">
        <v>182</v>
      </c>
      <c r="Q338" s="117">
        <f>Q339+Q358+Q386+Q378+Q348+Q373+Q366+Q389+Q355</f>
        <v>181100</v>
      </c>
      <c r="R338" s="117">
        <f t="shared" ref="R338:AD338" si="255">R339+R358+R386+R378+R348+R373+R366+R389+R355</f>
        <v>15000</v>
      </c>
      <c r="S338" s="117">
        <f t="shared" si="255"/>
        <v>196100</v>
      </c>
      <c r="T338" s="117">
        <v>13120</v>
      </c>
      <c r="U338" s="250">
        <f t="shared" si="255"/>
        <v>6600</v>
      </c>
      <c r="V338" s="250">
        <f t="shared" si="255"/>
        <v>181100</v>
      </c>
      <c r="W338" s="286">
        <f t="shared" si="255"/>
        <v>87434.35</v>
      </c>
      <c r="X338" s="117"/>
      <c r="Y338" s="260"/>
      <c r="Z338" s="193">
        <f t="shared" si="255"/>
        <v>13120</v>
      </c>
      <c r="AA338" s="193">
        <f t="shared" si="255"/>
        <v>181100</v>
      </c>
      <c r="AB338" s="193">
        <f t="shared" si="255"/>
        <v>99900</v>
      </c>
      <c r="AC338" s="193">
        <f t="shared" si="255"/>
        <v>74900</v>
      </c>
      <c r="AD338" s="193">
        <f t="shared" si="255"/>
        <v>80900</v>
      </c>
      <c r="AE338" s="160"/>
    </row>
    <row r="339" spans="1:31" s="98" customFormat="1" ht="20.25" customHeight="1" x14ac:dyDescent="0.25">
      <c r="A339" s="167" t="s">
        <v>329</v>
      </c>
      <c r="B339" s="167"/>
      <c r="C339" s="167"/>
      <c r="D339" s="180" t="s">
        <v>379</v>
      </c>
      <c r="E339" s="180" t="s">
        <v>380</v>
      </c>
      <c r="F339" s="182">
        <f t="shared" si="252"/>
        <v>22000</v>
      </c>
      <c r="G339" s="182">
        <f t="shared" si="253"/>
        <v>22560</v>
      </c>
      <c r="H339" s="183">
        <f t="shared" si="254"/>
        <v>34560</v>
      </c>
      <c r="I339" s="116"/>
      <c r="J339" s="116"/>
      <c r="K339" s="115"/>
      <c r="L339" s="115">
        <v>3231</v>
      </c>
      <c r="M339" s="115"/>
      <c r="N339" s="116"/>
      <c r="O339" s="10" t="s">
        <v>41</v>
      </c>
      <c r="P339" s="111" t="s">
        <v>183</v>
      </c>
      <c r="Q339" s="117">
        <f>Q340+Q344+Q342+Q346</f>
        <v>11000</v>
      </c>
      <c r="R339" s="117">
        <f t="shared" ref="R339:AD339" si="256">R340+R344+R342+R346</f>
        <v>0</v>
      </c>
      <c r="S339" s="117">
        <f t="shared" si="256"/>
        <v>11000</v>
      </c>
      <c r="T339" s="117">
        <v>1560</v>
      </c>
      <c r="U339" s="250">
        <f t="shared" si="256"/>
        <v>0</v>
      </c>
      <c r="V339" s="250">
        <f t="shared" si="256"/>
        <v>11000</v>
      </c>
      <c r="W339" s="286">
        <f t="shared" si="256"/>
        <v>10000</v>
      </c>
      <c r="X339" s="117"/>
      <c r="Y339" s="260"/>
      <c r="Z339" s="117">
        <f t="shared" si="256"/>
        <v>1560</v>
      </c>
      <c r="AA339" s="117">
        <f t="shared" si="256"/>
        <v>11000</v>
      </c>
      <c r="AB339" s="117">
        <f t="shared" si="256"/>
        <v>10000</v>
      </c>
      <c r="AC339" s="117">
        <f t="shared" si="256"/>
        <v>6000</v>
      </c>
      <c r="AD339" s="117">
        <f t="shared" si="256"/>
        <v>6000</v>
      </c>
      <c r="AE339" s="160"/>
    </row>
    <row r="340" spans="1:31" s="98" customFormat="1" ht="20.25" hidden="1" customHeight="1" x14ac:dyDescent="0.25">
      <c r="A340" s="167" t="s">
        <v>329</v>
      </c>
      <c r="B340" s="167"/>
      <c r="C340" s="167"/>
      <c r="D340" s="167"/>
      <c r="E340" s="180" t="s">
        <v>380</v>
      </c>
      <c r="F340" s="182">
        <f t="shared" si="252"/>
        <v>20000</v>
      </c>
      <c r="G340" s="182">
        <f t="shared" si="253"/>
        <v>19000</v>
      </c>
      <c r="H340" s="183">
        <f t="shared" si="254"/>
        <v>27300</v>
      </c>
      <c r="I340" s="108"/>
      <c r="J340" s="115"/>
      <c r="K340" s="115"/>
      <c r="L340" s="115"/>
      <c r="M340" s="176">
        <v>32311</v>
      </c>
      <c r="N340" s="177"/>
      <c r="O340" s="178" t="s">
        <v>41</v>
      </c>
      <c r="P340" s="177" t="s">
        <v>184</v>
      </c>
      <c r="Q340" s="179">
        <f t="shared" ref="Q340:AD340" si="257">Q341</f>
        <v>10000</v>
      </c>
      <c r="R340" s="179">
        <f t="shared" si="257"/>
        <v>0</v>
      </c>
      <c r="S340" s="179">
        <f t="shared" si="257"/>
        <v>10000</v>
      </c>
      <c r="T340" s="179">
        <f t="shared" si="257"/>
        <v>0</v>
      </c>
      <c r="U340" s="251">
        <f t="shared" si="257"/>
        <v>0</v>
      </c>
      <c r="V340" s="251">
        <f t="shared" si="257"/>
        <v>10000</v>
      </c>
      <c r="W340" s="287">
        <f t="shared" si="257"/>
        <v>9000</v>
      </c>
      <c r="X340" s="179"/>
      <c r="Y340" s="261"/>
      <c r="Z340" s="179">
        <f t="shared" si="257"/>
        <v>1300</v>
      </c>
      <c r="AA340" s="179">
        <f t="shared" si="257"/>
        <v>10000</v>
      </c>
      <c r="AB340" s="179">
        <f t="shared" si="257"/>
        <v>8000</v>
      </c>
      <c r="AC340" s="179">
        <f t="shared" si="257"/>
        <v>4000</v>
      </c>
      <c r="AD340" s="179">
        <f t="shared" si="257"/>
        <v>4000</v>
      </c>
      <c r="AE340" s="160"/>
    </row>
    <row r="341" spans="1:31" s="98" customFormat="1" ht="20.25" hidden="1" customHeight="1" x14ac:dyDescent="0.25">
      <c r="A341" s="167" t="s">
        <v>329</v>
      </c>
      <c r="B341" s="167"/>
      <c r="C341" s="167"/>
      <c r="D341" s="167"/>
      <c r="E341" s="167"/>
      <c r="F341" s="182">
        <f t="shared" si="252"/>
        <v>20000</v>
      </c>
      <c r="G341" s="182">
        <f t="shared" si="253"/>
        <v>19000</v>
      </c>
      <c r="H341" s="183">
        <f t="shared" si="254"/>
        <v>27300</v>
      </c>
      <c r="I341" s="116"/>
      <c r="J341" s="116"/>
      <c r="K341" s="115"/>
      <c r="L341" s="115"/>
      <c r="M341" s="9"/>
      <c r="N341" s="155">
        <v>323110</v>
      </c>
      <c r="O341" s="156" t="s">
        <v>41</v>
      </c>
      <c r="P341" s="157" t="s">
        <v>184</v>
      </c>
      <c r="Q341" s="158">
        <v>10000</v>
      </c>
      <c r="R341" s="158">
        <f>S341-Q341</f>
        <v>0</v>
      </c>
      <c r="S341" s="158">
        <v>10000</v>
      </c>
      <c r="T341" s="158"/>
      <c r="U341" s="252">
        <v>0</v>
      </c>
      <c r="V341" s="252">
        <v>10000</v>
      </c>
      <c r="W341" s="289">
        <v>9000</v>
      </c>
      <c r="X341" s="158"/>
      <c r="Y341" s="262"/>
      <c r="Z341" s="158">
        <v>1300</v>
      </c>
      <c r="AA341" s="158">
        <f>+Q341</f>
        <v>10000</v>
      </c>
      <c r="AB341" s="158">
        <v>8000</v>
      </c>
      <c r="AC341" s="158">
        <v>4000</v>
      </c>
      <c r="AD341" s="158">
        <v>4000</v>
      </c>
      <c r="AE341" s="160"/>
    </row>
    <row r="342" spans="1:31" s="98" customFormat="1" ht="20.25" hidden="1" customHeight="1" x14ac:dyDescent="0.25">
      <c r="A342" s="167" t="s">
        <v>329</v>
      </c>
      <c r="B342" s="167"/>
      <c r="C342" s="167"/>
      <c r="D342" s="167"/>
      <c r="E342" s="180" t="s">
        <v>380</v>
      </c>
      <c r="F342" s="182">
        <f t="shared" si="252"/>
        <v>0</v>
      </c>
      <c r="G342" s="182">
        <f t="shared" si="253"/>
        <v>0</v>
      </c>
      <c r="H342" s="183">
        <f t="shared" si="254"/>
        <v>0</v>
      </c>
      <c r="I342" s="108"/>
      <c r="J342" s="115"/>
      <c r="K342" s="115"/>
      <c r="L342" s="115"/>
      <c r="M342" s="176">
        <v>32312</v>
      </c>
      <c r="N342" s="177"/>
      <c r="O342" s="178" t="s">
        <v>41</v>
      </c>
      <c r="P342" s="177" t="s">
        <v>185</v>
      </c>
      <c r="Q342" s="179">
        <f>+Q343</f>
        <v>0</v>
      </c>
      <c r="R342" s="179">
        <f t="shared" ref="R342:AD342" si="258">+R343</f>
        <v>0</v>
      </c>
      <c r="S342" s="179">
        <f t="shared" si="258"/>
        <v>0</v>
      </c>
      <c r="T342" s="179">
        <f t="shared" si="258"/>
        <v>0</v>
      </c>
      <c r="U342" s="251">
        <f t="shared" si="258"/>
        <v>0</v>
      </c>
      <c r="V342" s="251">
        <f t="shared" si="258"/>
        <v>0</v>
      </c>
      <c r="W342" s="287">
        <f t="shared" si="258"/>
        <v>0</v>
      </c>
      <c r="X342" s="179"/>
      <c r="Y342" s="261"/>
      <c r="Z342" s="179">
        <f t="shared" si="258"/>
        <v>0</v>
      </c>
      <c r="AA342" s="179">
        <f t="shared" si="258"/>
        <v>0</v>
      </c>
      <c r="AB342" s="179">
        <f t="shared" si="258"/>
        <v>0</v>
      </c>
      <c r="AC342" s="179">
        <f t="shared" si="258"/>
        <v>0</v>
      </c>
      <c r="AD342" s="179">
        <f t="shared" si="258"/>
        <v>0</v>
      </c>
      <c r="AE342" s="160"/>
    </row>
    <row r="343" spans="1:31" s="98" customFormat="1" ht="20.25" hidden="1" customHeight="1" x14ac:dyDescent="0.25">
      <c r="A343" s="167" t="s">
        <v>329</v>
      </c>
      <c r="B343" s="167"/>
      <c r="C343" s="167"/>
      <c r="D343" s="167"/>
      <c r="E343" s="167"/>
      <c r="F343" s="182">
        <f t="shared" si="252"/>
        <v>0</v>
      </c>
      <c r="G343" s="182">
        <f t="shared" si="253"/>
        <v>0</v>
      </c>
      <c r="H343" s="183">
        <f t="shared" si="254"/>
        <v>0</v>
      </c>
      <c r="I343" s="116"/>
      <c r="J343" s="116"/>
      <c r="K343" s="115"/>
      <c r="L343" s="115"/>
      <c r="M343" s="9"/>
      <c r="N343" s="155">
        <v>323120</v>
      </c>
      <c r="O343" s="156" t="s">
        <v>41</v>
      </c>
      <c r="P343" s="157" t="s">
        <v>185</v>
      </c>
      <c r="Q343" s="158"/>
      <c r="R343" s="158"/>
      <c r="S343" s="158"/>
      <c r="T343" s="158"/>
      <c r="U343" s="252">
        <v>0</v>
      </c>
      <c r="V343" s="252">
        <v>0</v>
      </c>
      <c r="W343" s="289">
        <v>0</v>
      </c>
      <c r="X343" s="158"/>
      <c r="Y343" s="262"/>
      <c r="Z343" s="158"/>
      <c r="AA343" s="158">
        <f>+Q343</f>
        <v>0</v>
      </c>
      <c r="AB343" s="158"/>
      <c r="AC343" s="158"/>
      <c r="AD343" s="158"/>
      <c r="AE343" s="160"/>
    </row>
    <row r="344" spans="1:31" s="98" customFormat="1" ht="20.25" hidden="1" customHeight="1" x14ac:dyDescent="0.25">
      <c r="A344" s="167" t="s">
        <v>329</v>
      </c>
      <c r="B344" s="167"/>
      <c r="C344" s="167"/>
      <c r="D344" s="167"/>
      <c r="E344" s="180" t="s">
        <v>380</v>
      </c>
      <c r="F344" s="182">
        <f t="shared" si="252"/>
        <v>2000</v>
      </c>
      <c r="G344" s="182">
        <f t="shared" si="253"/>
        <v>2000</v>
      </c>
      <c r="H344" s="183">
        <f t="shared" si="254"/>
        <v>7260</v>
      </c>
      <c r="I344" s="108"/>
      <c r="J344" s="115"/>
      <c r="K344" s="115"/>
      <c r="L344" s="115"/>
      <c r="M344" s="176">
        <v>32313</v>
      </c>
      <c r="N344" s="177"/>
      <c r="O344" s="178" t="s">
        <v>41</v>
      </c>
      <c r="P344" s="177" t="s">
        <v>186</v>
      </c>
      <c r="Q344" s="179">
        <f>Q345</f>
        <v>1000</v>
      </c>
      <c r="R344" s="179">
        <f t="shared" ref="R344:AD344" si="259">R345</f>
        <v>0</v>
      </c>
      <c r="S344" s="179">
        <f t="shared" si="259"/>
        <v>1000</v>
      </c>
      <c r="T344" s="179">
        <f t="shared" si="259"/>
        <v>0</v>
      </c>
      <c r="U344" s="251">
        <f t="shared" si="259"/>
        <v>0</v>
      </c>
      <c r="V344" s="251">
        <f t="shared" si="259"/>
        <v>1000</v>
      </c>
      <c r="W344" s="287">
        <f t="shared" si="259"/>
        <v>1000</v>
      </c>
      <c r="X344" s="179"/>
      <c r="Y344" s="261"/>
      <c r="Z344" s="179">
        <f t="shared" si="259"/>
        <v>260</v>
      </c>
      <c r="AA344" s="179">
        <f t="shared" si="259"/>
        <v>1000</v>
      </c>
      <c r="AB344" s="179">
        <f t="shared" si="259"/>
        <v>2000</v>
      </c>
      <c r="AC344" s="179">
        <f t="shared" si="259"/>
        <v>2000</v>
      </c>
      <c r="AD344" s="179">
        <f t="shared" si="259"/>
        <v>2000</v>
      </c>
      <c r="AE344" s="160"/>
    </row>
    <row r="345" spans="1:31" s="98" customFormat="1" ht="20.25" hidden="1" customHeight="1" x14ac:dyDescent="0.25">
      <c r="A345" s="167" t="s">
        <v>329</v>
      </c>
      <c r="B345" s="167"/>
      <c r="C345" s="167"/>
      <c r="D345" s="167"/>
      <c r="E345" s="167"/>
      <c r="F345" s="182">
        <f t="shared" si="252"/>
        <v>2000</v>
      </c>
      <c r="G345" s="182">
        <f t="shared" si="253"/>
        <v>2000</v>
      </c>
      <c r="H345" s="183">
        <f t="shared" si="254"/>
        <v>7260</v>
      </c>
      <c r="I345" s="116"/>
      <c r="J345" s="116"/>
      <c r="K345" s="115"/>
      <c r="L345" s="115"/>
      <c r="M345" s="9"/>
      <c r="N345" s="155">
        <v>323130</v>
      </c>
      <c r="O345" s="156" t="s">
        <v>41</v>
      </c>
      <c r="P345" s="157" t="s">
        <v>186</v>
      </c>
      <c r="Q345" s="158">
        <v>1000</v>
      </c>
      <c r="R345" s="158">
        <f>S345-Q345</f>
        <v>0</v>
      </c>
      <c r="S345" s="158">
        <v>1000</v>
      </c>
      <c r="T345" s="158"/>
      <c r="U345" s="252">
        <v>0</v>
      </c>
      <c r="V345" s="252">
        <v>1000</v>
      </c>
      <c r="W345" s="289">
        <v>1000</v>
      </c>
      <c r="X345" s="158"/>
      <c r="Y345" s="262"/>
      <c r="Z345" s="158">
        <v>260</v>
      </c>
      <c r="AA345" s="158">
        <f>+Q345</f>
        <v>1000</v>
      </c>
      <c r="AB345" s="158">
        <v>2000</v>
      </c>
      <c r="AC345" s="158">
        <v>2000</v>
      </c>
      <c r="AD345" s="158">
        <v>2000</v>
      </c>
      <c r="AE345" s="160"/>
    </row>
    <row r="346" spans="1:31" s="98" customFormat="1" ht="20.25" hidden="1" customHeight="1" x14ac:dyDescent="0.25">
      <c r="A346" s="167" t="s">
        <v>329</v>
      </c>
      <c r="B346" s="167"/>
      <c r="C346" s="167"/>
      <c r="D346" s="167"/>
      <c r="E346" s="180" t="s">
        <v>380</v>
      </c>
      <c r="F346" s="182">
        <f t="shared" si="252"/>
        <v>0</v>
      </c>
      <c r="G346" s="182">
        <f t="shared" si="253"/>
        <v>0</v>
      </c>
      <c r="H346" s="183">
        <f t="shared" si="254"/>
        <v>0</v>
      </c>
      <c r="I346" s="108"/>
      <c r="J346" s="115"/>
      <c r="K346" s="115"/>
      <c r="L346" s="115"/>
      <c r="M346" s="176">
        <v>32319</v>
      </c>
      <c r="N346" s="177"/>
      <c r="O346" s="178" t="s">
        <v>41</v>
      </c>
      <c r="P346" s="177" t="s">
        <v>187</v>
      </c>
      <c r="Q346" s="179">
        <f>+Q347</f>
        <v>0</v>
      </c>
      <c r="R346" s="179">
        <f t="shared" ref="R346:AD346" si="260">+R347</f>
        <v>0</v>
      </c>
      <c r="S346" s="179">
        <f t="shared" si="260"/>
        <v>0</v>
      </c>
      <c r="T346" s="179">
        <f t="shared" si="260"/>
        <v>0</v>
      </c>
      <c r="U346" s="251">
        <f t="shared" si="260"/>
        <v>0</v>
      </c>
      <c r="V346" s="251">
        <f t="shared" si="260"/>
        <v>0</v>
      </c>
      <c r="W346" s="287">
        <f t="shared" si="260"/>
        <v>0</v>
      </c>
      <c r="X346" s="179"/>
      <c r="Y346" s="261"/>
      <c r="Z346" s="179">
        <f t="shared" si="260"/>
        <v>0</v>
      </c>
      <c r="AA346" s="179">
        <f t="shared" si="260"/>
        <v>0</v>
      </c>
      <c r="AB346" s="179">
        <f t="shared" si="260"/>
        <v>0</v>
      </c>
      <c r="AC346" s="179">
        <f t="shared" si="260"/>
        <v>0</v>
      </c>
      <c r="AD346" s="179">
        <f t="shared" si="260"/>
        <v>0</v>
      </c>
      <c r="AE346" s="160"/>
    </row>
    <row r="347" spans="1:31" s="98" customFormat="1" ht="20.25" hidden="1" customHeight="1" x14ac:dyDescent="0.25">
      <c r="A347" s="167" t="s">
        <v>329</v>
      </c>
      <c r="B347" s="167"/>
      <c r="C347" s="167"/>
      <c r="D347" s="167"/>
      <c r="E347" s="167"/>
      <c r="F347" s="182">
        <f t="shared" si="252"/>
        <v>0</v>
      </c>
      <c r="G347" s="182">
        <f t="shared" si="253"/>
        <v>0</v>
      </c>
      <c r="H347" s="183">
        <f t="shared" si="254"/>
        <v>0</v>
      </c>
      <c r="I347" s="116"/>
      <c r="J347" s="116"/>
      <c r="K347" s="115"/>
      <c r="L347" s="115"/>
      <c r="M347" s="9"/>
      <c r="N347" s="155">
        <v>323190</v>
      </c>
      <c r="O347" s="156" t="s">
        <v>41</v>
      </c>
      <c r="P347" s="157" t="s">
        <v>187</v>
      </c>
      <c r="Q347" s="158"/>
      <c r="R347" s="158"/>
      <c r="S347" s="158"/>
      <c r="T347" s="158"/>
      <c r="U347" s="252">
        <v>0</v>
      </c>
      <c r="V347" s="252">
        <v>0</v>
      </c>
      <c r="W347" s="289">
        <v>0</v>
      </c>
      <c r="X347" s="158"/>
      <c r="Y347" s="262"/>
      <c r="Z347" s="158"/>
      <c r="AA347" s="158">
        <f>+Q347</f>
        <v>0</v>
      </c>
      <c r="AB347" s="158"/>
      <c r="AC347" s="158"/>
      <c r="AD347" s="158"/>
      <c r="AE347" s="160"/>
    </row>
    <row r="348" spans="1:31" s="98" customFormat="1" ht="25.5" customHeight="1" x14ac:dyDescent="0.25">
      <c r="A348" s="167" t="s">
        <v>329</v>
      </c>
      <c r="B348" s="167"/>
      <c r="C348" s="167"/>
      <c r="D348" s="180" t="s">
        <v>379</v>
      </c>
      <c r="E348" s="180" t="s">
        <v>380</v>
      </c>
      <c r="F348" s="182">
        <f t="shared" si="252"/>
        <v>230000</v>
      </c>
      <c r="G348" s="182">
        <f t="shared" si="253"/>
        <v>121800</v>
      </c>
      <c r="H348" s="183">
        <f t="shared" si="254"/>
        <v>165400</v>
      </c>
      <c r="I348" s="116"/>
      <c r="J348" s="116"/>
      <c r="K348" s="115"/>
      <c r="L348" s="115">
        <v>3232</v>
      </c>
      <c r="M348" s="9"/>
      <c r="N348" s="111"/>
      <c r="O348" s="10" t="s">
        <v>41</v>
      </c>
      <c r="P348" s="111" t="s">
        <v>189</v>
      </c>
      <c r="Q348" s="117">
        <f>Q351+Q353+Q349</f>
        <v>100000</v>
      </c>
      <c r="R348" s="117">
        <f t="shared" ref="R348:S348" si="261">R351+R353+R349</f>
        <v>15000</v>
      </c>
      <c r="S348" s="117">
        <f t="shared" si="261"/>
        <v>115000</v>
      </c>
      <c r="T348" s="117">
        <v>3400</v>
      </c>
      <c r="U348" s="250">
        <f t="shared" ref="U348:AD348" si="262">U351+U353</f>
        <v>0</v>
      </c>
      <c r="V348" s="250">
        <f t="shared" si="262"/>
        <v>100000</v>
      </c>
      <c r="W348" s="286">
        <f t="shared" si="262"/>
        <v>18400</v>
      </c>
      <c r="X348" s="117"/>
      <c r="Y348" s="260"/>
      <c r="Z348" s="117">
        <f t="shared" si="262"/>
        <v>3400</v>
      </c>
      <c r="AA348" s="117">
        <f t="shared" si="262"/>
        <v>100000</v>
      </c>
      <c r="AB348" s="117">
        <f t="shared" si="262"/>
        <v>30000</v>
      </c>
      <c r="AC348" s="117">
        <f t="shared" si="262"/>
        <v>25000</v>
      </c>
      <c r="AD348" s="117">
        <f t="shared" si="262"/>
        <v>7000</v>
      </c>
      <c r="AE348" s="160"/>
    </row>
    <row r="349" spans="1:31" s="98" customFormat="1" ht="26.25" hidden="1" customHeight="1" x14ac:dyDescent="0.25">
      <c r="A349" s="167" t="s">
        <v>329</v>
      </c>
      <c r="B349" s="167"/>
      <c r="C349" s="167"/>
      <c r="D349" s="167"/>
      <c r="E349" s="180" t="s">
        <v>380</v>
      </c>
      <c r="F349" s="182">
        <f t="shared" si="252"/>
        <v>30000</v>
      </c>
      <c r="G349" s="182">
        <f t="shared" si="253"/>
        <v>0</v>
      </c>
      <c r="H349" s="183">
        <f t="shared" si="254"/>
        <v>0</v>
      </c>
      <c r="I349" s="108"/>
      <c r="J349" s="115"/>
      <c r="K349" s="115"/>
      <c r="L349" s="115"/>
      <c r="M349" s="176">
        <v>32321</v>
      </c>
      <c r="N349" s="177"/>
      <c r="O349" s="178" t="s">
        <v>41</v>
      </c>
      <c r="P349" s="177" t="s">
        <v>375</v>
      </c>
      <c r="Q349" s="179">
        <f>+Q350</f>
        <v>0</v>
      </c>
      <c r="R349" s="179">
        <f>+R350</f>
        <v>15000</v>
      </c>
      <c r="S349" s="179">
        <f>+S350</f>
        <v>15000</v>
      </c>
      <c r="T349" s="179">
        <f t="shared" ref="T349:AD349" si="263">+T350</f>
        <v>0</v>
      </c>
      <c r="U349" s="251">
        <f t="shared" si="263"/>
        <v>0</v>
      </c>
      <c r="V349" s="251">
        <f t="shared" si="263"/>
        <v>0</v>
      </c>
      <c r="W349" s="287">
        <f t="shared" si="263"/>
        <v>0</v>
      </c>
      <c r="X349" s="179"/>
      <c r="Y349" s="261"/>
      <c r="Z349" s="179">
        <f t="shared" si="263"/>
        <v>0</v>
      </c>
      <c r="AA349" s="179">
        <f t="shared" si="263"/>
        <v>0</v>
      </c>
      <c r="AB349" s="179">
        <f t="shared" si="263"/>
        <v>0</v>
      </c>
      <c r="AC349" s="179">
        <f t="shared" si="263"/>
        <v>0</v>
      </c>
      <c r="AD349" s="179">
        <f t="shared" si="263"/>
        <v>0</v>
      </c>
      <c r="AE349" s="160"/>
    </row>
    <row r="350" spans="1:31" s="98" customFormat="1" ht="24.75" hidden="1" customHeight="1" x14ac:dyDescent="0.25">
      <c r="A350" s="167" t="s">
        <v>329</v>
      </c>
      <c r="B350" s="167"/>
      <c r="C350" s="167"/>
      <c r="D350" s="167"/>
      <c r="E350" s="167"/>
      <c r="F350" s="182">
        <f t="shared" si="252"/>
        <v>30000</v>
      </c>
      <c r="G350" s="182">
        <f t="shared" si="253"/>
        <v>0</v>
      </c>
      <c r="H350" s="183">
        <f t="shared" si="254"/>
        <v>0</v>
      </c>
      <c r="I350" s="116"/>
      <c r="J350" s="116"/>
      <c r="K350" s="115"/>
      <c r="L350" s="115"/>
      <c r="M350" s="9"/>
      <c r="N350" s="155">
        <v>323210</v>
      </c>
      <c r="O350" s="156" t="s">
        <v>41</v>
      </c>
      <c r="P350" s="157" t="s">
        <v>375</v>
      </c>
      <c r="Q350" s="158">
        <v>0</v>
      </c>
      <c r="R350" s="158">
        <f>S350-Q350</f>
        <v>15000</v>
      </c>
      <c r="S350" s="158">
        <v>15000</v>
      </c>
      <c r="T350" s="158"/>
      <c r="U350" s="252">
        <v>0</v>
      </c>
      <c r="V350" s="252">
        <v>0</v>
      </c>
      <c r="W350" s="289">
        <v>0</v>
      </c>
      <c r="X350" s="158"/>
      <c r="Y350" s="262"/>
      <c r="Z350" s="158"/>
      <c r="AA350" s="158">
        <f>+Q350</f>
        <v>0</v>
      </c>
      <c r="AB350" s="158"/>
      <c r="AC350" s="158"/>
      <c r="AD350" s="158"/>
      <c r="AE350" s="160"/>
    </row>
    <row r="351" spans="1:31" s="98" customFormat="1" ht="26.25" hidden="1" customHeight="1" x14ac:dyDescent="0.25">
      <c r="A351" s="167" t="s">
        <v>329</v>
      </c>
      <c r="B351" s="167"/>
      <c r="C351" s="167"/>
      <c r="D351" s="167"/>
      <c r="E351" s="180" t="s">
        <v>380</v>
      </c>
      <c r="F351" s="182">
        <f t="shared" si="252"/>
        <v>180000</v>
      </c>
      <c r="G351" s="182">
        <f t="shared" si="253"/>
        <v>102400</v>
      </c>
      <c r="H351" s="183">
        <f t="shared" si="254"/>
        <v>140400</v>
      </c>
      <c r="I351" s="108"/>
      <c r="J351" s="115"/>
      <c r="K351" s="115"/>
      <c r="L351" s="115"/>
      <c r="M351" s="176">
        <v>32322</v>
      </c>
      <c r="N351" s="177"/>
      <c r="O351" s="178" t="s">
        <v>41</v>
      </c>
      <c r="P351" s="177" t="s">
        <v>190</v>
      </c>
      <c r="Q351" s="179">
        <f t="shared" ref="Q351:AD351" si="264">Q352</f>
        <v>90000</v>
      </c>
      <c r="R351" s="179">
        <f t="shared" si="264"/>
        <v>0</v>
      </c>
      <c r="S351" s="179">
        <f t="shared" si="264"/>
        <v>90000</v>
      </c>
      <c r="T351" s="179">
        <f t="shared" si="264"/>
        <v>0</v>
      </c>
      <c r="U351" s="251">
        <f t="shared" si="264"/>
        <v>0</v>
      </c>
      <c r="V351" s="251">
        <f t="shared" si="264"/>
        <v>90000</v>
      </c>
      <c r="W351" s="287">
        <f t="shared" si="264"/>
        <v>12400</v>
      </c>
      <c r="X351" s="179"/>
      <c r="Y351" s="261"/>
      <c r="Z351" s="179">
        <f t="shared" si="264"/>
        <v>3400</v>
      </c>
      <c r="AA351" s="179">
        <f t="shared" si="264"/>
        <v>90000</v>
      </c>
      <c r="AB351" s="179">
        <f t="shared" si="264"/>
        <v>25000</v>
      </c>
      <c r="AC351" s="179">
        <f t="shared" si="264"/>
        <v>20000</v>
      </c>
      <c r="AD351" s="179">
        <f t="shared" si="264"/>
        <v>2000</v>
      </c>
      <c r="AE351" s="160"/>
    </row>
    <row r="352" spans="1:31" s="98" customFormat="1" ht="24.75" hidden="1" customHeight="1" x14ac:dyDescent="0.25">
      <c r="A352" s="167" t="s">
        <v>329</v>
      </c>
      <c r="B352" s="167"/>
      <c r="C352" s="167"/>
      <c r="D352" s="167"/>
      <c r="E352" s="167"/>
      <c r="F352" s="182">
        <f t="shared" si="252"/>
        <v>180000</v>
      </c>
      <c r="G352" s="182">
        <f t="shared" si="253"/>
        <v>102400</v>
      </c>
      <c r="H352" s="183">
        <f t="shared" si="254"/>
        <v>140400</v>
      </c>
      <c r="I352" s="116"/>
      <c r="J352" s="116"/>
      <c r="K352" s="115"/>
      <c r="L352" s="115"/>
      <c r="M352" s="9"/>
      <c r="N352" s="155">
        <v>323220</v>
      </c>
      <c r="O352" s="156" t="s">
        <v>41</v>
      </c>
      <c r="P352" s="157" t="s">
        <v>190</v>
      </c>
      <c r="Q352" s="158">
        <v>90000</v>
      </c>
      <c r="R352" s="158">
        <f>S352-Q352</f>
        <v>0</v>
      </c>
      <c r="S352" s="158">
        <v>90000</v>
      </c>
      <c r="T352" s="158"/>
      <c r="U352" s="252">
        <v>0</v>
      </c>
      <c r="V352" s="252">
        <v>90000</v>
      </c>
      <c r="W352" s="289">
        <v>12400</v>
      </c>
      <c r="X352" s="158"/>
      <c r="Y352" s="262"/>
      <c r="Z352" s="158">
        <v>3400</v>
      </c>
      <c r="AA352" s="158">
        <f>+Q352</f>
        <v>90000</v>
      </c>
      <c r="AB352" s="158">
        <v>25000</v>
      </c>
      <c r="AC352" s="158">
        <v>20000</v>
      </c>
      <c r="AD352" s="158">
        <v>2000</v>
      </c>
      <c r="AE352" s="160"/>
    </row>
    <row r="353" spans="1:31" s="98" customFormat="1" ht="27" hidden="1" customHeight="1" x14ac:dyDescent="0.25">
      <c r="A353" s="167" t="s">
        <v>329</v>
      </c>
      <c r="B353" s="167"/>
      <c r="C353" s="167"/>
      <c r="D353" s="167"/>
      <c r="E353" s="180" t="s">
        <v>380</v>
      </c>
      <c r="F353" s="182">
        <f t="shared" si="252"/>
        <v>20000</v>
      </c>
      <c r="G353" s="182">
        <f t="shared" si="253"/>
        <v>16000</v>
      </c>
      <c r="H353" s="183">
        <f t="shared" si="254"/>
        <v>25000</v>
      </c>
      <c r="I353" s="108"/>
      <c r="J353" s="115"/>
      <c r="K353" s="115"/>
      <c r="L353" s="115"/>
      <c r="M353" s="176">
        <v>32323</v>
      </c>
      <c r="N353" s="177"/>
      <c r="O353" s="178" t="s">
        <v>41</v>
      </c>
      <c r="P353" s="177" t="s">
        <v>191</v>
      </c>
      <c r="Q353" s="179">
        <f>Q354</f>
        <v>10000</v>
      </c>
      <c r="R353" s="179">
        <f t="shared" ref="R353:AD353" si="265">R354</f>
        <v>0</v>
      </c>
      <c r="S353" s="179">
        <f t="shared" si="265"/>
        <v>10000</v>
      </c>
      <c r="T353" s="179">
        <f t="shared" si="265"/>
        <v>0</v>
      </c>
      <c r="U353" s="251">
        <f t="shared" si="265"/>
        <v>0</v>
      </c>
      <c r="V353" s="251">
        <f t="shared" si="265"/>
        <v>10000</v>
      </c>
      <c r="W353" s="287">
        <f t="shared" si="265"/>
        <v>6000</v>
      </c>
      <c r="X353" s="179"/>
      <c r="Y353" s="261"/>
      <c r="Z353" s="179">
        <f t="shared" si="265"/>
        <v>0</v>
      </c>
      <c r="AA353" s="179">
        <f t="shared" si="265"/>
        <v>10000</v>
      </c>
      <c r="AB353" s="179">
        <f t="shared" si="265"/>
        <v>5000</v>
      </c>
      <c r="AC353" s="179">
        <f t="shared" si="265"/>
        <v>5000</v>
      </c>
      <c r="AD353" s="179">
        <f t="shared" si="265"/>
        <v>5000</v>
      </c>
      <c r="AE353" s="160"/>
    </row>
    <row r="354" spans="1:31" s="98" customFormat="1" ht="24" hidden="1" customHeight="1" x14ac:dyDescent="0.25">
      <c r="A354" s="167" t="s">
        <v>329</v>
      </c>
      <c r="B354" s="167"/>
      <c r="C354" s="167"/>
      <c r="D354" s="167"/>
      <c r="E354" s="167"/>
      <c r="F354" s="182">
        <f t="shared" si="252"/>
        <v>20000</v>
      </c>
      <c r="G354" s="182">
        <f t="shared" si="253"/>
        <v>16000</v>
      </c>
      <c r="H354" s="183">
        <f t="shared" si="254"/>
        <v>25000</v>
      </c>
      <c r="I354" s="116"/>
      <c r="J354" s="116"/>
      <c r="K354" s="115"/>
      <c r="L354" s="115"/>
      <c r="M354" s="9"/>
      <c r="N354" s="155">
        <v>323230</v>
      </c>
      <c r="O354" s="156" t="s">
        <v>41</v>
      </c>
      <c r="P354" s="157" t="s">
        <v>191</v>
      </c>
      <c r="Q354" s="158">
        <v>10000</v>
      </c>
      <c r="R354" s="158">
        <f>S354-Q354</f>
        <v>0</v>
      </c>
      <c r="S354" s="158">
        <v>10000</v>
      </c>
      <c r="T354" s="158"/>
      <c r="U354" s="252">
        <v>0</v>
      </c>
      <c r="V354" s="252">
        <v>10000</v>
      </c>
      <c r="W354" s="289">
        <v>6000</v>
      </c>
      <c r="X354" s="158"/>
      <c r="Y354" s="262"/>
      <c r="Z354" s="158"/>
      <c r="AA354" s="158">
        <f>+Q354</f>
        <v>10000</v>
      </c>
      <c r="AB354" s="158">
        <v>5000</v>
      </c>
      <c r="AC354" s="158">
        <v>5000</v>
      </c>
      <c r="AD354" s="158">
        <v>5000</v>
      </c>
      <c r="AE354" s="160"/>
    </row>
    <row r="355" spans="1:31" s="98" customFormat="1" ht="20.25" hidden="1" customHeight="1" x14ac:dyDescent="0.25">
      <c r="A355" s="167" t="s">
        <v>329</v>
      </c>
      <c r="B355" s="167"/>
      <c r="C355" s="167"/>
      <c r="D355" s="180" t="s">
        <v>379</v>
      </c>
      <c r="E355" s="180" t="s">
        <v>380</v>
      </c>
      <c r="F355" s="182">
        <f t="shared" si="252"/>
        <v>0</v>
      </c>
      <c r="G355" s="182">
        <f t="shared" si="253"/>
        <v>0</v>
      </c>
      <c r="H355" s="183">
        <f t="shared" si="254"/>
        <v>0</v>
      </c>
      <c r="I355" s="116"/>
      <c r="J355" s="116"/>
      <c r="K355" s="115"/>
      <c r="L355" s="115">
        <v>3233</v>
      </c>
      <c r="M355" s="115"/>
      <c r="N355" s="116"/>
      <c r="O355" s="10" t="s">
        <v>41</v>
      </c>
      <c r="P355" s="111" t="s">
        <v>192</v>
      </c>
      <c r="Q355" s="117">
        <f>+Q356</f>
        <v>0</v>
      </c>
      <c r="R355" s="117">
        <f t="shared" ref="R355:AD356" si="266">+R356</f>
        <v>0</v>
      </c>
      <c r="S355" s="117">
        <f t="shared" si="266"/>
        <v>0</v>
      </c>
      <c r="T355" s="117">
        <f t="shared" si="266"/>
        <v>0</v>
      </c>
      <c r="U355" s="250">
        <f t="shared" si="266"/>
        <v>0</v>
      </c>
      <c r="V355" s="250">
        <f t="shared" si="266"/>
        <v>0</v>
      </c>
      <c r="W355" s="286">
        <f t="shared" si="266"/>
        <v>0</v>
      </c>
      <c r="X355" s="117"/>
      <c r="Y355" s="260"/>
      <c r="Z355" s="117">
        <f t="shared" si="266"/>
        <v>0</v>
      </c>
      <c r="AA355" s="117">
        <f t="shared" si="266"/>
        <v>0</v>
      </c>
      <c r="AB355" s="117">
        <f t="shared" si="266"/>
        <v>0</v>
      </c>
      <c r="AC355" s="117">
        <f t="shared" si="266"/>
        <v>0</v>
      </c>
      <c r="AD355" s="117">
        <f t="shared" si="266"/>
        <v>0</v>
      </c>
      <c r="AE355" s="160"/>
    </row>
    <row r="356" spans="1:31" s="98" customFormat="1" ht="20.25" hidden="1" customHeight="1" x14ac:dyDescent="0.25">
      <c r="A356" s="167" t="s">
        <v>329</v>
      </c>
      <c r="B356" s="167"/>
      <c r="C356" s="167"/>
      <c r="D356" s="167"/>
      <c r="E356" s="180" t="s">
        <v>380</v>
      </c>
      <c r="F356" s="182">
        <f t="shared" si="252"/>
        <v>0</v>
      </c>
      <c r="G356" s="182">
        <f t="shared" si="253"/>
        <v>0</v>
      </c>
      <c r="H356" s="183">
        <f t="shared" si="254"/>
        <v>0</v>
      </c>
      <c r="I356" s="108"/>
      <c r="J356" s="115"/>
      <c r="K356" s="115"/>
      <c r="L356" s="115"/>
      <c r="M356" s="176">
        <v>32339</v>
      </c>
      <c r="N356" s="177"/>
      <c r="O356" s="178" t="s">
        <v>41</v>
      </c>
      <c r="P356" s="177" t="s">
        <v>193</v>
      </c>
      <c r="Q356" s="179">
        <f>+Q357</f>
        <v>0</v>
      </c>
      <c r="R356" s="179">
        <f t="shared" si="266"/>
        <v>0</v>
      </c>
      <c r="S356" s="179">
        <f t="shared" si="266"/>
        <v>0</v>
      </c>
      <c r="T356" s="179">
        <f t="shared" si="266"/>
        <v>0</v>
      </c>
      <c r="U356" s="251">
        <f t="shared" si="266"/>
        <v>0</v>
      </c>
      <c r="V356" s="251">
        <f t="shared" si="266"/>
        <v>0</v>
      </c>
      <c r="W356" s="287">
        <f t="shared" si="266"/>
        <v>0</v>
      </c>
      <c r="X356" s="179"/>
      <c r="Y356" s="261"/>
      <c r="Z356" s="179">
        <f t="shared" si="266"/>
        <v>0</v>
      </c>
      <c r="AA356" s="179">
        <f t="shared" si="266"/>
        <v>0</v>
      </c>
      <c r="AB356" s="179">
        <f t="shared" si="266"/>
        <v>0</v>
      </c>
      <c r="AC356" s="179">
        <f t="shared" si="266"/>
        <v>0</v>
      </c>
      <c r="AD356" s="179">
        <f t="shared" si="266"/>
        <v>0</v>
      </c>
      <c r="AE356" s="160"/>
    </row>
    <row r="357" spans="1:31" s="98" customFormat="1" ht="20.25" hidden="1" customHeight="1" x14ac:dyDescent="0.25">
      <c r="A357" s="167" t="s">
        <v>329</v>
      </c>
      <c r="B357" s="167"/>
      <c r="C357" s="167"/>
      <c r="D357" s="167"/>
      <c r="E357" s="167"/>
      <c r="F357" s="182">
        <f t="shared" si="252"/>
        <v>0</v>
      </c>
      <c r="G357" s="182">
        <f t="shared" si="253"/>
        <v>0</v>
      </c>
      <c r="H357" s="183">
        <f t="shared" si="254"/>
        <v>0</v>
      </c>
      <c r="I357" s="116"/>
      <c r="J357" s="116"/>
      <c r="K357" s="115"/>
      <c r="L357" s="115"/>
      <c r="M357" s="9"/>
      <c r="N357" s="155">
        <v>323390</v>
      </c>
      <c r="O357" s="156" t="s">
        <v>41</v>
      </c>
      <c r="P357" s="157" t="s">
        <v>193</v>
      </c>
      <c r="Q357" s="158"/>
      <c r="R357" s="158"/>
      <c r="S357" s="158"/>
      <c r="T357" s="158"/>
      <c r="U357" s="252">
        <v>0</v>
      </c>
      <c r="V357" s="252">
        <v>0</v>
      </c>
      <c r="W357" s="289"/>
      <c r="X357" s="158"/>
      <c r="Y357" s="262"/>
      <c r="Z357" s="158"/>
      <c r="AA357" s="158">
        <f>+Q357</f>
        <v>0</v>
      </c>
      <c r="AB357" s="158"/>
      <c r="AC357" s="158"/>
      <c r="AD357" s="158"/>
      <c r="AE357" s="160"/>
    </row>
    <row r="358" spans="1:31" s="98" customFormat="1" ht="20.25" customHeight="1" x14ac:dyDescent="0.25">
      <c r="A358" s="167" t="s">
        <v>329</v>
      </c>
      <c r="B358" s="167"/>
      <c r="C358" s="167"/>
      <c r="D358" s="180" t="s">
        <v>379</v>
      </c>
      <c r="E358" s="180" t="s">
        <v>380</v>
      </c>
      <c r="F358" s="182">
        <f t="shared" si="252"/>
        <v>42000</v>
      </c>
      <c r="G358" s="182">
        <f t="shared" si="253"/>
        <v>37460</v>
      </c>
      <c r="H358" s="183">
        <f t="shared" si="254"/>
        <v>55660</v>
      </c>
      <c r="I358" s="116"/>
      <c r="J358" s="116"/>
      <c r="K358" s="115"/>
      <c r="L358" s="115">
        <v>3234</v>
      </c>
      <c r="M358" s="115"/>
      <c r="N358" s="116"/>
      <c r="O358" s="10" t="s">
        <v>41</v>
      </c>
      <c r="P358" s="111" t="s">
        <v>194</v>
      </c>
      <c r="Q358" s="117">
        <f t="shared" ref="Q358:S358" si="267">Q363+Q361+Q359</f>
        <v>21000</v>
      </c>
      <c r="R358" s="117">
        <f t="shared" si="267"/>
        <v>0</v>
      </c>
      <c r="S358" s="117">
        <f t="shared" si="267"/>
        <v>21000</v>
      </c>
      <c r="T358" s="117">
        <v>1660</v>
      </c>
      <c r="U358" s="250">
        <f t="shared" ref="U358:AD358" si="268">U363+U361+U359</f>
        <v>0</v>
      </c>
      <c r="V358" s="250">
        <f t="shared" si="268"/>
        <v>21000</v>
      </c>
      <c r="W358" s="286">
        <f t="shared" si="268"/>
        <v>14800</v>
      </c>
      <c r="X358" s="117"/>
      <c r="Y358" s="260"/>
      <c r="Z358" s="117">
        <f t="shared" si="268"/>
        <v>1660</v>
      </c>
      <c r="AA358" s="117">
        <f t="shared" si="268"/>
        <v>21000</v>
      </c>
      <c r="AB358" s="117">
        <f t="shared" si="268"/>
        <v>11000</v>
      </c>
      <c r="AC358" s="117">
        <f t="shared" si="268"/>
        <v>11000</v>
      </c>
      <c r="AD358" s="117">
        <f t="shared" si="268"/>
        <v>11000</v>
      </c>
      <c r="AE358" s="160"/>
    </row>
    <row r="359" spans="1:31" s="98" customFormat="1" ht="20.25" hidden="1" customHeight="1" x14ac:dyDescent="0.25">
      <c r="A359" s="167" t="s">
        <v>329</v>
      </c>
      <c r="B359" s="167"/>
      <c r="C359" s="167"/>
      <c r="D359" s="167"/>
      <c r="E359" s="180" t="s">
        <v>380</v>
      </c>
      <c r="F359" s="182">
        <f t="shared" si="252"/>
        <v>4000</v>
      </c>
      <c r="G359" s="182">
        <f t="shared" si="253"/>
        <v>3800</v>
      </c>
      <c r="H359" s="183">
        <f t="shared" si="254"/>
        <v>5260</v>
      </c>
      <c r="I359" s="108"/>
      <c r="J359" s="115"/>
      <c r="K359" s="115"/>
      <c r="L359" s="115"/>
      <c r="M359" s="176">
        <v>32341</v>
      </c>
      <c r="N359" s="177"/>
      <c r="O359" s="178" t="s">
        <v>41</v>
      </c>
      <c r="P359" s="177" t="s">
        <v>195</v>
      </c>
      <c r="Q359" s="179">
        <f>Q360</f>
        <v>2000</v>
      </c>
      <c r="R359" s="179">
        <f t="shared" ref="R359" si="269">R360</f>
        <v>0</v>
      </c>
      <c r="S359" s="179">
        <f>S360</f>
        <v>2000</v>
      </c>
      <c r="T359" s="179">
        <f t="shared" ref="T359:AD359" si="270">T360</f>
        <v>0</v>
      </c>
      <c r="U359" s="251">
        <f t="shared" si="270"/>
        <v>0</v>
      </c>
      <c r="V359" s="251">
        <f t="shared" si="270"/>
        <v>2000</v>
      </c>
      <c r="W359" s="287">
        <f t="shared" si="270"/>
        <v>1800</v>
      </c>
      <c r="X359" s="179"/>
      <c r="Y359" s="261"/>
      <c r="Z359" s="179">
        <f t="shared" si="270"/>
        <v>260</v>
      </c>
      <c r="AA359" s="179">
        <f t="shared" si="270"/>
        <v>2000</v>
      </c>
      <c r="AB359" s="179">
        <f t="shared" si="270"/>
        <v>1000</v>
      </c>
      <c r="AC359" s="179">
        <f t="shared" si="270"/>
        <v>1000</v>
      </c>
      <c r="AD359" s="179">
        <f t="shared" si="270"/>
        <v>1000</v>
      </c>
      <c r="AE359" s="160"/>
    </row>
    <row r="360" spans="1:31" s="98" customFormat="1" ht="20.25" hidden="1" customHeight="1" x14ac:dyDescent="0.25">
      <c r="A360" s="167" t="s">
        <v>329</v>
      </c>
      <c r="B360" s="167"/>
      <c r="C360" s="167"/>
      <c r="D360" s="167"/>
      <c r="E360" s="167"/>
      <c r="F360" s="182">
        <f t="shared" si="252"/>
        <v>4000</v>
      </c>
      <c r="G360" s="182">
        <f t="shared" si="253"/>
        <v>3800</v>
      </c>
      <c r="H360" s="183">
        <f t="shared" si="254"/>
        <v>5260</v>
      </c>
      <c r="I360" s="116"/>
      <c r="J360" s="116"/>
      <c r="K360" s="115"/>
      <c r="L360" s="115"/>
      <c r="M360" s="9"/>
      <c r="N360" s="155">
        <v>323410</v>
      </c>
      <c r="O360" s="156" t="s">
        <v>41</v>
      </c>
      <c r="P360" s="157" t="s">
        <v>195</v>
      </c>
      <c r="Q360" s="158">
        <v>2000</v>
      </c>
      <c r="R360" s="158">
        <f>S360-Q360</f>
        <v>0</v>
      </c>
      <c r="S360" s="158">
        <v>2000</v>
      </c>
      <c r="T360" s="158"/>
      <c r="U360" s="252">
        <v>0</v>
      </c>
      <c r="V360" s="252">
        <v>2000</v>
      </c>
      <c r="W360" s="289">
        <v>1800</v>
      </c>
      <c r="X360" s="158"/>
      <c r="Y360" s="262"/>
      <c r="Z360" s="158">
        <v>260</v>
      </c>
      <c r="AA360" s="158">
        <f>+Q360</f>
        <v>2000</v>
      </c>
      <c r="AB360" s="158">
        <v>1000</v>
      </c>
      <c r="AC360" s="158">
        <v>1000</v>
      </c>
      <c r="AD360" s="158">
        <v>1000</v>
      </c>
      <c r="AE360" s="160"/>
    </row>
    <row r="361" spans="1:31" s="98" customFormat="1" ht="20.25" hidden="1" customHeight="1" x14ac:dyDescent="0.25">
      <c r="A361" s="167" t="s">
        <v>329</v>
      </c>
      <c r="B361" s="167"/>
      <c r="C361" s="167"/>
      <c r="D361" s="167"/>
      <c r="E361" s="180" t="s">
        <v>380</v>
      </c>
      <c r="F361" s="182">
        <f t="shared" si="252"/>
        <v>20000</v>
      </c>
      <c r="G361" s="182">
        <f t="shared" si="253"/>
        <v>16000</v>
      </c>
      <c r="H361" s="183">
        <f t="shared" si="254"/>
        <v>29000</v>
      </c>
      <c r="I361" s="108"/>
      <c r="J361" s="115"/>
      <c r="K361" s="115"/>
      <c r="L361" s="115"/>
      <c r="M361" s="176">
        <v>32342</v>
      </c>
      <c r="N361" s="177"/>
      <c r="O361" s="178" t="s">
        <v>41</v>
      </c>
      <c r="P361" s="177" t="s">
        <v>196</v>
      </c>
      <c r="Q361" s="179">
        <f t="shared" ref="Q361:AD361" si="271">Q362</f>
        <v>10000</v>
      </c>
      <c r="R361" s="179">
        <f t="shared" si="271"/>
        <v>0</v>
      </c>
      <c r="S361" s="179">
        <f t="shared" si="271"/>
        <v>10000</v>
      </c>
      <c r="T361" s="179">
        <f t="shared" si="271"/>
        <v>0</v>
      </c>
      <c r="U361" s="251">
        <f t="shared" si="271"/>
        <v>0</v>
      </c>
      <c r="V361" s="251">
        <f t="shared" si="271"/>
        <v>10000</v>
      </c>
      <c r="W361" s="287">
        <f t="shared" si="271"/>
        <v>6000</v>
      </c>
      <c r="X361" s="179"/>
      <c r="Y361" s="261"/>
      <c r="Z361" s="179">
        <f t="shared" si="271"/>
        <v>1000</v>
      </c>
      <c r="AA361" s="179">
        <f t="shared" si="271"/>
        <v>10000</v>
      </c>
      <c r="AB361" s="179">
        <f t="shared" si="271"/>
        <v>6000</v>
      </c>
      <c r="AC361" s="179">
        <f t="shared" si="271"/>
        <v>6000</v>
      </c>
      <c r="AD361" s="179">
        <f t="shared" si="271"/>
        <v>6000</v>
      </c>
      <c r="AE361" s="160"/>
    </row>
    <row r="362" spans="1:31" s="98" customFormat="1" ht="20.25" hidden="1" customHeight="1" x14ac:dyDescent="0.25">
      <c r="A362" s="167" t="s">
        <v>329</v>
      </c>
      <c r="B362" s="167"/>
      <c r="C362" s="167"/>
      <c r="D362" s="167"/>
      <c r="E362" s="167"/>
      <c r="F362" s="182">
        <f t="shared" si="252"/>
        <v>20000</v>
      </c>
      <c r="G362" s="182">
        <f t="shared" si="253"/>
        <v>16000</v>
      </c>
      <c r="H362" s="183">
        <f t="shared" si="254"/>
        <v>29000</v>
      </c>
      <c r="I362" s="116"/>
      <c r="J362" s="116"/>
      <c r="K362" s="115"/>
      <c r="L362" s="115"/>
      <c r="M362" s="9"/>
      <c r="N362" s="155">
        <v>323420</v>
      </c>
      <c r="O362" s="156" t="s">
        <v>41</v>
      </c>
      <c r="P362" s="157" t="s">
        <v>196</v>
      </c>
      <c r="Q362" s="158">
        <v>10000</v>
      </c>
      <c r="R362" s="158">
        <f>S362-Q362</f>
        <v>0</v>
      </c>
      <c r="S362" s="158">
        <v>10000</v>
      </c>
      <c r="T362" s="158"/>
      <c r="U362" s="252">
        <v>0</v>
      </c>
      <c r="V362" s="252">
        <v>10000</v>
      </c>
      <c r="W362" s="289">
        <v>6000</v>
      </c>
      <c r="X362" s="158"/>
      <c r="Y362" s="262"/>
      <c r="Z362" s="158">
        <v>1000</v>
      </c>
      <c r="AA362" s="158">
        <f>+Q362</f>
        <v>10000</v>
      </c>
      <c r="AB362" s="158">
        <v>6000</v>
      </c>
      <c r="AC362" s="158">
        <v>6000</v>
      </c>
      <c r="AD362" s="158">
        <v>6000</v>
      </c>
      <c r="AE362" s="160"/>
    </row>
    <row r="363" spans="1:31" s="98" customFormat="1" ht="20.25" hidden="1" customHeight="1" x14ac:dyDescent="0.25">
      <c r="A363" s="167" t="s">
        <v>329</v>
      </c>
      <c r="B363" s="167"/>
      <c r="C363" s="167"/>
      <c r="D363" s="167"/>
      <c r="E363" s="180" t="s">
        <v>380</v>
      </c>
      <c r="F363" s="182">
        <f t="shared" si="252"/>
        <v>18000</v>
      </c>
      <c r="G363" s="182">
        <f t="shared" si="253"/>
        <v>16000</v>
      </c>
      <c r="H363" s="183">
        <f t="shared" si="254"/>
        <v>21400</v>
      </c>
      <c r="I363" s="108"/>
      <c r="J363" s="115"/>
      <c r="K363" s="115"/>
      <c r="L363" s="115"/>
      <c r="M363" s="176">
        <v>32349</v>
      </c>
      <c r="N363" s="177"/>
      <c r="O363" s="178" t="s">
        <v>41</v>
      </c>
      <c r="P363" s="177" t="s">
        <v>197</v>
      </c>
      <c r="Q363" s="179">
        <f t="shared" ref="Q363:AD363" si="272">Q365+Q364</f>
        <v>9000</v>
      </c>
      <c r="R363" s="179">
        <f t="shared" si="272"/>
        <v>0</v>
      </c>
      <c r="S363" s="179">
        <f t="shared" si="272"/>
        <v>9000</v>
      </c>
      <c r="T363" s="179">
        <f t="shared" si="272"/>
        <v>0</v>
      </c>
      <c r="U363" s="251">
        <f t="shared" si="272"/>
        <v>0</v>
      </c>
      <c r="V363" s="251">
        <f t="shared" si="272"/>
        <v>9000</v>
      </c>
      <c r="W363" s="287">
        <f t="shared" si="272"/>
        <v>7000</v>
      </c>
      <c r="X363" s="179"/>
      <c r="Y363" s="261"/>
      <c r="Z363" s="179">
        <f t="shared" si="272"/>
        <v>400</v>
      </c>
      <c r="AA363" s="179">
        <f t="shared" si="272"/>
        <v>9000</v>
      </c>
      <c r="AB363" s="179">
        <f t="shared" si="272"/>
        <v>4000</v>
      </c>
      <c r="AC363" s="179">
        <f t="shared" si="272"/>
        <v>4000</v>
      </c>
      <c r="AD363" s="179">
        <f t="shared" si="272"/>
        <v>4000</v>
      </c>
      <c r="AE363" s="160"/>
    </row>
    <row r="364" spans="1:31" s="98" customFormat="1" ht="20.25" hidden="1" customHeight="1" x14ac:dyDescent="0.25">
      <c r="A364" s="167" t="s">
        <v>329</v>
      </c>
      <c r="B364" s="167"/>
      <c r="C364" s="167"/>
      <c r="D364" s="167"/>
      <c r="E364" s="167"/>
      <c r="F364" s="182">
        <f t="shared" si="252"/>
        <v>0</v>
      </c>
      <c r="G364" s="182">
        <f t="shared" si="253"/>
        <v>0</v>
      </c>
      <c r="H364" s="183">
        <f t="shared" si="254"/>
        <v>1500</v>
      </c>
      <c r="I364" s="116"/>
      <c r="J364" s="116"/>
      <c r="K364" s="115"/>
      <c r="L364" s="115"/>
      <c r="M364" s="9"/>
      <c r="N364" s="155">
        <v>323490</v>
      </c>
      <c r="O364" s="156" t="s">
        <v>41</v>
      </c>
      <c r="P364" s="157" t="s">
        <v>197</v>
      </c>
      <c r="Q364" s="158">
        <v>0</v>
      </c>
      <c r="R364" s="158">
        <f>S364-Q364</f>
        <v>0</v>
      </c>
      <c r="S364" s="158">
        <v>0</v>
      </c>
      <c r="T364" s="158"/>
      <c r="U364" s="252">
        <v>0</v>
      </c>
      <c r="V364" s="252">
        <v>0</v>
      </c>
      <c r="W364" s="289">
        <v>0</v>
      </c>
      <c r="X364" s="158"/>
      <c r="Y364" s="262"/>
      <c r="Z364" s="158"/>
      <c r="AA364" s="158">
        <f t="shared" ref="AA364:AA365" si="273">+Q364</f>
        <v>0</v>
      </c>
      <c r="AB364" s="158">
        <v>500</v>
      </c>
      <c r="AC364" s="158">
        <v>500</v>
      </c>
      <c r="AD364" s="158">
        <v>500</v>
      </c>
      <c r="AE364" s="160"/>
    </row>
    <row r="365" spans="1:31" s="98" customFormat="1" ht="20.25" hidden="1" customHeight="1" x14ac:dyDescent="0.25">
      <c r="A365" s="167" t="s">
        <v>329</v>
      </c>
      <c r="B365" s="167"/>
      <c r="C365" s="167"/>
      <c r="D365" s="167"/>
      <c r="E365" s="167"/>
      <c r="F365" s="182">
        <f t="shared" si="252"/>
        <v>18000</v>
      </c>
      <c r="G365" s="182">
        <f t="shared" si="253"/>
        <v>16000</v>
      </c>
      <c r="H365" s="183">
        <f t="shared" si="254"/>
        <v>19900</v>
      </c>
      <c r="I365" s="116"/>
      <c r="J365" s="116"/>
      <c r="K365" s="115"/>
      <c r="L365" s="115"/>
      <c r="M365" s="9"/>
      <c r="N365" s="155">
        <v>323491</v>
      </c>
      <c r="O365" s="156" t="s">
        <v>41</v>
      </c>
      <c r="P365" s="157" t="s">
        <v>198</v>
      </c>
      <c r="Q365" s="158">
        <v>9000</v>
      </c>
      <c r="R365" s="158">
        <f>S365-Q365</f>
        <v>0</v>
      </c>
      <c r="S365" s="158">
        <v>9000</v>
      </c>
      <c r="T365" s="158"/>
      <c r="U365" s="252">
        <v>0</v>
      </c>
      <c r="V365" s="252">
        <v>9000</v>
      </c>
      <c r="W365" s="289">
        <v>7000</v>
      </c>
      <c r="X365" s="158"/>
      <c r="Y365" s="262"/>
      <c r="Z365" s="158">
        <v>400</v>
      </c>
      <c r="AA365" s="158">
        <f t="shared" si="273"/>
        <v>9000</v>
      </c>
      <c r="AB365" s="158">
        <v>3500</v>
      </c>
      <c r="AC365" s="158">
        <v>3500</v>
      </c>
      <c r="AD365" s="158">
        <v>3500</v>
      </c>
      <c r="AE365" s="160"/>
    </row>
    <row r="366" spans="1:31" s="98" customFormat="1" ht="20.25" customHeight="1" x14ac:dyDescent="0.25">
      <c r="A366" s="167" t="s">
        <v>329</v>
      </c>
      <c r="B366" s="167"/>
      <c r="C366" s="167"/>
      <c r="D366" s="180" t="s">
        <v>379</v>
      </c>
      <c r="E366" s="180" t="s">
        <v>380</v>
      </c>
      <c r="F366" s="182">
        <f t="shared" si="252"/>
        <v>4000</v>
      </c>
      <c r="G366" s="182">
        <f t="shared" si="253"/>
        <v>3700</v>
      </c>
      <c r="H366" s="183">
        <f t="shared" si="254"/>
        <v>5000</v>
      </c>
      <c r="I366" s="116"/>
      <c r="J366" s="116"/>
      <c r="K366" s="115"/>
      <c r="L366" s="115">
        <v>3235</v>
      </c>
      <c r="M366" s="115"/>
      <c r="N366" s="116"/>
      <c r="O366" s="10" t="s">
        <v>41</v>
      </c>
      <c r="P366" s="111" t="s">
        <v>199</v>
      </c>
      <c r="Q366" s="117">
        <f>+Q367+Q369+Q371</f>
        <v>2000</v>
      </c>
      <c r="R366" s="117">
        <f t="shared" ref="R366:AD366" si="274">+R367+R369+R371</f>
        <v>0</v>
      </c>
      <c r="S366" s="117">
        <f t="shared" si="274"/>
        <v>2000</v>
      </c>
      <c r="T366" s="117">
        <f t="shared" si="274"/>
        <v>0</v>
      </c>
      <c r="U366" s="250">
        <f t="shared" si="274"/>
        <v>0</v>
      </c>
      <c r="V366" s="250">
        <f t="shared" si="274"/>
        <v>2000</v>
      </c>
      <c r="W366" s="286">
        <f t="shared" si="274"/>
        <v>1700</v>
      </c>
      <c r="X366" s="117"/>
      <c r="Y366" s="260"/>
      <c r="Z366" s="117">
        <f t="shared" si="274"/>
        <v>0</v>
      </c>
      <c r="AA366" s="117">
        <f t="shared" si="274"/>
        <v>2000</v>
      </c>
      <c r="AB366" s="117">
        <f t="shared" si="274"/>
        <v>1000</v>
      </c>
      <c r="AC366" s="117">
        <f t="shared" si="274"/>
        <v>1000</v>
      </c>
      <c r="AD366" s="117">
        <f t="shared" si="274"/>
        <v>1000</v>
      </c>
      <c r="AE366" s="160"/>
    </row>
    <row r="367" spans="1:31" s="98" customFormat="1" ht="20.25" hidden="1" customHeight="1" x14ac:dyDescent="0.25">
      <c r="A367" s="167" t="s">
        <v>329</v>
      </c>
      <c r="B367" s="167"/>
      <c r="C367" s="167"/>
      <c r="D367" s="167"/>
      <c r="E367" s="180" t="s">
        <v>380</v>
      </c>
      <c r="F367" s="182">
        <f t="shared" si="252"/>
        <v>0</v>
      </c>
      <c r="G367" s="182">
        <f t="shared" si="253"/>
        <v>0</v>
      </c>
      <c r="H367" s="183">
        <f t="shared" si="254"/>
        <v>0</v>
      </c>
      <c r="I367" s="108"/>
      <c r="J367" s="115"/>
      <c r="K367" s="115"/>
      <c r="L367" s="115"/>
      <c r="M367" s="176">
        <v>32352</v>
      </c>
      <c r="N367" s="177"/>
      <c r="O367" s="178" t="s">
        <v>41</v>
      </c>
      <c r="P367" s="177" t="s">
        <v>200</v>
      </c>
      <c r="Q367" s="179">
        <f>+Q368</f>
        <v>0</v>
      </c>
      <c r="R367" s="179">
        <f t="shared" ref="R367:AD367" si="275">+R368</f>
        <v>0</v>
      </c>
      <c r="S367" s="179">
        <f t="shared" si="275"/>
        <v>0</v>
      </c>
      <c r="T367" s="179">
        <f t="shared" si="275"/>
        <v>0</v>
      </c>
      <c r="U367" s="251">
        <f t="shared" si="275"/>
        <v>0</v>
      </c>
      <c r="V367" s="251">
        <f t="shared" si="275"/>
        <v>0</v>
      </c>
      <c r="W367" s="287">
        <f t="shared" si="275"/>
        <v>0</v>
      </c>
      <c r="X367" s="179"/>
      <c r="Y367" s="261"/>
      <c r="Z367" s="179">
        <f t="shared" si="275"/>
        <v>0</v>
      </c>
      <c r="AA367" s="179">
        <f t="shared" si="275"/>
        <v>0</v>
      </c>
      <c r="AB367" s="179">
        <f t="shared" si="275"/>
        <v>0</v>
      </c>
      <c r="AC367" s="179">
        <f t="shared" si="275"/>
        <v>0</v>
      </c>
      <c r="AD367" s="179">
        <f t="shared" si="275"/>
        <v>0</v>
      </c>
      <c r="AE367" s="160"/>
    </row>
    <row r="368" spans="1:31" s="98" customFormat="1" ht="20.25" hidden="1" customHeight="1" x14ac:dyDescent="0.25">
      <c r="A368" s="167" t="s">
        <v>329</v>
      </c>
      <c r="B368" s="167"/>
      <c r="C368" s="167"/>
      <c r="D368" s="167"/>
      <c r="E368" s="167"/>
      <c r="F368" s="182">
        <f t="shared" si="252"/>
        <v>0</v>
      </c>
      <c r="G368" s="182">
        <f t="shared" si="253"/>
        <v>0</v>
      </c>
      <c r="H368" s="183">
        <f t="shared" si="254"/>
        <v>0</v>
      </c>
      <c r="I368" s="116"/>
      <c r="J368" s="116"/>
      <c r="K368" s="115"/>
      <c r="L368" s="115"/>
      <c r="M368" s="9"/>
      <c r="N368" s="155">
        <v>323520</v>
      </c>
      <c r="O368" s="156" t="s">
        <v>41</v>
      </c>
      <c r="P368" s="157" t="s">
        <v>200</v>
      </c>
      <c r="Q368" s="158"/>
      <c r="R368" s="158"/>
      <c r="S368" s="158"/>
      <c r="T368" s="158"/>
      <c r="U368" s="252">
        <v>0</v>
      </c>
      <c r="V368" s="252">
        <v>0</v>
      </c>
      <c r="W368" s="289">
        <v>0</v>
      </c>
      <c r="X368" s="158"/>
      <c r="Y368" s="262"/>
      <c r="Z368" s="158"/>
      <c r="AA368" s="158">
        <f>+Q368</f>
        <v>0</v>
      </c>
      <c r="AB368" s="158"/>
      <c r="AC368" s="158"/>
      <c r="AD368" s="158"/>
      <c r="AE368" s="160"/>
    </row>
    <row r="369" spans="1:31" s="98" customFormat="1" ht="20.25" hidden="1" customHeight="1" x14ac:dyDescent="0.25">
      <c r="A369" s="167" t="s">
        <v>329</v>
      </c>
      <c r="B369" s="167"/>
      <c r="C369" s="167"/>
      <c r="D369" s="167"/>
      <c r="E369" s="180" t="s">
        <v>380</v>
      </c>
      <c r="F369" s="182">
        <f t="shared" si="252"/>
        <v>4000</v>
      </c>
      <c r="G369" s="182">
        <f t="shared" si="253"/>
        <v>3700</v>
      </c>
      <c r="H369" s="183">
        <f t="shared" si="254"/>
        <v>5000</v>
      </c>
      <c r="I369" s="108"/>
      <c r="J369" s="115"/>
      <c r="K369" s="115"/>
      <c r="L369" s="115"/>
      <c r="M369" s="176">
        <v>32354</v>
      </c>
      <c r="N369" s="177"/>
      <c r="O369" s="178" t="s">
        <v>41</v>
      </c>
      <c r="P369" s="177" t="s">
        <v>201</v>
      </c>
      <c r="Q369" s="179">
        <f>Q370</f>
        <v>2000</v>
      </c>
      <c r="R369" s="179">
        <f t="shared" ref="R369:AD369" si="276">R370</f>
        <v>0</v>
      </c>
      <c r="S369" s="179">
        <f t="shared" si="276"/>
        <v>2000</v>
      </c>
      <c r="T369" s="179">
        <f t="shared" si="276"/>
        <v>0</v>
      </c>
      <c r="U369" s="251">
        <f t="shared" si="276"/>
        <v>0</v>
      </c>
      <c r="V369" s="251">
        <f t="shared" si="276"/>
        <v>2000</v>
      </c>
      <c r="W369" s="287">
        <f t="shared" si="276"/>
        <v>1700</v>
      </c>
      <c r="X369" s="179"/>
      <c r="Y369" s="261"/>
      <c r="Z369" s="179">
        <f t="shared" si="276"/>
        <v>0</v>
      </c>
      <c r="AA369" s="179">
        <f t="shared" si="276"/>
        <v>2000</v>
      </c>
      <c r="AB369" s="179">
        <f t="shared" si="276"/>
        <v>1000</v>
      </c>
      <c r="AC369" s="179">
        <f t="shared" si="276"/>
        <v>1000</v>
      </c>
      <c r="AD369" s="179">
        <f t="shared" si="276"/>
        <v>1000</v>
      </c>
      <c r="AE369" s="160"/>
    </row>
    <row r="370" spans="1:31" s="98" customFormat="1" ht="20.25" hidden="1" customHeight="1" x14ac:dyDescent="0.25">
      <c r="A370" s="167" t="s">
        <v>329</v>
      </c>
      <c r="B370" s="167"/>
      <c r="C370" s="167"/>
      <c r="D370" s="167"/>
      <c r="E370" s="167"/>
      <c r="F370" s="182">
        <f t="shared" si="252"/>
        <v>4000</v>
      </c>
      <c r="G370" s="182">
        <f t="shared" si="253"/>
        <v>3700</v>
      </c>
      <c r="H370" s="183">
        <f t="shared" si="254"/>
        <v>5000</v>
      </c>
      <c r="I370" s="116"/>
      <c r="J370" s="116"/>
      <c r="K370" s="115"/>
      <c r="L370" s="115"/>
      <c r="M370" s="9"/>
      <c r="N370" s="155">
        <v>323540</v>
      </c>
      <c r="O370" s="156" t="s">
        <v>41</v>
      </c>
      <c r="P370" s="157" t="s">
        <v>201</v>
      </c>
      <c r="Q370" s="158">
        <v>2000</v>
      </c>
      <c r="R370" s="158">
        <f>S370-Q370</f>
        <v>0</v>
      </c>
      <c r="S370" s="158">
        <v>2000</v>
      </c>
      <c r="T370" s="158"/>
      <c r="U370" s="252">
        <v>0</v>
      </c>
      <c r="V370" s="252">
        <v>2000</v>
      </c>
      <c r="W370" s="289">
        <v>1700</v>
      </c>
      <c r="X370" s="158"/>
      <c r="Y370" s="262"/>
      <c r="Z370" s="158"/>
      <c r="AA370" s="158">
        <f>+Q370</f>
        <v>2000</v>
      </c>
      <c r="AB370" s="158">
        <v>1000</v>
      </c>
      <c r="AC370" s="158">
        <v>1000</v>
      </c>
      <c r="AD370" s="158">
        <v>1000</v>
      </c>
      <c r="AE370" s="160"/>
    </row>
    <row r="371" spans="1:31" s="98" customFormat="1" ht="20.25" hidden="1" customHeight="1" x14ac:dyDescent="0.25">
      <c r="A371" s="167" t="s">
        <v>329</v>
      </c>
      <c r="B371" s="167"/>
      <c r="C371" s="167"/>
      <c r="D371" s="167"/>
      <c r="E371" s="180" t="s">
        <v>380</v>
      </c>
      <c r="F371" s="182">
        <f t="shared" si="252"/>
        <v>0</v>
      </c>
      <c r="G371" s="182">
        <f t="shared" si="253"/>
        <v>0</v>
      </c>
      <c r="H371" s="183">
        <f t="shared" si="254"/>
        <v>0</v>
      </c>
      <c r="I371" s="108"/>
      <c r="J371" s="115"/>
      <c r="K371" s="115"/>
      <c r="L371" s="115"/>
      <c r="M371" s="176">
        <v>32359</v>
      </c>
      <c r="N371" s="177"/>
      <c r="O371" s="178" t="s">
        <v>41</v>
      </c>
      <c r="P371" s="177" t="s">
        <v>202</v>
      </c>
      <c r="Q371" s="179">
        <f>+Q372</f>
        <v>0</v>
      </c>
      <c r="R371" s="179">
        <f t="shared" ref="R371:AD371" si="277">+R372</f>
        <v>0</v>
      </c>
      <c r="S371" s="179">
        <f t="shared" si="277"/>
        <v>0</v>
      </c>
      <c r="T371" s="179">
        <f t="shared" si="277"/>
        <v>0</v>
      </c>
      <c r="U371" s="251">
        <f t="shared" si="277"/>
        <v>0</v>
      </c>
      <c r="V371" s="251">
        <f t="shared" si="277"/>
        <v>0</v>
      </c>
      <c r="W371" s="287">
        <f t="shared" si="277"/>
        <v>0</v>
      </c>
      <c r="X371" s="179"/>
      <c r="Y371" s="261"/>
      <c r="Z371" s="179">
        <f t="shared" si="277"/>
        <v>0</v>
      </c>
      <c r="AA371" s="179">
        <f t="shared" si="277"/>
        <v>0</v>
      </c>
      <c r="AB371" s="179">
        <f t="shared" si="277"/>
        <v>0</v>
      </c>
      <c r="AC371" s="179">
        <f t="shared" si="277"/>
        <v>0</v>
      </c>
      <c r="AD371" s="179">
        <f t="shared" si="277"/>
        <v>0</v>
      </c>
      <c r="AE371" s="160"/>
    </row>
    <row r="372" spans="1:31" s="98" customFormat="1" ht="20.25" hidden="1" customHeight="1" x14ac:dyDescent="0.25">
      <c r="A372" s="167" t="s">
        <v>329</v>
      </c>
      <c r="B372" s="167"/>
      <c r="C372" s="167"/>
      <c r="D372" s="167"/>
      <c r="E372" s="167"/>
      <c r="F372" s="182">
        <f t="shared" si="252"/>
        <v>0</v>
      </c>
      <c r="G372" s="182">
        <f t="shared" si="253"/>
        <v>0</v>
      </c>
      <c r="H372" s="183">
        <f t="shared" si="254"/>
        <v>0</v>
      </c>
      <c r="I372" s="116"/>
      <c r="J372" s="116"/>
      <c r="K372" s="115"/>
      <c r="L372" s="115"/>
      <c r="M372" s="9"/>
      <c r="N372" s="155">
        <v>323590</v>
      </c>
      <c r="O372" s="156" t="s">
        <v>41</v>
      </c>
      <c r="P372" s="157" t="s">
        <v>202</v>
      </c>
      <c r="Q372" s="158"/>
      <c r="R372" s="158"/>
      <c r="S372" s="158"/>
      <c r="T372" s="158"/>
      <c r="U372" s="252">
        <v>0</v>
      </c>
      <c r="V372" s="252">
        <v>0</v>
      </c>
      <c r="W372" s="289">
        <v>0</v>
      </c>
      <c r="X372" s="158"/>
      <c r="Y372" s="262"/>
      <c r="Z372" s="158"/>
      <c r="AA372" s="158">
        <f>+Q372</f>
        <v>0</v>
      </c>
      <c r="AB372" s="158"/>
      <c r="AC372" s="158"/>
      <c r="AD372" s="158"/>
      <c r="AE372" s="160"/>
    </row>
    <row r="373" spans="1:31" s="98" customFormat="1" ht="20.25" customHeight="1" x14ac:dyDescent="0.25">
      <c r="A373" s="167" t="s">
        <v>329</v>
      </c>
      <c r="B373" s="167"/>
      <c r="C373" s="167"/>
      <c r="D373" s="180" t="s">
        <v>379</v>
      </c>
      <c r="E373" s="180" t="s">
        <v>380</v>
      </c>
      <c r="F373" s="182">
        <f t="shared" si="252"/>
        <v>2000</v>
      </c>
      <c r="G373" s="182">
        <f t="shared" si="253"/>
        <v>1200</v>
      </c>
      <c r="H373" s="183">
        <f t="shared" si="254"/>
        <v>32000</v>
      </c>
      <c r="I373" s="116"/>
      <c r="J373" s="116"/>
      <c r="K373" s="115"/>
      <c r="L373" s="115">
        <v>3236</v>
      </c>
      <c r="M373" s="115"/>
      <c r="N373" s="116"/>
      <c r="O373" s="10" t="s">
        <v>41</v>
      </c>
      <c r="P373" s="111" t="s">
        <v>203</v>
      </c>
      <c r="Q373" s="117">
        <f>Q376+Q374</f>
        <v>1000</v>
      </c>
      <c r="R373" s="117">
        <f t="shared" ref="R373:AD373" si="278">R376+R374</f>
        <v>0</v>
      </c>
      <c r="S373" s="117">
        <f t="shared" si="278"/>
        <v>1000</v>
      </c>
      <c r="T373" s="117">
        <f t="shared" si="278"/>
        <v>0</v>
      </c>
      <c r="U373" s="250">
        <f t="shared" si="278"/>
        <v>0</v>
      </c>
      <c r="V373" s="250">
        <f t="shared" si="278"/>
        <v>1000</v>
      </c>
      <c r="W373" s="286">
        <f t="shared" si="278"/>
        <v>200</v>
      </c>
      <c r="X373" s="117"/>
      <c r="Y373" s="260"/>
      <c r="Z373" s="117">
        <f t="shared" si="278"/>
        <v>0</v>
      </c>
      <c r="AA373" s="117">
        <f t="shared" si="278"/>
        <v>1000</v>
      </c>
      <c r="AB373" s="117">
        <f t="shared" si="278"/>
        <v>4000</v>
      </c>
      <c r="AC373" s="117">
        <f t="shared" si="278"/>
        <v>2000</v>
      </c>
      <c r="AD373" s="117">
        <f t="shared" si="278"/>
        <v>25000</v>
      </c>
      <c r="AE373" s="160"/>
    </row>
    <row r="374" spans="1:31" s="98" customFormat="1" ht="20.25" hidden="1" customHeight="1" x14ac:dyDescent="0.25">
      <c r="A374" s="167" t="s">
        <v>329</v>
      </c>
      <c r="B374" s="167"/>
      <c r="C374" s="167"/>
      <c r="D374" s="167"/>
      <c r="E374" s="180" t="s">
        <v>380</v>
      </c>
      <c r="F374" s="182">
        <f t="shared" si="252"/>
        <v>0</v>
      </c>
      <c r="G374" s="182">
        <f t="shared" si="253"/>
        <v>0</v>
      </c>
      <c r="H374" s="183">
        <f t="shared" si="254"/>
        <v>0</v>
      </c>
      <c r="I374" s="108"/>
      <c r="J374" s="115"/>
      <c r="K374" s="115"/>
      <c r="L374" s="115"/>
      <c r="M374" s="176">
        <v>32363</v>
      </c>
      <c r="N374" s="177"/>
      <c r="O374" s="178" t="s">
        <v>41</v>
      </c>
      <c r="P374" s="177" t="s">
        <v>204</v>
      </c>
      <c r="Q374" s="179">
        <f>+Q375</f>
        <v>0</v>
      </c>
      <c r="R374" s="179">
        <f t="shared" ref="R374:AD374" si="279">+R375</f>
        <v>0</v>
      </c>
      <c r="S374" s="179">
        <f t="shared" si="279"/>
        <v>0</v>
      </c>
      <c r="T374" s="179">
        <f t="shared" si="279"/>
        <v>0</v>
      </c>
      <c r="U374" s="251">
        <f t="shared" si="279"/>
        <v>0</v>
      </c>
      <c r="V374" s="251">
        <f t="shared" si="279"/>
        <v>0</v>
      </c>
      <c r="W374" s="287">
        <f t="shared" si="279"/>
        <v>0</v>
      </c>
      <c r="X374" s="179"/>
      <c r="Y374" s="261"/>
      <c r="Z374" s="179">
        <f t="shared" si="279"/>
        <v>0</v>
      </c>
      <c r="AA374" s="179">
        <f t="shared" si="279"/>
        <v>0</v>
      </c>
      <c r="AB374" s="179">
        <f t="shared" si="279"/>
        <v>0</v>
      </c>
      <c r="AC374" s="179">
        <f t="shared" si="279"/>
        <v>0</v>
      </c>
      <c r="AD374" s="179">
        <f t="shared" si="279"/>
        <v>0</v>
      </c>
      <c r="AE374" s="160"/>
    </row>
    <row r="375" spans="1:31" s="98" customFormat="1" ht="20.25" hidden="1" customHeight="1" x14ac:dyDescent="0.25">
      <c r="A375" s="167" t="s">
        <v>329</v>
      </c>
      <c r="B375" s="167"/>
      <c r="C375" s="167"/>
      <c r="D375" s="167"/>
      <c r="E375" s="167"/>
      <c r="F375" s="182">
        <f t="shared" si="252"/>
        <v>0</v>
      </c>
      <c r="G375" s="182">
        <f t="shared" si="253"/>
        <v>0</v>
      </c>
      <c r="H375" s="183">
        <f t="shared" si="254"/>
        <v>0</v>
      </c>
      <c r="I375" s="116"/>
      <c r="J375" s="116"/>
      <c r="K375" s="115"/>
      <c r="L375" s="115"/>
      <c r="M375" s="9"/>
      <c r="N375" s="155">
        <v>323630</v>
      </c>
      <c r="O375" s="156" t="s">
        <v>41</v>
      </c>
      <c r="P375" s="157" t="s">
        <v>204</v>
      </c>
      <c r="Q375" s="158"/>
      <c r="R375" s="158"/>
      <c r="S375" s="158"/>
      <c r="T375" s="158"/>
      <c r="U375" s="252">
        <v>0</v>
      </c>
      <c r="V375" s="252">
        <v>0</v>
      </c>
      <c r="W375" s="289"/>
      <c r="X375" s="158"/>
      <c r="Y375" s="262"/>
      <c r="Z375" s="158"/>
      <c r="AA375" s="158">
        <f>+Q375</f>
        <v>0</v>
      </c>
      <c r="AB375" s="158"/>
      <c r="AC375" s="158"/>
      <c r="AD375" s="158"/>
      <c r="AE375" s="160"/>
    </row>
    <row r="376" spans="1:31" s="98" customFormat="1" ht="20.25" hidden="1" customHeight="1" x14ac:dyDescent="0.25">
      <c r="A376" s="167" t="s">
        <v>329</v>
      </c>
      <c r="B376" s="167"/>
      <c r="C376" s="167"/>
      <c r="D376" s="167"/>
      <c r="E376" s="180" t="s">
        <v>380</v>
      </c>
      <c r="F376" s="182">
        <f t="shared" si="252"/>
        <v>2000</v>
      </c>
      <c r="G376" s="182">
        <f t="shared" si="253"/>
        <v>1200</v>
      </c>
      <c r="H376" s="183">
        <f t="shared" si="254"/>
        <v>32000</v>
      </c>
      <c r="I376" s="108"/>
      <c r="J376" s="115"/>
      <c r="K376" s="115"/>
      <c r="L376" s="115"/>
      <c r="M376" s="176">
        <v>32369</v>
      </c>
      <c r="N376" s="177"/>
      <c r="O376" s="178" t="s">
        <v>41</v>
      </c>
      <c r="P376" s="177" t="s">
        <v>205</v>
      </c>
      <c r="Q376" s="179">
        <f>Q377</f>
        <v>1000</v>
      </c>
      <c r="R376" s="179">
        <f t="shared" ref="R376:AD376" si="280">R377</f>
        <v>0</v>
      </c>
      <c r="S376" s="179">
        <f t="shared" si="280"/>
        <v>1000</v>
      </c>
      <c r="T376" s="179">
        <f t="shared" si="280"/>
        <v>0</v>
      </c>
      <c r="U376" s="251">
        <f t="shared" si="280"/>
        <v>0</v>
      </c>
      <c r="V376" s="251">
        <f t="shared" si="280"/>
        <v>1000</v>
      </c>
      <c r="W376" s="287">
        <f t="shared" si="280"/>
        <v>200</v>
      </c>
      <c r="X376" s="179"/>
      <c r="Y376" s="261"/>
      <c r="Z376" s="179">
        <f t="shared" si="280"/>
        <v>0</v>
      </c>
      <c r="AA376" s="179">
        <f t="shared" si="280"/>
        <v>1000</v>
      </c>
      <c r="AB376" s="179">
        <f t="shared" si="280"/>
        <v>4000</v>
      </c>
      <c r="AC376" s="179">
        <f t="shared" si="280"/>
        <v>2000</v>
      </c>
      <c r="AD376" s="179">
        <f t="shared" si="280"/>
        <v>25000</v>
      </c>
      <c r="AE376" s="160"/>
    </row>
    <row r="377" spans="1:31" s="98" customFormat="1" ht="20.25" hidden="1" customHeight="1" x14ac:dyDescent="0.25">
      <c r="A377" s="167" t="s">
        <v>329</v>
      </c>
      <c r="B377" s="167"/>
      <c r="C377" s="167"/>
      <c r="D377" s="167"/>
      <c r="E377" s="167"/>
      <c r="F377" s="182">
        <f t="shared" si="252"/>
        <v>2000</v>
      </c>
      <c r="G377" s="182">
        <f t="shared" si="253"/>
        <v>1200</v>
      </c>
      <c r="H377" s="183">
        <f t="shared" si="254"/>
        <v>32000</v>
      </c>
      <c r="I377" s="116"/>
      <c r="J377" s="116"/>
      <c r="K377" s="115"/>
      <c r="L377" s="115"/>
      <c r="M377" s="9"/>
      <c r="N377" s="155">
        <v>323690</v>
      </c>
      <c r="O377" s="156" t="s">
        <v>41</v>
      </c>
      <c r="P377" s="157" t="s">
        <v>205</v>
      </c>
      <c r="Q377" s="158">
        <v>1000</v>
      </c>
      <c r="R377" s="158">
        <f>S377-Q377</f>
        <v>0</v>
      </c>
      <c r="S377" s="158">
        <v>1000</v>
      </c>
      <c r="T377" s="158"/>
      <c r="U377" s="252">
        <v>0</v>
      </c>
      <c r="V377" s="252">
        <v>1000</v>
      </c>
      <c r="W377" s="289">
        <v>200</v>
      </c>
      <c r="X377" s="158"/>
      <c r="Y377" s="262"/>
      <c r="Z377" s="158"/>
      <c r="AA377" s="158">
        <f>+Q377</f>
        <v>1000</v>
      </c>
      <c r="AB377" s="158">
        <v>4000</v>
      </c>
      <c r="AC377" s="158">
        <v>2000</v>
      </c>
      <c r="AD377" s="158">
        <v>25000</v>
      </c>
      <c r="AE377" s="160"/>
    </row>
    <row r="378" spans="1:31" s="98" customFormat="1" ht="20.25" hidden="1" customHeight="1" x14ac:dyDescent="0.25">
      <c r="A378" s="167" t="s">
        <v>329</v>
      </c>
      <c r="B378" s="167"/>
      <c r="C378" s="167"/>
      <c r="D378" s="180" t="s">
        <v>379</v>
      </c>
      <c r="E378" s="180" t="s">
        <v>380</v>
      </c>
      <c r="F378" s="182">
        <f t="shared" si="252"/>
        <v>0</v>
      </c>
      <c r="G378" s="182">
        <f t="shared" si="253"/>
        <v>0</v>
      </c>
      <c r="H378" s="183">
        <f t="shared" si="254"/>
        <v>0</v>
      </c>
      <c r="I378" s="116"/>
      <c r="J378" s="116"/>
      <c r="K378" s="115"/>
      <c r="L378" s="115">
        <v>3237</v>
      </c>
      <c r="M378" s="115"/>
      <c r="N378" s="116"/>
      <c r="O378" s="10" t="s">
        <v>41</v>
      </c>
      <c r="P378" s="111" t="s">
        <v>206</v>
      </c>
      <c r="Q378" s="117">
        <f>Q379+Q381+Q383</f>
        <v>0</v>
      </c>
      <c r="R378" s="117">
        <f t="shared" ref="R378:AD378" si="281">R379+R381+R383</f>
        <v>0</v>
      </c>
      <c r="S378" s="117">
        <f t="shared" si="281"/>
        <v>0</v>
      </c>
      <c r="T378" s="117">
        <f t="shared" si="281"/>
        <v>0</v>
      </c>
      <c r="U378" s="250">
        <f t="shared" si="281"/>
        <v>0</v>
      </c>
      <c r="V378" s="250">
        <f t="shared" si="281"/>
        <v>0</v>
      </c>
      <c r="W378" s="286">
        <f t="shared" si="281"/>
        <v>0</v>
      </c>
      <c r="X378" s="117"/>
      <c r="Y378" s="260"/>
      <c r="Z378" s="117">
        <f t="shared" si="281"/>
        <v>0</v>
      </c>
      <c r="AA378" s="117">
        <f t="shared" si="281"/>
        <v>0</v>
      </c>
      <c r="AB378" s="117">
        <f t="shared" si="281"/>
        <v>0</v>
      </c>
      <c r="AC378" s="117">
        <f t="shared" si="281"/>
        <v>0</v>
      </c>
      <c r="AD378" s="117">
        <f t="shared" si="281"/>
        <v>0</v>
      </c>
      <c r="AE378" s="160"/>
    </row>
    <row r="379" spans="1:31" s="98" customFormat="1" ht="20.25" hidden="1" customHeight="1" x14ac:dyDescent="0.25">
      <c r="A379" s="167" t="s">
        <v>329</v>
      </c>
      <c r="B379" s="167"/>
      <c r="C379" s="167"/>
      <c r="D379" s="167"/>
      <c r="E379" s="180" t="s">
        <v>380</v>
      </c>
      <c r="F379" s="182">
        <f t="shared" si="252"/>
        <v>0</v>
      </c>
      <c r="G379" s="182">
        <f t="shared" si="253"/>
        <v>0</v>
      </c>
      <c r="H379" s="183">
        <f t="shared" si="254"/>
        <v>0</v>
      </c>
      <c r="I379" s="108"/>
      <c r="J379" s="115"/>
      <c r="K379" s="115"/>
      <c r="L379" s="115"/>
      <c r="M379" s="176">
        <v>32372</v>
      </c>
      <c r="N379" s="177"/>
      <c r="O379" s="178" t="s">
        <v>41</v>
      </c>
      <c r="P379" s="177" t="s">
        <v>207</v>
      </c>
      <c r="Q379" s="179">
        <f t="shared" ref="Q379:AD379" si="282">Q380</f>
        <v>0</v>
      </c>
      <c r="R379" s="179">
        <f t="shared" si="282"/>
        <v>0</v>
      </c>
      <c r="S379" s="179">
        <f t="shared" si="282"/>
        <v>0</v>
      </c>
      <c r="T379" s="179">
        <f t="shared" si="282"/>
        <v>0</v>
      </c>
      <c r="U379" s="251">
        <f t="shared" si="282"/>
        <v>0</v>
      </c>
      <c r="V379" s="251">
        <f t="shared" si="282"/>
        <v>0</v>
      </c>
      <c r="W379" s="287">
        <f t="shared" si="282"/>
        <v>0</v>
      </c>
      <c r="X379" s="179"/>
      <c r="Y379" s="261"/>
      <c r="Z379" s="179">
        <f t="shared" si="282"/>
        <v>0</v>
      </c>
      <c r="AA379" s="179">
        <f t="shared" si="282"/>
        <v>0</v>
      </c>
      <c r="AB379" s="179">
        <f t="shared" si="282"/>
        <v>0</v>
      </c>
      <c r="AC379" s="179">
        <f t="shared" si="282"/>
        <v>0</v>
      </c>
      <c r="AD379" s="179">
        <f t="shared" si="282"/>
        <v>0</v>
      </c>
      <c r="AE379" s="160"/>
    </row>
    <row r="380" spans="1:31" s="98" customFormat="1" ht="20.25" hidden="1" customHeight="1" x14ac:dyDescent="0.25">
      <c r="A380" s="167" t="s">
        <v>329</v>
      </c>
      <c r="B380" s="167"/>
      <c r="C380" s="167"/>
      <c r="D380" s="167"/>
      <c r="E380" s="167"/>
      <c r="F380" s="182">
        <f t="shared" si="252"/>
        <v>0</v>
      </c>
      <c r="G380" s="182">
        <f t="shared" si="253"/>
        <v>0</v>
      </c>
      <c r="H380" s="183">
        <f t="shared" si="254"/>
        <v>0</v>
      </c>
      <c r="I380" s="116"/>
      <c r="J380" s="116"/>
      <c r="K380" s="115"/>
      <c r="L380" s="115"/>
      <c r="M380" s="9"/>
      <c r="N380" s="155">
        <v>323720</v>
      </c>
      <c r="O380" s="156" t="s">
        <v>41</v>
      </c>
      <c r="P380" s="157" t="s">
        <v>207</v>
      </c>
      <c r="Q380" s="158">
        <v>0</v>
      </c>
      <c r="R380" s="158">
        <f>S380-Q380</f>
        <v>0</v>
      </c>
      <c r="S380" s="158">
        <v>0</v>
      </c>
      <c r="T380" s="158"/>
      <c r="U380" s="252">
        <v>0</v>
      </c>
      <c r="V380" s="252">
        <v>0</v>
      </c>
      <c r="W380" s="289"/>
      <c r="X380" s="158"/>
      <c r="Y380" s="262"/>
      <c r="Z380" s="158"/>
      <c r="AA380" s="158">
        <f>+Q380</f>
        <v>0</v>
      </c>
      <c r="AB380" s="158"/>
      <c r="AC380" s="158"/>
      <c r="AD380" s="158"/>
      <c r="AE380" s="160"/>
    </row>
    <row r="381" spans="1:31" s="98" customFormat="1" ht="20.25" hidden="1" customHeight="1" x14ac:dyDescent="0.25">
      <c r="A381" s="167" t="s">
        <v>329</v>
      </c>
      <c r="B381" s="167"/>
      <c r="C381" s="167"/>
      <c r="D381" s="167"/>
      <c r="E381" s="180" t="s">
        <v>380</v>
      </c>
      <c r="F381" s="182">
        <f t="shared" si="252"/>
        <v>0</v>
      </c>
      <c r="G381" s="182">
        <f t="shared" si="253"/>
        <v>0</v>
      </c>
      <c r="H381" s="183">
        <f t="shared" si="254"/>
        <v>0</v>
      </c>
      <c r="I381" s="108"/>
      <c r="J381" s="115"/>
      <c r="K381" s="115"/>
      <c r="L381" s="115"/>
      <c r="M381" s="176">
        <v>32373</v>
      </c>
      <c r="N381" s="177"/>
      <c r="O381" s="178" t="s">
        <v>41</v>
      </c>
      <c r="P381" s="177" t="s">
        <v>208</v>
      </c>
      <c r="Q381" s="179">
        <f>+Q382</f>
        <v>0</v>
      </c>
      <c r="R381" s="179">
        <f t="shared" ref="R381:AD381" si="283">+R382</f>
        <v>0</v>
      </c>
      <c r="S381" s="179">
        <f t="shared" si="283"/>
        <v>0</v>
      </c>
      <c r="T381" s="179">
        <f t="shared" si="283"/>
        <v>0</v>
      </c>
      <c r="U381" s="251">
        <f t="shared" si="283"/>
        <v>0</v>
      </c>
      <c r="V381" s="251">
        <f t="shared" si="283"/>
        <v>0</v>
      </c>
      <c r="W381" s="287">
        <f t="shared" si="283"/>
        <v>0</v>
      </c>
      <c r="X381" s="179"/>
      <c r="Y381" s="261"/>
      <c r="Z381" s="179">
        <f t="shared" si="283"/>
        <v>0</v>
      </c>
      <c r="AA381" s="179">
        <f t="shared" si="283"/>
        <v>0</v>
      </c>
      <c r="AB381" s="179">
        <f t="shared" si="283"/>
        <v>0</v>
      </c>
      <c r="AC381" s="179">
        <f t="shared" si="283"/>
        <v>0</v>
      </c>
      <c r="AD381" s="179">
        <f t="shared" si="283"/>
        <v>0</v>
      </c>
      <c r="AE381" s="160"/>
    </row>
    <row r="382" spans="1:31" s="98" customFormat="1" ht="20.25" hidden="1" customHeight="1" x14ac:dyDescent="0.25">
      <c r="A382" s="167" t="s">
        <v>329</v>
      </c>
      <c r="B382" s="167"/>
      <c r="C382" s="167"/>
      <c r="D382" s="167"/>
      <c r="E382" s="167"/>
      <c r="F382" s="182">
        <f t="shared" si="252"/>
        <v>0</v>
      </c>
      <c r="G382" s="182">
        <f t="shared" si="253"/>
        <v>0</v>
      </c>
      <c r="H382" s="183">
        <f t="shared" si="254"/>
        <v>0</v>
      </c>
      <c r="I382" s="116"/>
      <c r="J382" s="116"/>
      <c r="K382" s="115"/>
      <c r="L382" s="115"/>
      <c r="M382" s="9"/>
      <c r="N382" s="155">
        <v>323730</v>
      </c>
      <c r="O382" s="156" t="s">
        <v>41</v>
      </c>
      <c r="P382" s="157" t="s">
        <v>208</v>
      </c>
      <c r="Q382" s="158"/>
      <c r="R382" s="158"/>
      <c r="S382" s="158"/>
      <c r="T382" s="158"/>
      <c r="U382" s="252">
        <v>0</v>
      </c>
      <c r="V382" s="252">
        <v>0</v>
      </c>
      <c r="W382" s="289"/>
      <c r="X382" s="158"/>
      <c r="Y382" s="262"/>
      <c r="Z382" s="158"/>
      <c r="AA382" s="158">
        <f>+Q382</f>
        <v>0</v>
      </c>
      <c r="AB382" s="158"/>
      <c r="AC382" s="158"/>
      <c r="AD382" s="158"/>
      <c r="AE382" s="160"/>
    </row>
    <row r="383" spans="1:31" s="98" customFormat="1" ht="20.25" hidden="1" customHeight="1" x14ac:dyDescent="0.25">
      <c r="A383" s="167" t="s">
        <v>329</v>
      </c>
      <c r="B383" s="167"/>
      <c r="C383" s="167"/>
      <c r="D383" s="167"/>
      <c r="E383" s="180" t="s">
        <v>380</v>
      </c>
      <c r="F383" s="182">
        <f t="shared" si="252"/>
        <v>0</v>
      </c>
      <c r="G383" s="182">
        <f t="shared" si="253"/>
        <v>0</v>
      </c>
      <c r="H383" s="183">
        <f t="shared" si="254"/>
        <v>0</v>
      </c>
      <c r="I383" s="108"/>
      <c r="J383" s="115"/>
      <c r="K383" s="115"/>
      <c r="L383" s="115"/>
      <c r="M383" s="176">
        <v>32379</v>
      </c>
      <c r="N383" s="177"/>
      <c r="O383" s="178" t="s">
        <v>41</v>
      </c>
      <c r="P383" s="177" t="s">
        <v>209</v>
      </c>
      <c r="Q383" s="179">
        <f>+Q384+Q385</f>
        <v>0</v>
      </c>
      <c r="R383" s="179">
        <f t="shared" ref="R383:AD383" si="284">+R384+R385</f>
        <v>0</v>
      </c>
      <c r="S383" s="179">
        <f t="shared" si="284"/>
        <v>0</v>
      </c>
      <c r="T383" s="179">
        <f t="shared" si="284"/>
        <v>0</v>
      </c>
      <c r="U383" s="251">
        <f t="shared" si="284"/>
        <v>0</v>
      </c>
      <c r="V383" s="251">
        <f t="shared" si="284"/>
        <v>0</v>
      </c>
      <c r="W383" s="287">
        <f t="shared" si="284"/>
        <v>0</v>
      </c>
      <c r="X383" s="179"/>
      <c r="Y383" s="261"/>
      <c r="Z383" s="179">
        <f t="shared" si="284"/>
        <v>0</v>
      </c>
      <c r="AA383" s="179">
        <f t="shared" si="284"/>
        <v>0</v>
      </c>
      <c r="AB383" s="179">
        <f t="shared" si="284"/>
        <v>0</v>
      </c>
      <c r="AC383" s="179">
        <f t="shared" si="284"/>
        <v>0</v>
      </c>
      <c r="AD383" s="179">
        <f t="shared" si="284"/>
        <v>0</v>
      </c>
      <c r="AE383" s="160"/>
    </row>
    <row r="384" spans="1:31" s="98" customFormat="1" ht="20.25" hidden="1" customHeight="1" x14ac:dyDescent="0.25">
      <c r="A384" s="167" t="s">
        <v>329</v>
      </c>
      <c r="B384" s="167"/>
      <c r="C384" s="167"/>
      <c r="D384" s="167"/>
      <c r="E384" s="167"/>
      <c r="F384" s="182">
        <f t="shared" si="252"/>
        <v>0</v>
      </c>
      <c r="G384" s="182">
        <f t="shared" si="253"/>
        <v>0</v>
      </c>
      <c r="H384" s="183">
        <f t="shared" si="254"/>
        <v>0</v>
      </c>
      <c r="I384" s="116"/>
      <c r="J384" s="116"/>
      <c r="K384" s="115"/>
      <c r="L384" s="115"/>
      <c r="M384" s="9"/>
      <c r="N384" s="155">
        <v>323790</v>
      </c>
      <c r="O384" s="156" t="s">
        <v>41</v>
      </c>
      <c r="P384" s="157" t="s">
        <v>209</v>
      </c>
      <c r="Q384" s="158"/>
      <c r="R384" s="158"/>
      <c r="S384" s="158"/>
      <c r="T384" s="158"/>
      <c r="U384" s="252">
        <v>0</v>
      </c>
      <c r="V384" s="252">
        <v>0</v>
      </c>
      <c r="W384" s="289"/>
      <c r="X384" s="158"/>
      <c r="Y384" s="262"/>
      <c r="Z384" s="158"/>
      <c r="AA384" s="158">
        <f t="shared" ref="AA384:AA385" si="285">+Q384</f>
        <v>0</v>
      </c>
      <c r="AB384" s="158"/>
      <c r="AC384" s="158"/>
      <c r="AD384" s="158"/>
      <c r="AE384" s="160"/>
    </row>
    <row r="385" spans="1:31" s="98" customFormat="1" ht="20.25" hidden="1" customHeight="1" x14ac:dyDescent="0.25">
      <c r="A385" s="167" t="s">
        <v>329</v>
      </c>
      <c r="B385" s="167"/>
      <c r="C385" s="167"/>
      <c r="D385" s="167"/>
      <c r="E385" s="167"/>
      <c r="F385" s="182">
        <f t="shared" si="252"/>
        <v>0</v>
      </c>
      <c r="G385" s="182">
        <f t="shared" si="253"/>
        <v>0</v>
      </c>
      <c r="H385" s="183">
        <f t="shared" si="254"/>
        <v>0</v>
      </c>
      <c r="I385" s="116"/>
      <c r="J385" s="116"/>
      <c r="K385" s="115"/>
      <c r="L385" s="115"/>
      <c r="M385" s="9"/>
      <c r="N385" s="155">
        <v>323792</v>
      </c>
      <c r="O385" s="156" t="s">
        <v>41</v>
      </c>
      <c r="P385" s="157" t="s">
        <v>209</v>
      </c>
      <c r="Q385" s="158"/>
      <c r="R385" s="158"/>
      <c r="S385" s="158"/>
      <c r="T385" s="158"/>
      <c r="U385" s="252">
        <v>0</v>
      </c>
      <c r="V385" s="252">
        <v>0</v>
      </c>
      <c r="W385" s="289"/>
      <c r="X385" s="158"/>
      <c r="Y385" s="262"/>
      <c r="Z385" s="158"/>
      <c r="AA385" s="158">
        <f t="shared" si="285"/>
        <v>0</v>
      </c>
      <c r="AB385" s="158"/>
      <c r="AC385" s="158"/>
      <c r="AD385" s="158"/>
      <c r="AE385" s="160"/>
    </row>
    <row r="386" spans="1:31" s="98" customFormat="1" ht="20.25" customHeight="1" x14ac:dyDescent="0.25">
      <c r="A386" s="167" t="s">
        <v>329</v>
      </c>
      <c r="B386" s="167"/>
      <c r="C386" s="167"/>
      <c r="D386" s="180" t="s">
        <v>379</v>
      </c>
      <c r="E386" s="180" t="s">
        <v>380</v>
      </c>
      <c r="F386" s="182">
        <f t="shared" si="252"/>
        <v>17200</v>
      </c>
      <c r="G386" s="182">
        <f t="shared" si="253"/>
        <v>30234.35</v>
      </c>
      <c r="H386" s="183">
        <f t="shared" si="254"/>
        <v>36100</v>
      </c>
      <c r="I386" s="116"/>
      <c r="J386" s="116"/>
      <c r="K386" s="115"/>
      <c r="L386" s="115">
        <v>3238</v>
      </c>
      <c r="M386" s="9"/>
      <c r="N386" s="111"/>
      <c r="O386" s="10" t="s">
        <v>41</v>
      </c>
      <c r="P386" s="111" t="s">
        <v>211</v>
      </c>
      <c r="Q386" s="117">
        <f>Q387</f>
        <v>8600</v>
      </c>
      <c r="R386" s="117">
        <f t="shared" ref="R386:AD386" si="286">R387</f>
        <v>0</v>
      </c>
      <c r="S386" s="117">
        <f t="shared" si="286"/>
        <v>8600</v>
      </c>
      <c r="T386" s="117">
        <v>6500</v>
      </c>
      <c r="U386" s="250">
        <f t="shared" si="286"/>
        <v>6600</v>
      </c>
      <c r="V386" s="250">
        <f t="shared" si="286"/>
        <v>8600</v>
      </c>
      <c r="W386" s="286">
        <f t="shared" si="286"/>
        <v>8534.35</v>
      </c>
      <c r="X386" s="117"/>
      <c r="Y386" s="260"/>
      <c r="Z386" s="117">
        <f t="shared" si="286"/>
        <v>6500</v>
      </c>
      <c r="AA386" s="117">
        <f t="shared" si="286"/>
        <v>8600</v>
      </c>
      <c r="AB386" s="117">
        <f t="shared" si="286"/>
        <v>10000</v>
      </c>
      <c r="AC386" s="117">
        <f t="shared" si="286"/>
        <v>5000</v>
      </c>
      <c r="AD386" s="117">
        <f t="shared" si="286"/>
        <v>6000</v>
      </c>
      <c r="AE386" s="160"/>
    </row>
    <row r="387" spans="1:31" s="98" customFormat="1" ht="20.25" hidden="1" customHeight="1" x14ac:dyDescent="0.25">
      <c r="A387" s="167" t="s">
        <v>329</v>
      </c>
      <c r="B387" s="167"/>
      <c r="C387" s="167"/>
      <c r="D387" s="167"/>
      <c r="E387" s="180" t="s">
        <v>380</v>
      </c>
      <c r="F387" s="182">
        <f t="shared" si="252"/>
        <v>17200</v>
      </c>
      <c r="G387" s="182">
        <f t="shared" si="253"/>
        <v>23734.35</v>
      </c>
      <c r="H387" s="183">
        <f t="shared" si="254"/>
        <v>36100</v>
      </c>
      <c r="I387" s="108"/>
      <c r="J387" s="115"/>
      <c r="K387" s="115"/>
      <c r="L387" s="115"/>
      <c r="M387" s="176">
        <v>32389</v>
      </c>
      <c r="N387" s="177"/>
      <c r="O387" s="178" t="s">
        <v>41</v>
      </c>
      <c r="P387" s="177" t="s">
        <v>211</v>
      </c>
      <c r="Q387" s="179">
        <f t="shared" ref="Q387:AD387" si="287">Q388</f>
        <v>8600</v>
      </c>
      <c r="R387" s="179">
        <f t="shared" si="287"/>
        <v>0</v>
      </c>
      <c r="S387" s="179">
        <f t="shared" si="287"/>
        <v>8600</v>
      </c>
      <c r="T387" s="179">
        <f t="shared" si="287"/>
        <v>0</v>
      </c>
      <c r="U387" s="251">
        <f t="shared" si="287"/>
        <v>6600</v>
      </c>
      <c r="V387" s="251">
        <f t="shared" si="287"/>
        <v>8600</v>
      </c>
      <c r="W387" s="287">
        <f t="shared" si="287"/>
        <v>8534.35</v>
      </c>
      <c r="X387" s="179"/>
      <c r="Y387" s="261"/>
      <c r="Z387" s="179">
        <f t="shared" si="287"/>
        <v>6500</v>
      </c>
      <c r="AA387" s="179">
        <f t="shared" si="287"/>
        <v>8600</v>
      </c>
      <c r="AB387" s="179">
        <f t="shared" si="287"/>
        <v>10000</v>
      </c>
      <c r="AC387" s="179">
        <f t="shared" si="287"/>
        <v>5000</v>
      </c>
      <c r="AD387" s="179">
        <f t="shared" si="287"/>
        <v>6000</v>
      </c>
      <c r="AE387" s="160"/>
    </row>
    <row r="388" spans="1:31" s="98" customFormat="1" ht="20.25" hidden="1" customHeight="1" x14ac:dyDescent="0.25">
      <c r="A388" s="167" t="s">
        <v>329</v>
      </c>
      <c r="B388" s="167"/>
      <c r="C388" s="167"/>
      <c r="D388" s="167"/>
      <c r="E388" s="167"/>
      <c r="F388" s="182">
        <f t="shared" si="252"/>
        <v>17200</v>
      </c>
      <c r="G388" s="182">
        <f t="shared" si="253"/>
        <v>23734.35</v>
      </c>
      <c r="H388" s="183">
        <f t="shared" si="254"/>
        <v>36100</v>
      </c>
      <c r="I388" s="116"/>
      <c r="J388" s="116"/>
      <c r="K388" s="115"/>
      <c r="L388" s="115"/>
      <c r="M388" s="9"/>
      <c r="N388" s="155">
        <v>323890</v>
      </c>
      <c r="O388" s="156" t="s">
        <v>41</v>
      </c>
      <c r="P388" s="157" t="s">
        <v>211</v>
      </c>
      <c r="Q388" s="158">
        <v>8600</v>
      </c>
      <c r="R388" s="158">
        <f>S388-Q388</f>
        <v>0</v>
      </c>
      <c r="S388" s="158">
        <v>8600</v>
      </c>
      <c r="T388" s="158"/>
      <c r="U388" s="252">
        <v>6600</v>
      </c>
      <c r="V388" s="252">
        <v>8600</v>
      </c>
      <c r="W388" s="289">
        <v>8534.35</v>
      </c>
      <c r="X388" s="158"/>
      <c r="Y388" s="262"/>
      <c r="Z388" s="158">
        <v>6500</v>
      </c>
      <c r="AA388" s="158">
        <f>+Q388</f>
        <v>8600</v>
      </c>
      <c r="AB388" s="158">
        <v>10000</v>
      </c>
      <c r="AC388" s="158">
        <v>5000</v>
      </c>
      <c r="AD388" s="158">
        <v>6000</v>
      </c>
      <c r="AE388" s="160"/>
    </row>
    <row r="389" spans="1:31" s="98" customFormat="1" ht="20.25" customHeight="1" x14ac:dyDescent="0.25">
      <c r="A389" s="167" t="s">
        <v>329</v>
      </c>
      <c r="B389" s="167"/>
      <c r="C389" s="167"/>
      <c r="D389" s="180" t="s">
        <v>379</v>
      </c>
      <c r="E389" s="180" t="s">
        <v>380</v>
      </c>
      <c r="F389" s="182">
        <f t="shared" si="252"/>
        <v>75000</v>
      </c>
      <c r="G389" s="182">
        <f t="shared" si="253"/>
        <v>71300</v>
      </c>
      <c r="H389" s="183">
        <f t="shared" si="254"/>
        <v>121200</v>
      </c>
      <c r="I389" s="116"/>
      <c r="J389" s="116"/>
      <c r="K389" s="115"/>
      <c r="L389" s="115">
        <v>3239</v>
      </c>
      <c r="M389" s="9"/>
      <c r="N389" s="111"/>
      <c r="O389" s="10" t="s">
        <v>41</v>
      </c>
      <c r="P389" s="111" t="s">
        <v>212</v>
      </c>
      <c r="Q389" s="117">
        <f>Q392+Q394+Q396+Q390</f>
        <v>37500</v>
      </c>
      <c r="R389" s="117">
        <f t="shared" ref="R389:AD389" si="288">R392+R394+R396+R390</f>
        <v>0</v>
      </c>
      <c r="S389" s="117">
        <f t="shared" si="288"/>
        <v>37500</v>
      </c>
      <c r="T389" s="117">
        <f t="shared" si="288"/>
        <v>0</v>
      </c>
      <c r="U389" s="250">
        <f t="shared" si="288"/>
        <v>0</v>
      </c>
      <c r="V389" s="250">
        <f t="shared" si="288"/>
        <v>37500</v>
      </c>
      <c r="W389" s="286">
        <f t="shared" si="288"/>
        <v>33800</v>
      </c>
      <c r="X389" s="117"/>
      <c r="Y389" s="260"/>
      <c r="Z389" s="117">
        <f t="shared" si="288"/>
        <v>0</v>
      </c>
      <c r="AA389" s="117">
        <f t="shared" si="288"/>
        <v>37500</v>
      </c>
      <c r="AB389" s="117">
        <f t="shared" si="288"/>
        <v>33900</v>
      </c>
      <c r="AC389" s="117">
        <f t="shared" si="288"/>
        <v>24900</v>
      </c>
      <c r="AD389" s="117">
        <f t="shared" si="288"/>
        <v>24900</v>
      </c>
      <c r="AE389" s="160"/>
    </row>
    <row r="390" spans="1:31" s="98" customFormat="1" ht="20.25" hidden="1" customHeight="1" x14ac:dyDescent="0.25">
      <c r="A390" s="167" t="s">
        <v>329</v>
      </c>
      <c r="B390" s="167"/>
      <c r="C390" s="167"/>
      <c r="D390" s="167"/>
      <c r="E390" s="180" t="s">
        <v>380</v>
      </c>
      <c r="F390" s="182">
        <f t="shared" si="252"/>
        <v>0</v>
      </c>
      <c r="G390" s="182">
        <f t="shared" si="253"/>
        <v>0</v>
      </c>
      <c r="H390" s="183">
        <f t="shared" si="254"/>
        <v>0</v>
      </c>
      <c r="I390" s="108"/>
      <c r="J390" s="115"/>
      <c r="K390" s="115"/>
      <c r="L390" s="115"/>
      <c r="M390" s="176">
        <v>32391</v>
      </c>
      <c r="N390" s="177"/>
      <c r="O390" s="178" t="s">
        <v>41</v>
      </c>
      <c r="P390" s="177" t="s">
        <v>213</v>
      </c>
      <c r="Q390" s="179">
        <f>+Q391</f>
        <v>0</v>
      </c>
      <c r="R390" s="179">
        <f t="shared" ref="R390:AD390" si="289">+R391</f>
        <v>0</v>
      </c>
      <c r="S390" s="179">
        <f t="shared" si="289"/>
        <v>0</v>
      </c>
      <c r="T390" s="179">
        <f t="shared" si="289"/>
        <v>0</v>
      </c>
      <c r="U390" s="251">
        <f t="shared" si="289"/>
        <v>0</v>
      </c>
      <c r="V390" s="251">
        <f t="shared" si="289"/>
        <v>0</v>
      </c>
      <c r="W390" s="287">
        <f t="shared" si="289"/>
        <v>0</v>
      </c>
      <c r="X390" s="179"/>
      <c r="Y390" s="261"/>
      <c r="Z390" s="179">
        <f t="shared" si="289"/>
        <v>0</v>
      </c>
      <c r="AA390" s="179">
        <f t="shared" si="289"/>
        <v>0</v>
      </c>
      <c r="AB390" s="179">
        <f t="shared" si="289"/>
        <v>0</v>
      </c>
      <c r="AC390" s="179">
        <f t="shared" si="289"/>
        <v>0</v>
      </c>
      <c r="AD390" s="179">
        <f t="shared" si="289"/>
        <v>0</v>
      </c>
      <c r="AE390" s="160"/>
    </row>
    <row r="391" spans="1:31" s="98" customFormat="1" ht="20.25" hidden="1" customHeight="1" x14ac:dyDescent="0.25">
      <c r="A391" s="167" t="s">
        <v>329</v>
      </c>
      <c r="B391" s="167"/>
      <c r="C391" s="167"/>
      <c r="D391" s="167"/>
      <c r="E391" s="167"/>
      <c r="F391" s="182">
        <f t="shared" si="252"/>
        <v>0</v>
      </c>
      <c r="G391" s="182">
        <f t="shared" si="253"/>
        <v>0</v>
      </c>
      <c r="H391" s="183">
        <f t="shared" si="254"/>
        <v>0</v>
      </c>
      <c r="I391" s="116"/>
      <c r="J391" s="116"/>
      <c r="K391" s="115"/>
      <c r="L391" s="115"/>
      <c r="M391" s="9"/>
      <c r="N391" s="155">
        <v>323910</v>
      </c>
      <c r="O391" s="156" t="s">
        <v>41</v>
      </c>
      <c r="P391" s="157" t="s">
        <v>213</v>
      </c>
      <c r="Q391" s="158"/>
      <c r="R391" s="158"/>
      <c r="S391" s="158"/>
      <c r="T391" s="158"/>
      <c r="U391" s="252">
        <v>0</v>
      </c>
      <c r="V391" s="252">
        <v>0</v>
      </c>
      <c r="W391" s="289"/>
      <c r="X391" s="158"/>
      <c r="Y391" s="262"/>
      <c r="Z391" s="158"/>
      <c r="AA391" s="158">
        <f>+Q391</f>
        <v>0</v>
      </c>
      <c r="AB391" s="158"/>
      <c r="AC391" s="158"/>
      <c r="AD391" s="158"/>
      <c r="AE391" s="160"/>
    </row>
    <row r="392" spans="1:31" s="98" customFormat="1" ht="20.25" hidden="1" customHeight="1" x14ac:dyDescent="0.25">
      <c r="A392" s="167" t="s">
        <v>329</v>
      </c>
      <c r="B392" s="167"/>
      <c r="C392" s="167"/>
      <c r="D392" s="167"/>
      <c r="E392" s="180" t="s">
        <v>380</v>
      </c>
      <c r="F392" s="182">
        <f t="shared" si="252"/>
        <v>1600</v>
      </c>
      <c r="G392" s="182">
        <f t="shared" si="253"/>
        <v>1600</v>
      </c>
      <c r="H392" s="183">
        <f t="shared" si="254"/>
        <v>2900</v>
      </c>
      <c r="I392" s="108"/>
      <c r="J392" s="115"/>
      <c r="K392" s="115"/>
      <c r="L392" s="115"/>
      <c r="M392" s="176">
        <v>32394</v>
      </c>
      <c r="N392" s="177"/>
      <c r="O392" s="178" t="s">
        <v>41</v>
      </c>
      <c r="P392" s="177" t="s">
        <v>215</v>
      </c>
      <c r="Q392" s="179">
        <f>Q393</f>
        <v>800</v>
      </c>
      <c r="R392" s="179">
        <f t="shared" ref="R392:AD394" si="290">R393</f>
        <v>0</v>
      </c>
      <c r="S392" s="179">
        <f t="shared" si="290"/>
        <v>800</v>
      </c>
      <c r="T392" s="179">
        <f t="shared" si="290"/>
        <v>0</v>
      </c>
      <c r="U392" s="251">
        <f t="shared" si="290"/>
        <v>0</v>
      </c>
      <c r="V392" s="251">
        <f t="shared" si="290"/>
        <v>800</v>
      </c>
      <c r="W392" s="287">
        <f t="shared" si="290"/>
        <v>800</v>
      </c>
      <c r="X392" s="179"/>
      <c r="Y392" s="261"/>
      <c r="Z392" s="179">
        <f t="shared" si="290"/>
        <v>0</v>
      </c>
      <c r="AA392" s="179">
        <f t="shared" si="290"/>
        <v>800</v>
      </c>
      <c r="AB392" s="179">
        <f t="shared" si="290"/>
        <v>700</v>
      </c>
      <c r="AC392" s="179">
        <f t="shared" si="290"/>
        <v>700</v>
      </c>
      <c r="AD392" s="179">
        <f t="shared" si="290"/>
        <v>700</v>
      </c>
      <c r="AE392" s="160"/>
    </row>
    <row r="393" spans="1:31" s="98" customFormat="1" ht="20.25" hidden="1" customHeight="1" x14ac:dyDescent="0.25">
      <c r="A393" s="167" t="s">
        <v>329</v>
      </c>
      <c r="B393" s="167"/>
      <c r="C393" s="167"/>
      <c r="D393" s="167"/>
      <c r="E393" s="167"/>
      <c r="F393" s="182">
        <f t="shared" si="252"/>
        <v>1600</v>
      </c>
      <c r="G393" s="182">
        <f t="shared" si="253"/>
        <v>1600</v>
      </c>
      <c r="H393" s="183">
        <f t="shared" si="254"/>
        <v>2900</v>
      </c>
      <c r="I393" s="116"/>
      <c r="J393" s="116"/>
      <c r="K393" s="115"/>
      <c r="L393" s="115"/>
      <c r="M393" s="9"/>
      <c r="N393" s="155">
        <v>323940</v>
      </c>
      <c r="O393" s="156" t="s">
        <v>41</v>
      </c>
      <c r="P393" s="157" t="s">
        <v>215</v>
      </c>
      <c r="Q393" s="158">
        <v>800</v>
      </c>
      <c r="R393" s="158">
        <f t="shared" si="290"/>
        <v>0</v>
      </c>
      <c r="S393" s="158">
        <v>800</v>
      </c>
      <c r="T393" s="158"/>
      <c r="U393" s="252">
        <v>0</v>
      </c>
      <c r="V393" s="252">
        <v>800</v>
      </c>
      <c r="W393" s="289">
        <v>800</v>
      </c>
      <c r="X393" s="158"/>
      <c r="Y393" s="262"/>
      <c r="Z393" s="158"/>
      <c r="AA393" s="158">
        <f>+Q393</f>
        <v>800</v>
      </c>
      <c r="AB393" s="158">
        <v>700</v>
      </c>
      <c r="AC393" s="158">
        <v>700</v>
      </c>
      <c r="AD393" s="158">
        <v>700</v>
      </c>
      <c r="AE393" s="160"/>
    </row>
    <row r="394" spans="1:31" s="98" customFormat="1" ht="20.25" hidden="1" customHeight="1" x14ac:dyDescent="0.25">
      <c r="A394" s="167" t="s">
        <v>329</v>
      </c>
      <c r="B394" s="167"/>
      <c r="C394" s="167"/>
      <c r="D394" s="167"/>
      <c r="E394" s="180" t="s">
        <v>380</v>
      </c>
      <c r="F394" s="182">
        <f t="shared" si="252"/>
        <v>20000</v>
      </c>
      <c r="G394" s="182">
        <f t="shared" si="253"/>
        <v>17000</v>
      </c>
      <c r="H394" s="183">
        <f t="shared" si="254"/>
        <v>27000</v>
      </c>
      <c r="I394" s="108"/>
      <c r="J394" s="115"/>
      <c r="K394" s="115"/>
      <c r="L394" s="115"/>
      <c r="M394" s="176">
        <v>32395</v>
      </c>
      <c r="N394" s="177"/>
      <c r="O394" s="178" t="s">
        <v>41</v>
      </c>
      <c r="P394" s="177" t="s">
        <v>216</v>
      </c>
      <c r="Q394" s="179">
        <f>Q395</f>
        <v>10000</v>
      </c>
      <c r="R394" s="179">
        <f t="shared" si="290"/>
        <v>0</v>
      </c>
      <c r="S394" s="179">
        <f t="shared" si="290"/>
        <v>10000</v>
      </c>
      <c r="T394" s="179">
        <f t="shared" si="290"/>
        <v>0</v>
      </c>
      <c r="U394" s="251">
        <f t="shared" si="290"/>
        <v>0</v>
      </c>
      <c r="V394" s="251">
        <f t="shared" si="290"/>
        <v>10000</v>
      </c>
      <c r="W394" s="287">
        <f t="shared" si="290"/>
        <v>7000</v>
      </c>
      <c r="X394" s="179"/>
      <c r="Y394" s="261"/>
      <c r="Z394" s="179">
        <f t="shared" si="290"/>
        <v>0</v>
      </c>
      <c r="AA394" s="179">
        <f t="shared" si="290"/>
        <v>10000</v>
      </c>
      <c r="AB394" s="179">
        <f t="shared" si="290"/>
        <v>7000</v>
      </c>
      <c r="AC394" s="179">
        <f t="shared" si="290"/>
        <v>5000</v>
      </c>
      <c r="AD394" s="179">
        <f t="shared" si="290"/>
        <v>5000</v>
      </c>
      <c r="AE394" s="160"/>
    </row>
    <row r="395" spans="1:31" s="98" customFormat="1" ht="20.25" hidden="1" customHeight="1" x14ac:dyDescent="0.25">
      <c r="A395" s="167" t="s">
        <v>329</v>
      </c>
      <c r="B395" s="167"/>
      <c r="C395" s="167"/>
      <c r="D395" s="167"/>
      <c r="E395" s="167"/>
      <c r="F395" s="182">
        <f t="shared" si="252"/>
        <v>20000</v>
      </c>
      <c r="G395" s="182">
        <f t="shared" si="253"/>
        <v>17000</v>
      </c>
      <c r="H395" s="183">
        <f t="shared" si="254"/>
        <v>27000</v>
      </c>
      <c r="I395" s="116"/>
      <c r="J395" s="116"/>
      <c r="K395" s="115"/>
      <c r="L395" s="115"/>
      <c r="M395" s="9"/>
      <c r="N395" s="155">
        <v>323950</v>
      </c>
      <c r="O395" s="156" t="s">
        <v>41</v>
      </c>
      <c r="P395" s="157" t="s">
        <v>216</v>
      </c>
      <c r="Q395" s="158">
        <v>10000</v>
      </c>
      <c r="R395" s="158">
        <f>S395-Q395</f>
        <v>0</v>
      </c>
      <c r="S395" s="158">
        <v>10000</v>
      </c>
      <c r="T395" s="158"/>
      <c r="U395" s="252">
        <v>0</v>
      </c>
      <c r="V395" s="252">
        <v>10000</v>
      </c>
      <c r="W395" s="289">
        <v>7000</v>
      </c>
      <c r="X395" s="158"/>
      <c r="Y395" s="262"/>
      <c r="Z395" s="158"/>
      <c r="AA395" s="158">
        <f>+Q395</f>
        <v>10000</v>
      </c>
      <c r="AB395" s="158">
        <v>7000</v>
      </c>
      <c r="AC395" s="158">
        <v>5000</v>
      </c>
      <c r="AD395" s="158">
        <v>5000</v>
      </c>
      <c r="AE395" s="160"/>
    </row>
    <row r="396" spans="1:31" s="98" customFormat="1" ht="20.25" hidden="1" customHeight="1" x14ac:dyDescent="0.25">
      <c r="A396" s="167" t="s">
        <v>329</v>
      </c>
      <c r="B396" s="167"/>
      <c r="C396" s="167"/>
      <c r="D396" s="167"/>
      <c r="E396" s="180" t="s">
        <v>380</v>
      </c>
      <c r="F396" s="182">
        <f t="shared" si="252"/>
        <v>53400</v>
      </c>
      <c r="G396" s="182">
        <f t="shared" si="253"/>
        <v>52700</v>
      </c>
      <c r="H396" s="183">
        <f t="shared" si="254"/>
        <v>91300</v>
      </c>
      <c r="I396" s="108"/>
      <c r="J396" s="115"/>
      <c r="K396" s="115"/>
      <c r="L396" s="115"/>
      <c r="M396" s="176">
        <v>32399</v>
      </c>
      <c r="N396" s="177"/>
      <c r="O396" s="178" t="s">
        <v>41</v>
      </c>
      <c r="P396" s="177" t="s">
        <v>217</v>
      </c>
      <c r="Q396" s="179">
        <f>Q397+Q398+Q399+Q400+Q401</f>
        <v>26700</v>
      </c>
      <c r="R396" s="179">
        <f t="shared" ref="R396:AD396" si="291">R397+R398+R399+R400+R401</f>
        <v>0</v>
      </c>
      <c r="S396" s="179">
        <f t="shared" si="291"/>
        <v>26700</v>
      </c>
      <c r="T396" s="179">
        <f t="shared" si="291"/>
        <v>0</v>
      </c>
      <c r="U396" s="251">
        <f t="shared" si="291"/>
        <v>0</v>
      </c>
      <c r="V396" s="251">
        <f t="shared" si="291"/>
        <v>26700</v>
      </c>
      <c r="W396" s="287">
        <f t="shared" si="291"/>
        <v>26000</v>
      </c>
      <c r="X396" s="179"/>
      <c r="Y396" s="261"/>
      <c r="Z396" s="179">
        <f t="shared" si="291"/>
        <v>0</v>
      </c>
      <c r="AA396" s="179">
        <f t="shared" si="291"/>
        <v>26700</v>
      </c>
      <c r="AB396" s="179">
        <f t="shared" si="291"/>
        <v>26200</v>
      </c>
      <c r="AC396" s="179">
        <f t="shared" si="291"/>
        <v>19200</v>
      </c>
      <c r="AD396" s="179">
        <f t="shared" si="291"/>
        <v>19200</v>
      </c>
      <c r="AE396" s="160"/>
    </row>
    <row r="397" spans="1:31" s="98" customFormat="1" ht="20.25" hidden="1" customHeight="1" x14ac:dyDescent="0.25">
      <c r="A397" s="167" t="s">
        <v>329</v>
      </c>
      <c r="B397" s="167"/>
      <c r="C397" s="167"/>
      <c r="D397" s="167"/>
      <c r="E397" s="167"/>
      <c r="F397" s="182">
        <f t="shared" si="252"/>
        <v>12000</v>
      </c>
      <c r="G397" s="182">
        <f t="shared" si="253"/>
        <v>12000</v>
      </c>
      <c r="H397" s="183">
        <f t="shared" si="254"/>
        <v>20000</v>
      </c>
      <c r="I397" s="116"/>
      <c r="J397" s="116"/>
      <c r="K397" s="115"/>
      <c r="L397" s="115"/>
      <c r="M397" s="9"/>
      <c r="N397" s="155">
        <v>323990</v>
      </c>
      <c r="O397" s="156" t="s">
        <v>41</v>
      </c>
      <c r="P397" s="157" t="s">
        <v>218</v>
      </c>
      <c r="Q397" s="158">
        <v>6000</v>
      </c>
      <c r="R397" s="158">
        <f>S397-Q397</f>
        <v>0</v>
      </c>
      <c r="S397" s="158">
        <v>6000</v>
      </c>
      <c r="T397" s="158"/>
      <c r="U397" s="252">
        <v>0</v>
      </c>
      <c r="V397" s="252">
        <v>6000</v>
      </c>
      <c r="W397" s="289">
        <v>6000</v>
      </c>
      <c r="X397" s="158"/>
      <c r="Y397" s="262"/>
      <c r="Z397" s="158"/>
      <c r="AA397" s="158">
        <f t="shared" ref="AA397:AA401" si="292">+Q397</f>
        <v>6000</v>
      </c>
      <c r="AB397" s="158">
        <v>6000</v>
      </c>
      <c r="AC397" s="158">
        <v>4000</v>
      </c>
      <c r="AD397" s="158">
        <v>4000</v>
      </c>
      <c r="AE397" s="160"/>
    </row>
    <row r="398" spans="1:31" s="98" customFormat="1" ht="20.25" hidden="1" customHeight="1" x14ac:dyDescent="0.25">
      <c r="A398" s="167" t="s">
        <v>329</v>
      </c>
      <c r="B398" s="167"/>
      <c r="C398" s="167"/>
      <c r="D398" s="167"/>
      <c r="E398" s="167"/>
      <c r="F398" s="182">
        <f t="shared" si="252"/>
        <v>12000</v>
      </c>
      <c r="G398" s="182">
        <f t="shared" si="253"/>
        <v>12000</v>
      </c>
      <c r="H398" s="183">
        <f t="shared" si="254"/>
        <v>23000</v>
      </c>
      <c r="I398" s="116"/>
      <c r="J398" s="116"/>
      <c r="K398" s="115"/>
      <c r="L398" s="115"/>
      <c r="M398" s="9"/>
      <c r="N398" s="155">
        <v>323991</v>
      </c>
      <c r="O398" s="156" t="s">
        <v>41</v>
      </c>
      <c r="P398" s="157" t="s">
        <v>219</v>
      </c>
      <c r="Q398" s="158">
        <v>6000</v>
      </c>
      <c r="R398" s="158">
        <f>S398-Q398</f>
        <v>0</v>
      </c>
      <c r="S398" s="158">
        <v>6000</v>
      </c>
      <c r="T398" s="158"/>
      <c r="U398" s="252">
        <v>0</v>
      </c>
      <c r="V398" s="252">
        <v>6000</v>
      </c>
      <c r="W398" s="289">
        <v>6000</v>
      </c>
      <c r="X398" s="158"/>
      <c r="Y398" s="262"/>
      <c r="Z398" s="158"/>
      <c r="AA398" s="158">
        <f t="shared" si="292"/>
        <v>6000</v>
      </c>
      <c r="AB398" s="158">
        <v>7000</v>
      </c>
      <c r="AC398" s="158">
        <v>5000</v>
      </c>
      <c r="AD398" s="158">
        <v>5000</v>
      </c>
      <c r="AE398" s="160"/>
    </row>
    <row r="399" spans="1:31" s="98" customFormat="1" ht="20.25" hidden="1" customHeight="1" x14ac:dyDescent="0.25">
      <c r="A399" s="167" t="s">
        <v>329</v>
      </c>
      <c r="B399" s="167"/>
      <c r="C399" s="167"/>
      <c r="D399" s="167"/>
      <c r="E399" s="167"/>
      <c r="F399" s="182">
        <f t="shared" si="252"/>
        <v>8000</v>
      </c>
      <c r="G399" s="182">
        <f t="shared" si="253"/>
        <v>8000</v>
      </c>
      <c r="H399" s="183">
        <f t="shared" si="254"/>
        <v>14000</v>
      </c>
      <c r="I399" s="116"/>
      <c r="J399" s="116"/>
      <c r="K399" s="115"/>
      <c r="L399" s="115"/>
      <c r="M399" s="9"/>
      <c r="N399" s="155">
        <v>323992</v>
      </c>
      <c r="O399" s="156" t="s">
        <v>41</v>
      </c>
      <c r="P399" s="157" t="s">
        <v>220</v>
      </c>
      <c r="Q399" s="158">
        <v>4000</v>
      </c>
      <c r="R399" s="158">
        <f>S399-Q399</f>
        <v>0</v>
      </c>
      <c r="S399" s="158">
        <v>4000</v>
      </c>
      <c r="T399" s="158"/>
      <c r="U399" s="252">
        <v>0</v>
      </c>
      <c r="V399" s="252">
        <v>4000</v>
      </c>
      <c r="W399" s="289">
        <v>4000</v>
      </c>
      <c r="X399" s="158"/>
      <c r="Y399" s="262"/>
      <c r="Z399" s="158"/>
      <c r="AA399" s="158">
        <f t="shared" si="292"/>
        <v>4000</v>
      </c>
      <c r="AB399" s="158">
        <v>4000</v>
      </c>
      <c r="AC399" s="158">
        <v>3000</v>
      </c>
      <c r="AD399" s="158">
        <v>3000</v>
      </c>
      <c r="AE399" s="160"/>
    </row>
    <row r="400" spans="1:31" s="98" customFormat="1" ht="20.25" hidden="1" customHeight="1" x14ac:dyDescent="0.25">
      <c r="A400" s="167" t="s">
        <v>329</v>
      </c>
      <c r="B400" s="167"/>
      <c r="C400" s="167"/>
      <c r="D400" s="167"/>
      <c r="E400" s="167"/>
      <c r="F400" s="182">
        <f t="shared" si="252"/>
        <v>19400</v>
      </c>
      <c r="G400" s="182">
        <f t="shared" si="253"/>
        <v>18700</v>
      </c>
      <c r="H400" s="183">
        <f t="shared" si="254"/>
        <v>29700</v>
      </c>
      <c r="I400" s="116"/>
      <c r="J400" s="116"/>
      <c r="K400" s="115"/>
      <c r="L400" s="115"/>
      <c r="M400" s="9"/>
      <c r="N400" s="155">
        <v>323993</v>
      </c>
      <c r="O400" s="156" t="s">
        <v>41</v>
      </c>
      <c r="P400" s="157" t="s">
        <v>221</v>
      </c>
      <c r="Q400" s="158">
        <v>9700</v>
      </c>
      <c r="R400" s="158">
        <f>S400-Q400</f>
        <v>0</v>
      </c>
      <c r="S400" s="158">
        <v>9700</v>
      </c>
      <c r="T400" s="158"/>
      <c r="U400" s="252">
        <v>0</v>
      </c>
      <c r="V400" s="252">
        <v>9700</v>
      </c>
      <c r="W400" s="289">
        <v>9000</v>
      </c>
      <c r="X400" s="158"/>
      <c r="Y400" s="262"/>
      <c r="Z400" s="158"/>
      <c r="AA400" s="158">
        <f t="shared" si="292"/>
        <v>9700</v>
      </c>
      <c r="AB400" s="158">
        <v>8000</v>
      </c>
      <c r="AC400" s="158">
        <v>6000</v>
      </c>
      <c r="AD400" s="158">
        <v>6000</v>
      </c>
      <c r="AE400" s="160"/>
    </row>
    <row r="401" spans="1:31" s="98" customFormat="1" ht="20.25" hidden="1" customHeight="1" x14ac:dyDescent="0.25">
      <c r="A401" s="167" t="s">
        <v>329</v>
      </c>
      <c r="B401" s="167"/>
      <c r="C401" s="167"/>
      <c r="D401" s="167"/>
      <c r="E401" s="167"/>
      <c r="F401" s="182">
        <f t="shared" si="252"/>
        <v>2000</v>
      </c>
      <c r="G401" s="182">
        <f t="shared" si="253"/>
        <v>2000</v>
      </c>
      <c r="H401" s="183">
        <f t="shared" si="254"/>
        <v>4600</v>
      </c>
      <c r="I401" s="116"/>
      <c r="J401" s="116"/>
      <c r="K401" s="115"/>
      <c r="L401" s="115"/>
      <c r="M401" s="9"/>
      <c r="N401" s="155">
        <v>323994</v>
      </c>
      <c r="O401" s="156" t="s">
        <v>41</v>
      </c>
      <c r="P401" s="157" t="s">
        <v>222</v>
      </c>
      <c r="Q401" s="158">
        <v>1000</v>
      </c>
      <c r="R401" s="158">
        <f>S401-Q401</f>
        <v>0</v>
      </c>
      <c r="S401" s="158">
        <v>1000</v>
      </c>
      <c r="T401" s="158"/>
      <c r="U401" s="252">
        <v>0</v>
      </c>
      <c r="V401" s="252">
        <v>1000</v>
      </c>
      <c r="W401" s="289">
        <v>1000</v>
      </c>
      <c r="X401" s="158"/>
      <c r="Y401" s="262"/>
      <c r="Z401" s="158"/>
      <c r="AA401" s="158">
        <f t="shared" si="292"/>
        <v>1000</v>
      </c>
      <c r="AB401" s="158">
        <v>1200</v>
      </c>
      <c r="AC401" s="158">
        <v>1200</v>
      </c>
      <c r="AD401" s="158">
        <v>1200</v>
      </c>
      <c r="AE401" s="160"/>
    </row>
    <row r="402" spans="1:31" s="194" customFormat="1" ht="20.25" hidden="1" customHeight="1" x14ac:dyDescent="0.25">
      <c r="A402" s="172" t="s">
        <v>329</v>
      </c>
      <c r="B402" s="172"/>
      <c r="C402" s="195" t="s">
        <v>376</v>
      </c>
      <c r="D402" s="195" t="s">
        <v>379</v>
      </c>
      <c r="E402" s="195" t="s">
        <v>380</v>
      </c>
      <c r="F402" s="187">
        <f t="shared" ref="F402:F465" si="293">+Q402+R402+S402</f>
        <v>0</v>
      </c>
      <c r="G402" s="187">
        <f t="shared" ref="G402:G465" si="294">+T402+U402+V402+W402+X402+Y402</f>
        <v>0</v>
      </c>
      <c r="H402" s="188">
        <f t="shared" ref="H402:H465" si="295">+Z402+AA402+AB402+AC402+AD402</f>
        <v>0</v>
      </c>
      <c r="I402" s="108"/>
      <c r="J402" s="115"/>
      <c r="K402" s="115">
        <v>324</v>
      </c>
      <c r="L402" s="115"/>
      <c r="M402" s="115"/>
      <c r="N402" s="116"/>
      <c r="O402" s="10" t="s">
        <v>41</v>
      </c>
      <c r="P402" s="111" t="s">
        <v>223</v>
      </c>
      <c r="Q402" s="117">
        <f>+Q403</f>
        <v>0</v>
      </c>
      <c r="R402" s="117">
        <f t="shared" ref="R402:AD404" si="296">+R403</f>
        <v>0</v>
      </c>
      <c r="S402" s="117">
        <f t="shared" si="296"/>
        <v>0</v>
      </c>
      <c r="T402" s="117">
        <f t="shared" si="296"/>
        <v>0</v>
      </c>
      <c r="U402" s="250">
        <f t="shared" si="296"/>
        <v>0</v>
      </c>
      <c r="V402" s="250">
        <f t="shared" si="296"/>
        <v>0</v>
      </c>
      <c r="W402" s="286">
        <f t="shared" si="296"/>
        <v>0</v>
      </c>
      <c r="X402" s="117"/>
      <c r="Y402" s="260"/>
      <c r="Z402" s="193">
        <f t="shared" si="296"/>
        <v>0</v>
      </c>
      <c r="AA402" s="193">
        <f t="shared" si="296"/>
        <v>0</v>
      </c>
      <c r="AB402" s="193">
        <f t="shared" si="296"/>
        <v>0</v>
      </c>
      <c r="AC402" s="193">
        <f t="shared" si="296"/>
        <v>0</v>
      </c>
      <c r="AD402" s="193">
        <f t="shared" si="296"/>
        <v>0</v>
      </c>
      <c r="AE402" s="160"/>
    </row>
    <row r="403" spans="1:31" s="98" customFormat="1" ht="20.25" hidden="1" customHeight="1" x14ac:dyDescent="0.25">
      <c r="A403" s="167" t="s">
        <v>329</v>
      </c>
      <c r="B403" s="167"/>
      <c r="C403" s="167"/>
      <c r="D403" s="180" t="s">
        <v>379</v>
      </c>
      <c r="E403" s="180" t="s">
        <v>380</v>
      </c>
      <c r="F403" s="182">
        <f t="shared" si="293"/>
        <v>0</v>
      </c>
      <c r="G403" s="182">
        <f t="shared" si="294"/>
        <v>0</v>
      </c>
      <c r="H403" s="183">
        <f t="shared" si="295"/>
        <v>0</v>
      </c>
      <c r="I403" s="116"/>
      <c r="J403" s="116"/>
      <c r="K403" s="115"/>
      <c r="L403" s="115">
        <v>3241</v>
      </c>
      <c r="M403" s="115"/>
      <c r="N403" s="116"/>
      <c r="O403" s="10" t="s">
        <v>41</v>
      </c>
      <c r="P403" s="111" t="s">
        <v>223</v>
      </c>
      <c r="Q403" s="117">
        <f>+Q404</f>
        <v>0</v>
      </c>
      <c r="R403" s="117">
        <f t="shared" si="296"/>
        <v>0</v>
      </c>
      <c r="S403" s="117">
        <f t="shared" si="296"/>
        <v>0</v>
      </c>
      <c r="T403" s="117">
        <f t="shared" si="296"/>
        <v>0</v>
      </c>
      <c r="U403" s="250">
        <f t="shared" si="296"/>
        <v>0</v>
      </c>
      <c r="V403" s="250">
        <f t="shared" si="296"/>
        <v>0</v>
      </c>
      <c r="W403" s="286">
        <f t="shared" si="296"/>
        <v>0</v>
      </c>
      <c r="X403" s="117"/>
      <c r="Y403" s="260"/>
      <c r="Z403" s="117">
        <f t="shared" si="296"/>
        <v>0</v>
      </c>
      <c r="AA403" s="117">
        <f t="shared" si="296"/>
        <v>0</v>
      </c>
      <c r="AB403" s="117">
        <f t="shared" si="296"/>
        <v>0</v>
      </c>
      <c r="AC403" s="117">
        <f t="shared" si="296"/>
        <v>0</v>
      </c>
      <c r="AD403" s="117">
        <f t="shared" si="296"/>
        <v>0</v>
      </c>
      <c r="AE403" s="160"/>
    </row>
    <row r="404" spans="1:31" s="98" customFormat="1" ht="20.25" hidden="1" customHeight="1" x14ac:dyDescent="0.25">
      <c r="A404" s="167" t="s">
        <v>329</v>
      </c>
      <c r="B404" s="167"/>
      <c r="C404" s="167"/>
      <c r="D404" s="167"/>
      <c r="E404" s="180" t="s">
        <v>380</v>
      </c>
      <c r="F404" s="182">
        <f t="shared" si="293"/>
        <v>0</v>
      </c>
      <c r="G404" s="182">
        <f t="shared" si="294"/>
        <v>0</v>
      </c>
      <c r="H404" s="183">
        <f t="shared" si="295"/>
        <v>0</v>
      </c>
      <c r="I404" s="108"/>
      <c r="J404" s="115"/>
      <c r="K404" s="115"/>
      <c r="L404" s="115"/>
      <c r="M404" s="176">
        <v>32412</v>
      </c>
      <c r="N404" s="177"/>
      <c r="O404" s="178" t="s">
        <v>41</v>
      </c>
      <c r="P404" s="177" t="s">
        <v>224</v>
      </c>
      <c r="Q404" s="179">
        <f>+Q405</f>
        <v>0</v>
      </c>
      <c r="R404" s="179">
        <f t="shared" si="296"/>
        <v>0</v>
      </c>
      <c r="S404" s="179">
        <f t="shared" si="296"/>
        <v>0</v>
      </c>
      <c r="T404" s="179">
        <f t="shared" si="296"/>
        <v>0</v>
      </c>
      <c r="U404" s="251">
        <f t="shared" si="296"/>
        <v>0</v>
      </c>
      <c r="V404" s="251">
        <f t="shared" si="296"/>
        <v>0</v>
      </c>
      <c r="W404" s="287">
        <f t="shared" si="296"/>
        <v>0</v>
      </c>
      <c r="X404" s="179"/>
      <c r="Y404" s="261"/>
      <c r="Z404" s="179">
        <f t="shared" si="296"/>
        <v>0</v>
      </c>
      <c r="AA404" s="179">
        <f t="shared" si="296"/>
        <v>0</v>
      </c>
      <c r="AB404" s="179">
        <f t="shared" si="296"/>
        <v>0</v>
      </c>
      <c r="AC404" s="179">
        <f t="shared" si="296"/>
        <v>0</v>
      </c>
      <c r="AD404" s="179">
        <f t="shared" si="296"/>
        <v>0</v>
      </c>
      <c r="AE404" s="160"/>
    </row>
    <row r="405" spans="1:31" s="98" customFormat="1" ht="20.25" hidden="1" customHeight="1" x14ac:dyDescent="0.25">
      <c r="A405" s="167" t="s">
        <v>329</v>
      </c>
      <c r="B405" s="167"/>
      <c r="C405" s="167"/>
      <c r="D405" s="167"/>
      <c r="E405" s="167"/>
      <c r="F405" s="182">
        <f t="shared" si="293"/>
        <v>0</v>
      </c>
      <c r="G405" s="182">
        <f t="shared" si="294"/>
        <v>0</v>
      </c>
      <c r="H405" s="183">
        <f t="shared" si="295"/>
        <v>0</v>
      </c>
      <c r="I405" s="116"/>
      <c r="J405" s="116"/>
      <c r="K405" s="115"/>
      <c r="L405" s="115"/>
      <c r="M405" s="9"/>
      <c r="N405" s="155">
        <v>324120</v>
      </c>
      <c r="O405" s="156" t="s">
        <v>41</v>
      </c>
      <c r="P405" s="157" t="s">
        <v>263</v>
      </c>
      <c r="Q405" s="158"/>
      <c r="R405" s="158"/>
      <c r="S405" s="158"/>
      <c r="T405" s="158"/>
      <c r="U405" s="252">
        <v>0</v>
      </c>
      <c r="V405" s="252">
        <v>0</v>
      </c>
      <c r="W405" s="289"/>
      <c r="X405" s="158"/>
      <c r="Y405" s="262"/>
      <c r="Z405" s="158"/>
      <c r="AA405" s="158">
        <f>+Q405</f>
        <v>0</v>
      </c>
      <c r="AB405" s="158"/>
      <c r="AC405" s="158"/>
      <c r="AD405" s="158"/>
      <c r="AE405" s="160"/>
    </row>
    <row r="406" spans="1:31" s="194" customFormat="1" ht="20.25" customHeight="1" x14ac:dyDescent="0.25">
      <c r="A406" s="172" t="s">
        <v>329</v>
      </c>
      <c r="B406" s="172"/>
      <c r="C406" s="195" t="s">
        <v>376</v>
      </c>
      <c r="D406" s="195" t="s">
        <v>379</v>
      </c>
      <c r="E406" s="195" t="s">
        <v>380</v>
      </c>
      <c r="F406" s="187">
        <f t="shared" si="293"/>
        <v>8000</v>
      </c>
      <c r="G406" s="187">
        <f t="shared" si="294"/>
        <v>7000</v>
      </c>
      <c r="H406" s="188">
        <f t="shared" si="295"/>
        <v>9700</v>
      </c>
      <c r="I406" s="108"/>
      <c r="J406" s="115"/>
      <c r="K406" s="115">
        <v>329</v>
      </c>
      <c r="L406" s="115"/>
      <c r="M406" s="115"/>
      <c r="N406" s="116"/>
      <c r="O406" s="10" t="s">
        <v>41</v>
      </c>
      <c r="P406" s="111" t="s">
        <v>225</v>
      </c>
      <c r="Q406" s="117">
        <f>Q410+Q407+Q415+Q418+Q421+Q427+Q428</f>
        <v>4000</v>
      </c>
      <c r="R406" s="117">
        <f t="shared" ref="R406:AD406" si="297">R410+R407+R415+R418+R421+R427+R428</f>
        <v>0</v>
      </c>
      <c r="S406" s="117">
        <f t="shared" si="297"/>
        <v>4000</v>
      </c>
      <c r="T406" s="117">
        <f t="shared" si="297"/>
        <v>0</v>
      </c>
      <c r="U406" s="250">
        <f t="shared" si="297"/>
        <v>0</v>
      </c>
      <c r="V406" s="250">
        <f t="shared" si="297"/>
        <v>4000</v>
      </c>
      <c r="W406" s="286">
        <f t="shared" si="297"/>
        <v>3000</v>
      </c>
      <c r="X406" s="117"/>
      <c r="Y406" s="260"/>
      <c r="Z406" s="193">
        <f t="shared" si="297"/>
        <v>0</v>
      </c>
      <c r="AA406" s="193">
        <f t="shared" si="297"/>
        <v>4000</v>
      </c>
      <c r="AB406" s="193">
        <f t="shared" si="297"/>
        <v>2100</v>
      </c>
      <c r="AC406" s="193">
        <f t="shared" si="297"/>
        <v>1800</v>
      </c>
      <c r="AD406" s="193">
        <f t="shared" si="297"/>
        <v>1800</v>
      </c>
      <c r="AE406" s="160"/>
    </row>
    <row r="407" spans="1:31" s="98" customFormat="1" ht="20.25" hidden="1" customHeight="1" x14ac:dyDescent="0.25">
      <c r="A407" s="167" t="s">
        <v>329</v>
      </c>
      <c r="B407" s="167"/>
      <c r="C407" s="167"/>
      <c r="D407" s="180" t="s">
        <v>379</v>
      </c>
      <c r="E407" s="180" t="s">
        <v>380</v>
      </c>
      <c r="F407" s="182">
        <f t="shared" si="293"/>
        <v>0</v>
      </c>
      <c r="G407" s="182">
        <f t="shared" si="294"/>
        <v>0</v>
      </c>
      <c r="H407" s="183">
        <f t="shared" si="295"/>
        <v>0</v>
      </c>
      <c r="I407" s="116"/>
      <c r="J407" s="116"/>
      <c r="K407" s="115"/>
      <c r="L407" s="115">
        <v>3291</v>
      </c>
      <c r="M407" s="115"/>
      <c r="N407" s="116"/>
      <c r="O407" s="10" t="s">
        <v>41</v>
      </c>
      <c r="P407" s="111" t="s">
        <v>226</v>
      </c>
      <c r="Q407" s="117">
        <f>+Q408</f>
        <v>0</v>
      </c>
      <c r="R407" s="117">
        <f t="shared" ref="R407:AD408" si="298">+R408</f>
        <v>0</v>
      </c>
      <c r="S407" s="117">
        <f t="shared" si="298"/>
        <v>0</v>
      </c>
      <c r="T407" s="117">
        <f t="shared" si="298"/>
        <v>0</v>
      </c>
      <c r="U407" s="250">
        <f t="shared" si="298"/>
        <v>0</v>
      </c>
      <c r="V407" s="250">
        <f t="shared" si="298"/>
        <v>0</v>
      </c>
      <c r="W407" s="286">
        <f t="shared" si="298"/>
        <v>0</v>
      </c>
      <c r="X407" s="117"/>
      <c r="Y407" s="260"/>
      <c r="Z407" s="117">
        <f t="shared" si="298"/>
        <v>0</v>
      </c>
      <c r="AA407" s="117">
        <f t="shared" si="298"/>
        <v>0</v>
      </c>
      <c r="AB407" s="117">
        <f t="shared" si="298"/>
        <v>0</v>
      </c>
      <c r="AC407" s="117">
        <f t="shared" si="298"/>
        <v>0</v>
      </c>
      <c r="AD407" s="117">
        <f t="shared" si="298"/>
        <v>0</v>
      </c>
      <c r="AE407" s="160"/>
    </row>
    <row r="408" spans="1:31" s="98" customFormat="1" ht="20.25" hidden="1" customHeight="1" x14ac:dyDescent="0.25">
      <c r="A408" s="167" t="s">
        <v>329</v>
      </c>
      <c r="B408" s="167"/>
      <c r="C408" s="167"/>
      <c r="D408" s="167"/>
      <c r="E408" s="180" t="s">
        <v>380</v>
      </c>
      <c r="F408" s="182">
        <f t="shared" si="293"/>
        <v>0</v>
      </c>
      <c r="G408" s="182">
        <f t="shared" si="294"/>
        <v>0</v>
      </c>
      <c r="H408" s="183">
        <f t="shared" si="295"/>
        <v>0</v>
      </c>
      <c r="I408" s="108"/>
      <c r="J408" s="115"/>
      <c r="K408" s="115"/>
      <c r="L408" s="115"/>
      <c r="M408" s="176">
        <v>32911</v>
      </c>
      <c r="N408" s="177"/>
      <c r="O408" s="178" t="s">
        <v>41</v>
      </c>
      <c r="P408" s="177" t="s">
        <v>227</v>
      </c>
      <c r="Q408" s="179">
        <f>+Q409</f>
        <v>0</v>
      </c>
      <c r="R408" s="179">
        <f t="shared" si="298"/>
        <v>0</v>
      </c>
      <c r="S408" s="179">
        <f t="shared" si="298"/>
        <v>0</v>
      </c>
      <c r="T408" s="179">
        <f t="shared" si="298"/>
        <v>0</v>
      </c>
      <c r="U408" s="251">
        <f t="shared" si="298"/>
        <v>0</v>
      </c>
      <c r="V408" s="251">
        <f t="shared" si="298"/>
        <v>0</v>
      </c>
      <c r="W408" s="287">
        <f t="shared" si="298"/>
        <v>0</v>
      </c>
      <c r="X408" s="179"/>
      <c r="Y408" s="261"/>
      <c r="Z408" s="179">
        <f t="shared" si="298"/>
        <v>0</v>
      </c>
      <c r="AA408" s="179">
        <f t="shared" si="298"/>
        <v>0</v>
      </c>
      <c r="AB408" s="179">
        <f t="shared" si="298"/>
        <v>0</v>
      </c>
      <c r="AC408" s="179">
        <f t="shared" si="298"/>
        <v>0</v>
      </c>
      <c r="AD408" s="179">
        <f t="shared" si="298"/>
        <v>0</v>
      </c>
      <c r="AE408" s="160"/>
    </row>
    <row r="409" spans="1:31" s="98" customFormat="1" ht="20.25" hidden="1" customHeight="1" x14ac:dyDescent="0.25">
      <c r="A409" s="167" t="s">
        <v>329</v>
      </c>
      <c r="B409" s="167"/>
      <c r="C409" s="167"/>
      <c r="D409" s="167"/>
      <c r="E409" s="167"/>
      <c r="F409" s="182">
        <f t="shared" si="293"/>
        <v>0</v>
      </c>
      <c r="G409" s="182">
        <f t="shared" si="294"/>
        <v>0</v>
      </c>
      <c r="H409" s="183">
        <f t="shared" si="295"/>
        <v>0</v>
      </c>
      <c r="I409" s="116"/>
      <c r="J409" s="116"/>
      <c r="K409" s="115"/>
      <c r="L409" s="115"/>
      <c r="M409" s="9"/>
      <c r="N409" s="155">
        <v>329110</v>
      </c>
      <c r="O409" s="156" t="s">
        <v>41</v>
      </c>
      <c r="P409" s="157" t="s">
        <v>227</v>
      </c>
      <c r="Q409" s="158"/>
      <c r="R409" s="158"/>
      <c r="S409" s="158"/>
      <c r="T409" s="158"/>
      <c r="U409" s="252">
        <v>0</v>
      </c>
      <c r="V409" s="252">
        <v>0</v>
      </c>
      <c r="W409" s="289"/>
      <c r="X409" s="158"/>
      <c r="Y409" s="262"/>
      <c r="Z409" s="158"/>
      <c r="AA409" s="158">
        <f>+Q409</f>
        <v>0</v>
      </c>
      <c r="AB409" s="158"/>
      <c r="AC409" s="158"/>
      <c r="AD409" s="158"/>
      <c r="AE409" s="160"/>
    </row>
    <row r="410" spans="1:31" s="98" customFormat="1" ht="20.25" customHeight="1" x14ac:dyDescent="0.25">
      <c r="A410" s="167" t="s">
        <v>329</v>
      </c>
      <c r="B410" s="167"/>
      <c r="C410" s="167"/>
      <c r="D410" s="180" t="s">
        <v>379</v>
      </c>
      <c r="E410" s="180" t="s">
        <v>380</v>
      </c>
      <c r="F410" s="182">
        <f t="shared" si="293"/>
        <v>8000</v>
      </c>
      <c r="G410" s="182">
        <f t="shared" si="294"/>
        <v>7000</v>
      </c>
      <c r="H410" s="183">
        <f t="shared" si="295"/>
        <v>9700</v>
      </c>
      <c r="I410" s="116"/>
      <c r="J410" s="116"/>
      <c r="K410" s="115"/>
      <c r="L410" s="115">
        <v>3292</v>
      </c>
      <c r="M410" s="115"/>
      <c r="N410" s="116"/>
      <c r="O410" s="10" t="s">
        <v>41</v>
      </c>
      <c r="P410" s="111" t="s">
        <v>228</v>
      </c>
      <c r="Q410" s="117">
        <f>Q411+Q413</f>
        <v>4000</v>
      </c>
      <c r="R410" s="117">
        <f t="shared" ref="R410:AD410" si="299">R411+R413</f>
        <v>0</v>
      </c>
      <c r="S410" s="117">
        <f t="shared" si="299"/>
        <v>4000</v>
      </c>
      <c r="T410" s="117">
        <f t="shared" si="299"/>
        <v>0</v>
      </c>
      <c r="U410" s="250">
        <f t="shared" si="299"/>
        <v>0</v>
      </c>
      <c r="V410" s="250">
        <f t="shared" si="299"/>
        <v>4000</v>
      </c>
      <c r="W410" s="286">
        <f t="shared" si="299"/>
        <v>3000</v>
      </c>
      <c r="X410" s="117"/>
      <c r="Y410" s="260"/>
      <c r="Z410" s="117">
        <f t="shared" si="299"/>
        <v>0</v>
      </c>
      <c r="AA410" s="117">
        <f t="shared" si="299"/>
        <v>4000</v>
      </c>
      <c r="AB410" s="117">
        <f t="shared" si="299"/>
        <v>2100</v>
      </c>
      <c r="AC410" s="117">
        <f t="shared" si="299"/>
        <v>1800</v>
      </c>
      <c r="AD410" s="117">
        <f t="shared" si="299"/>
        <v>1800</v>
      </c>
      <c r="AE410" s="160"/>
    </row>
    <row r="411" spans="1:31" s="98" customFormat="1" ht="20.25" hidden="1" customHeight="1" x14ac:dyDescent="0.25">
      <c r="A411" s="167" t="s">
        <v>329</v>
      </c>
      <c r="B411" s="167"/>
      <c r="C411" s="167"/>
      <c r="D411" s="167"/>
      <c r="E411" s="180" t="s">
        <v>380</v>
      </c>
      <c r="F411" s="182">
        <f t="shared" si="293"/>
        <v>4000</v>
      </c>
      <c r="G411" s="182">
        <f t="shared" si="294"/>
        <v>3000</v>
      </c>
      <c r="H411" s="183">
        <f t="shared" si="295"/>
        <v>5300</v>
      </c>
      <c r="I411" s="108"/>
      <c r="J411" s="115"/>
      <c r="K411" s="115"/>
      <c r="L411" s="115"/>
      <c r="M411" s="176">
        <v>32921</v>
      </c>
      <c r="N411" s="177"/>
      <c r="O411" s="178" t="s">
        <v>41</v>
      </c>
      <c r="P411" s="177" t="s">
        <v>229</v>
      </c>
      <c r="Q411" s="179">
        <f>Q412</f>
        <v>2000</v>
      </c>
      <c r="R411" s="179">
        <f t="shared" ref="R411:AD411" si="300">R412</f>
        <v>0</v>
      </c>
      <c r="S411" s="179">
        <f t="shared" si="300"/>
        <v>2000</v>
      </c>
      <c r="T411" s="179">
        <f t="shared" si="300"/>
        <v>0</v>
      </c>
      <c r="U411" s="251">
        <f t="shared" si="300"/>
        <v>0</v>
      </c>
      <c r="V411" s="251">
        <f t="shared" si="300"/>
        <v>2000</v>
      </c>
      <c r="W411" s="287">
        <f t="shared" si="300"/>
        <v>1000</v>
      </c>
      <c r="X411" s="179"/>
      <c r="Y411" s="261"/>
      <c r="Z411" s="179">
        <f t="shared" si="300"/>
        <v>0</v>
      </c>
      <c r="AA411" s="179">
        <f t="shared" si="300"/>
        <v>2000</v>
      </c>
      <c r="AB411" s="179">
        <f t="shared" si="300"/>
        <v>1300</v>
      </c>
      <c r="AC411" s="179">
        <f t="shared" si="300"/>
        <v>1000</v>
      </c>
      <c r="AD411" s="179">
        <f t="shared" si="300"/>
        <v>1000</v>
      </c>
      <c r="AE411" s="160"/>
    </row>
    <row r="412" spans="1:31" s="98" customFormat="1" ht="20.25" hidden="1" customHeight="1" x14ac:dyDescent="0.25">
      <c r="A412" s="167" t="s">
        <v>329</v>
      </c>
      <c r="B412" s="167"/>
      <c r="C412" s="167"/>
      <c r="D412" s="167"/>
      <c r="E412" s="167"/>
      <c r="F412" s="182">
        <f t="shared" si="293"/>
        <v>4000</v>
      </c>
      <c r="G412" s="182">
        <f t="shared" si="294"/>
        <v>3000</v>
      </c>
      <c r="H412" s="183">
        <f t="shared" si="295"/>
        <v>5300</v>
      </c>
      <c r="I412" s="116"/>
      <c r="J412" s="116"/>
      <c r="K412" s="115"/>
      <c r="L412" s="115"/>
      <c r="M412" s="9"/>
      <c r="N412" s="155">
        <v>329210</v>
      </c>
      <c r="O412" s="156" t="s">
        <v>41</v>
      </c>
      <c r="P412" s="157" t="s">
        <v>229</v>
      </c>
      <c r="Q412" s="158">
        <v>2000</v>
      </c>
      <c r="R412" s="158">
        <f>S412-Q412</f>
        <v>0</v>
      </c>
      <c r="S412" s="158">
        <v>2000</v>
      </c>
      <c r="T412" s="158"/>
      <c r="U412" s="252">
        <v>0</v>
      </c>
      <c r="V412" s="252">
        <v>2000</v>
      </c>
      <c r="W412" s="289">
        <v>1000</v>
      </c>
      <c r="X412" s="158"/>
      <c r="Y412" s="262"/>
      <c r="Z412" s="158"/>
      <c r="AA412" s="158">
        <f>+Q412</f>
        <v>2000</v>
      </c>
      <c r="AB412" s="158">
        <v>1300</v>
      </c>
      <c r="AC412" s="158">
        <v>1000</v>
      </c>
      <c r="AD412" s="158">
        <v>1000</v>
      </c>
      <c r="AE412" s="160"/>
    </row>
    <row r="413" spans="1:31" s="98" customFormat="1" ht="20.25" hidden="1" customHeight="1" x14ac:dyDescent="0.25">
      <c r="A413" s="167" t="s">
        <v>329</v>
      </c>
      <c r="B413" s="167"/>
      <c r="C413" s="167"/>
      <c r="D413" s="167"/>
      <c r="E413" s="180" t="s">
        <v>380</v>
      </c>
      <c r="F413" s="182">
        <f t="shared" si="293"/>
        <v>4000</v>
      </c>
      <c r="G413" s="182">
        <f t="shared" si="294"/>
        <v>4000</v>
      </c>
      <c r="H413" s="183">
        <f t="shared" si="295"/>
        <v>4400</v>
      </c>
      <c r="I413" s="108"/>
      <c r="J413" s="115"/>
      <c r="K413" s="115"/>
      <c r="L413" s="115"/>
      <c r="M413" s="176">
        <v>32923</v>
      </c>
      <c r="N413" s="177"/>
      <c r="O413" s="178" t="s">
        <v>41</v>
      </c>
      <c r="P413" s="177" t="s">
        <v>231</v>
      </c>
      <c r="Q413" s="179">
        <f>Q414</f>
        <v>2000</v>
      </c>
      <c r="R413" s="179">
        <f t="shared" ref="R413:AD413" si="301">R414</f>
        <v>0</v>
      </c>
      <c r="S413" s="179">
        <f t="shared" si="301"/>
        <v>2000</v>
      </c>
      <c r="T413" s="179">
        <f t="shared" si="301"/>
        <v>0</v>
      </c>
      <c r="U413" s="251">
        <f t="shared" si="301"/>
        <v>0</v>
      </c>
      <c r="V413" s="251">
        <f t="shared" si="301"/>
        <v>2000</v>
      </c>
      <c r="W413" s="287">
        <f t="shared" si="301"/>
        <v>2000</v>
      </c>
      <c r="X413" s="179"/>
      <c r="Y413" s="261"/>
      <c r="Z413" s="179">
        <f t="shared" si="301"/>
        <v>0</v>
      </c>
      <c r="AA413" s="179">
        <f t="shared" si="301"/>
        <v>2000</v>
      </c>
      <c r="AB413" s="179">
        <f t="shared" si="301"/>
        <v>800</v>
      </c>
      <c r="AC413" s="179">
        <f t="shared" si="301"/>
        <v>800</v>
      </c>
      <c r="AD413" s="179">
        <f t="shared" si="301"/>
        <v>800</v>
      </c>
      <c r="AE413" s="160"/>
    </row>
    <row r="414" spans="1:31" s="98" customFormat="1" ht="20.25" hidden="1" customHeight="1" x14ac:dyDescent="0.25">
      <c r="A414" s="167" t="s">
        <v>329</v>
      </c>
      <c r="B414" s="167"/>
      <c r="C414" s="167"/>
      <c r="D414" s="167"/>
      <c r="E414" s="167"/>
      <c r="F414" s="182">
        <f t="shared" si="293"/>
        <v>4000</v>
      </c>
      <c r="G414" s="182">
        <f t="shared" si="294"/>
        <v>4000</v>
      </c>
      <c r="H414" s="183">
        <f t="shared" si="295"/>
        <v>4400</v>
      </c>
      <c r="I414" s="116"/>
      <c r="J414" s="116"/>
      <c r="K414" s="115"/>
      <c r="L414" s="115"/>
      <c r="M414" s="9"/>
      <c r="N414" s="155">
        <v>329230</v>
      </c>
      <c r="O414" s="156" t="s">
        <v>41</v>
      </c>
      <c r="P414" s="157" t="s">
        <v>231</v>
      </c>
      <c r="Q414" s="158">
        <v>2000</v>
      </c>
      <c r="R414" s="158">
        <f>S414-Q414</f>
        <v>0</v>
      </c>
      <c r="S414" s="158">
        <v>2000</v>
      </c>
      <c r="T414" s="158"/>
      <c r="U414" s="252">
        <v>0</v>
      </c>
      <c r="V414" s="252">
        <v>2000</v>
      </c>
      <c r="W414" s="289">
        <v>2000</v>
      </c>
      <c r="X414" s="158"/>
      <c r="Y414" s="262"/>
      <c r="Z414" s="158"/>
      <c r="AA414" s="158">
        <f>+Q414</f>
        <v>2000</v>
      </c>
      <c r="AB414" s="158">
        <v>800</v>
      </c>
      <c r="AC414" s="158">
        <v>800</v>
      </c>
      <c r="AD414" s="158">
        <v>800</v>
      </c>
      <c r="AE414" s="160"/>
    </row>
    <row r="415" spans="1:31" s="98" customFormat="1" ht="20.25" hidden="1" customHeight="1" x14ac:dyDescent="0.25">
      <c r="A415" s="167" t="s">
        <v>329</v>
      </c>
      <c r="B415" s="167"/>
      <c r="C415" s="167"/>
      <c r="D415" s="180" t="s">
        <v>379</v>
      </c>
      <c r="E415" s="180" t="s">
        <v>380</v>
      </c>
      <c r="F415" s="182">
        <f t="shared" si="293"/>
        <v>0</v>
      </c>
      <c r="G415" s="182">
        <f t="shared" si="294"/>
        <v>0</v>
      </c>
      <c r="H415" s="183">
        <f t="shared" si="295"/>
        <v>0</v>
      </c>
      <c r="I415" s="116"/>
      <c r="J415" s="116"/>
      <c r="K415" s="115"/>
      <c r="L415" s="115">
        <v>3293</v>
      </c>
      <c r="M415" s="115"/>
      <c r="N415" s="116"/>
      <c r="O415" s="10" t="s">
        <v>41</v>
      </c>
      <c r="P415" s="111" t="s">
        <v>232</v>
      </c>
      <c r="Q415" s="117">
        <f>+Q416</f>
        <v>0</v>
      </c>
      <c r="R415" s="117">
        <f t="shared" ref="R415:AD416" si="302">+R416</f>
        <v>0</v>
      </c>
      <c r="S415" s="117">
        <f t="shared" si="302"/>
        <v>0</v>
      </c>
      <c r="T415" s="117">
        <f t="shared" si="302"/>
        <v>0</v>
      </c>
      <c r="U415" s="117">
        <f t="shared" si="302"/>
        <v>0</v>
      </c>
      <c r="V415" s="117">
        <f t="shared" si="302"/>
        <v>0</v>
      </c>
      <c r="W415" s="286">
        <f t="shared" si="302"/>
        <v>0</v>
      </c>
      <c r="X415" s="117"/>
      <c r="Y415" s="260"/>
      <c r="Z415" s="117">
        <f t="shared" si="302"/>
        <v>0</v>
      </c>
      <c r="AA415" s="117">
        <f t="shared" si="302"/>
        <v>0</v>
      </c>
      <c r="AB415" s="117">
        <f t="shared" si="302"/>
        <v>0</v>
      </c>
      <c r="AC415" s="117">
        <f t="shared" si="302"/>
        <v>0</v>
      </c>
      <c r="AD415" s="117">
        <f t="shared" si="302"/>
        <v>0</v>
      </c>
      <c r="AE415" s="160"/>
    </row>
    <row r="416" spans="1:31" s="98" customFormat="1" ht="20.25" hidden="1" customHeight="1" x14ac:dyDescent="0.25">
      <c r="A416" s="167" t="s">
        <v>329</v>
      </c>
      <c r="B416" s="167"/>
      <c r="C416" s="167"/>
      <c r="D416" s="167"/>
      <c r="E416" s="180" t="s">
        <v>380</v>
      </c>
      <c r="F416" s="182">
        <f t="shared" si="293"/>
        <v>0</v>
      </c>
      <c r="G416" s="182">
        <f t="shared" si="294"/>
        <v>0</v>
      </c>
      <c r="H416" s="183">
        <f t="shared" si="295"/>
        <v>0</v>
      </c>
      <c r="I416" s="108"/>
      <c r="J416" s="115"/>
      <c r="K416" s="115"/>
      <c r="L416" s="115"/>
      <c r="M416" s="176">
        <v>32931</v>
      </c>
      <c r="N416" s="177"/>
      <c r="O416" s="178" t="s">
        <v>41</v>
      </c>
      <c r="P416" s="177" t="s">
        <v>232</v>
      </c>
      <c r="Q416" s="179">
        <f>+Q417</f>
        <v>0</v>
      </c>
      <c r="R416" s="179">
        <f t="shared" si="302"/>
        <v>0</v>
      </c>
      <c r="S416" s="179">
        <f t="shared" si="302"/>
        <v>0</v>
      </c>
      <c r="T416" s="179">
        <f t="shared" si="302"/>
        <v>0</v>
      </c>
      <c r="U416" s="179">
        <f t="shared" si="302"/>
        <v>0</v>
      </c>
      <c r="V416" s="179">
        <f t="shared" si="302"/>
        <v>0</v>
      </c>
      <c r="W416" s="287">
        <f t="shared" si="302"/>
        <v>0</v>
      </c>
      <c r="X416" s="179"/>
      <c r="Y416" s="261"/>
      <c r="Z416" s="179">
        <f t="shared" si="302"/>
        <v>0</v>
      </c>
      <c r="AA416" s="179">
        <f t="shared" si="302"/>
        <v>0</v>
      </c>
      <c r="AB416" s="179">
        <f t="shared" si="302"/>
        <v>0</v>
      </c>
      <c r="AC416" s="179">
        <f t="shared" si="302"/>
        <v>0</v>
      </c>
      <c r="AD416" s="179">
        <f t="shared" si="302"/>
        <v>0</v>
      </c>
      <c r="AE416" s="160"/>
    </row>
    <row r="417" spans="1:31" s="98" customFormat="1" ht="20.25" hidden="1" customHeight="1" x14ac:dyDescent="0.25">
      <c r="A417" s="167" t="s">
        <v>329</v>
      </c>
      <c r="B417" s="167"/>
      <c r="C417" s="167"/>
      <c r="D417" s="167"/>
      <c r="E417" s="167"/>
      <c r="F417" s="182">
        <f t="shared" si="293"/>
        <v>0</v>
      </c>
      <c r="G417" s="182">
        <f t="shared" si="294"/>
        <v>0</v>
      </c>
      <c r="H417" s="183">
        <f t="shared" si="295"/>
        <v>0</v>
      </c>
      <c r="I417" s="116"/>
      <c r="J417" s="116"/>
      <c r="K417" s="115"/>
      <c r="L417" s="115"/>
      <c r="M417" s="9"/>
      <c r="N417" s="155">
        <v>329310</v>
      </c>
      <c r="O417" s="156" t="s">
        <v>41</v>
      </c>
      <c r="P417" s="157" t="s">
        <v>232</v>
      </c>
      <c r="Q417" s="158"/>
      <c r="R417" s="158"/>
      <c r="S417" s="158"/>
      <c r="T417" s="158"/>
      <c r="U417" s="214">
        <v>0</v>
      </c>
      <c r="V417" s="214">
        <v>0</v>
      </c>
      <c r="W417" s="289"/>
      <c r="X417" s="158"/>
      <c r="Y417" s="262"/>
      <c r="Z417" s="158"/>
      <c r="AA417" s="158">
        <f>+Q417</f>
        <v>0</v>
      </c>
      <c r="AB417" s="158"/>
      <c r="AC417" s="158"/>
      <c r="AD417" s="158"/>
      <c r="AE417" s="160"/>
    </row>
    <row r="418" spans="1:31" s="98" customFormat="1" ht="20.25" hidden="1" customHeight="1" x14ac:dyDescent="0.25">
      <c r="A418" s="167" t="s">
        <v>329</v>
      </c>
      <c r="B418" s="167"/>
      <c r="C418" s="167"/>
      <c r="D418" s="180" t="s">
        <v>379</v>
      </c>
      <c r="E418" s="180" t="s">
        <v>380</v>
      </c>
      <c r="F418" s="182">
        <f t="shared" si="293"/>
        <v>0</v>
      </c>
      <c r="G418" s="182">
        <f t="shared" si="294"/>
        <v>0</v>
      </c>
      <c r="H418" s="183">
        <f t="shared" si="295"/>
        <v>0</v>
      </c>
      <c r="I418" s="116"/>
      <c r="J418" s="116"/>
      <c r="K418" s="115"/>
      <c r="L418" s="115">
        <v>3294</v>
      </c>
      <c r="M418" s="115"/>
      <c r="N418" s="116"/>
      <c r="O418" s="10" t="s">
        <v>41</v>
      </c>
      <c r="P418" s="111" t="s">
        <v>233</v>
      </c>
      <c r="Q418" s="117">
        <f>+Q419</f>
        <v>0</v>
      </c>
      <c r="R418" s="117">
        <f t="shared" ref="R418:AD419" si="303">+R419</f>
        <v>0</v>
      </c>
      <c r="S418" s="117">
        <f t="shared" si="303"/>
        <v>0</v>
      </c>
      <c r="T418" s="117">
        <f t="shared" si="303"/>
        <v>0</v>
      </c>
      <c r="U418" s="117">
        <f t="shared" si="303"/>
        <v>0</v>
      </c>
      <c r="V418" s="117">
        <f t="shared" si="303"/>
        <v>0</v>
      </c>
      <c r="W418" s="286">
        <f t="shared" si="303"/>
        <v>0</v>
      </c>
      <c r="X418" s="117"/>
      <c r="Y418" s="260"/>
      <c r="Z418" s="117">
        <f t="shared" si="303"/>
        <v>0</v>
      </c>
      <c r="AA418" s="117">
        <f t="shared" si="303"/>
        <v>0</v>
      </c>
      <c r="AB418" s="117">
        <f t="shared" si="303"/>
        <v>0</v>
      </c>
      <c r="AC418" s="117">
        <f t="shared" si="303"/>
        <v>0</v>
      </c>
      <c r="AD418" s="117">
        <f t="shared" si="303"/>
        <v>0</v>
      </c>
      <c r="AE418" s="160"/>
    </row>
    <row r="419" spans="1:31" s="98" customFormat="1" ht="20.25" hidden="1" customHeight="1" x14ac:dyDescent="0.25">
      <c r="A419" s="167" t="s">
        <v>329</v>
      </c>
      <c r="B419" s="167"/>
      <c r="C419" s="167"/>
      <c r="D419" s="167"/>
      <c r="E419" s="180" t="s">
        <v>380</v>
      </c>
      <c r="F419" s="182">
        <f t="shared" si="293"/>
        <v>0</v>
      </c>
      <c r="G419" s="182">
        <f t="shared" si="294"/>
        <v>0</v>
      </c>
      <c r="H419" s="183">
        <f t="shared" si="295"/>
        <v>0</v>
      </c>
      <c r="I419" s="108"/>
      <c r="J419" s="115"/>
      <c r="K419" s="115"/>
      <c r="L419" s="115"/>
      <c r="M419" s="176">
        <v>32941</v>
      </c>
      <c r="N419" s="177"/>
      <c r="O419" s="178" t="s">
        <v>41</v>
      </c>
      <c r="P419" s="177" t="s">
        <v>234</v>
      </c>
      <c r="Q419" s="179">
        <f>+Q420</f>
        <v>0</v>
      </c>
      <c r="R419" s="179">
        <f t="shared" si="303"/>
        <v>0</v>
      </c>
      <c r="S419" s="179">
        <f t="shared" si="303"/>
        <v>0</v>
      </c>
      <c r="T419" s="179">
        <f t="shared" si="303"/>
        <v>0</v>
      </c>
      <c r="U419" s="179">
        <f t="shared" si="303"/>
        <v>0</v>
      </c>
      <c r="V419" s="179">
        <f t="shared" si="303"/>
        <v>0</v>
      </c>
      <c r="W419" s="287">
        <f t="shared" si="303"/>
        <v>0</v>
      </c>
      <c r="X419" s="179"/>
      <c r="Y419" s="261"/>
      <c r="Z419" s="179">
        <f t="shared" si="303"/>
        <v>0</v>
      </c>
      <c r="AA419" s="179">
        <f t="shared" si="303"/>
        <v>0</v>
      </c>
      <c r="AB419" s="179">
        <f t="shared" si="303"/>
        <v>0</v>
      </c>
      <c r="AC419" s="179">
        <f t="shared" si="303"/>
        <v>0</v>
      </c>
      <c r="AD419" s="179">
        <f t="shared" si="303"/>
        <v>0</v>
      </c>
      <c r="AE419" s="160"/>
    </row>
    <row r="420" spans="1:31" s="98" customFormat="1" ht="20.25" hidden="1" customHeight="1" x14ac:dyDescent="0.25">
      <c r="A420" s="167" t="s">
        <v>329</v>
      </c>
      <c r="B420" s="167"/>
      <c r="C420" s="167"/>
      <c r="D420" s="167"/>
      <c r="E420" s="167"/>
      <c r="F420" s="182">
        <f t="shared" si="293"/>
        <v>0</v>
      </c>
      <c r="G420" s="182">
        <f t="shared" si="294"/>
        <v>0</v>
      </c>
      <c r="H420" s="183">
        <f t="shared" si="295"/>
        <v>0</v>
      </c>
      <c r="I420" s="116"/>
      <c r="J420" s="116"/>
      <c r="K420" s="115"/>
      <c r="L420" s="115"/>
      <c r="M420" s="9"/>
      <c r="N420" s="155">
        <v>329410</v>
      </c>
      <c r="O420" s="156" t="s">
        <v>41</v>
      </c>
      <c r="P420" s="157" t="s">
        <v>234</v>
      </c>
      <c r="Q420" s="158"/>
      <c r="R420" s="158"/>
      <c r="S420" s="158"/>
      <c r="T420" s="158"/>
      <c r="U420" s="214">
        <v>0</v>
      </c>
      <c r="V420" s="214">
        <v>0</v>
      </c>
      <c r="W420" s="289"/>
      <c r="X420" s="158"/>
      <c r="Y420" s="262"/>
      <c r="Z420" s="158"/>
      <c r="AA420" s="158">
        <f>+Q420</f>
        <v>0</v>
      </c>
      <c r="AB420" s="158"/>
      <c r="AC420" s="158"/>
      <c r="AD420" s="158"/>
      <c r="AE420" s="160"/>
    </row>
    <row r="421" spans="1:31" s="98" customFormat="1" ht="20.25" hidden="1" customHeight="1" x14ac:dyDescent="0.25">
      <c r="A421" s="167" t="s">
        <v>329</v>
      </c>
      <c r="B421" s="167"/>
      <c r="C421" s="167"/>
      <c r="D421" s="180" t="s">
        <v>379</v>
      </c>
      <c r="E421" s="180" t="s">
        <v>380</v>
      </c>
      <c r="F421" s="182">
        <f t="shared" si="293"/>
        <v>0</v>
      </c>
      <c r="G421" s="182">
        <f t="shared" si="294"/>
        <v>0</v>
      </c>
      <c r="H421" s="183">
        <f t="shared" si="295"/>
        <v>0</v>
      </c>
      <c r="I421" s="116"/>
      <c r="J421" s="116"/>
      <c r="K421" s="115"/>
      <c r="L421" s="115">
        <v>3295</v>
      </c>
      <c r="M421" s="115"/>
      <c r="N421" s="116"/>
      <c r="O421" s="10" t="s">
        <v>41</v>
      </c>
      <c r="P421" s="111" t="s">
        <v>235</v>
      </c>
      <c r="Q421" s="117">
        <f>+Q422+Q424</f>
        <v>0</v>
      </c>
      <c r="R421" s="117">
        <f t="shared" ref="R421:AD421" si="304">+R422+R424</f>
        <v>0</v>
      </c>
      <c r="S421" s="117">
        <f t="shared" si="304"/>
        <v>0</v>
      </c>
      <c r="T421" s="117">
        <f t="shared" si="304"/>
        <v>0</v>
      </c>
      <c r="U421" s="117">
        <f t="shared" si="304"/>
        <v>0</v>
      </c>
      <c r="V421" s="117">
        <f t="shared" si="304"/>
        <v>0</v>
      </c>
      <c r="W421" s="286">
        <f t="shared" si="304"/>
        <v>0</v>
      </c>
      <c r="X421" s="117"/>
      <c r="Y421" s="260"/>
      <c r="Z421" s="117">
        <f t="shared" si="304"/>
        <v>0</v>
      </c>
      <c r="AA421" s="117">
        <f t="shared" si="304"/>
        <v>0</v>
      </c>
      <c r="AB421" s="117">
        <f t="shared" si="304"/>
        <v>0</v>
      </c>
      <c r="AC421" s="117">
        <f t="shared" si="304"/>
        <v>0</v>
      </c>
      <c r="AD421" s="117">
        <f t="shared" si="304"/>
        <v>0</v>
      </c>
      <c r="AE421" s="160"/>
    </row>
    <row r="422" spans="1:31" s="98" customFormat="1" ht="20.25" hidden="1" customHeight="1" x14ac:dyDescent="0.25">
      <c r="A422" s="167" t="s">
        <v>329</v>
      </c>
      <c r="B422" s="167"/>
      <c r="C422" s="167"/>
      <c r="D422" s="167"/>
      <c r="E422" s="180" t="s">
        <v>380</v>
      </c>
      <c r="F422" s="182">
        <f t="shared" si="293"/>
        <v>0</v>
      </c>
      <c r="G422" s="182">
        <f t="shared" si="294"/>
        <v>0</v>
      </c>
      <c r="H422" s="183">
        <f t="shared" si="295"/>
        <v>0</v>
      </c>
      <c r="I422" s="108"/>
      <c r="J422" s="115"/>
      <c r="K422" s="115"/>
      <c r="L422" s="115"/>
      <c r="M422" s="176">
        <v>32955</v>
      </c>
      <c r="N422" s="177"/>
      <c r="O422" s="178" t="s">
        <v>41</v>
      </c>
      <c r="P422" s="177" t="s">
        <v>237</v>
      </c>
      <c r="Q422" s="179">
        <f>+Q423</f>
        <v>0</v>
      </c>
      <c r="R422" s="179">
        <f t="shared" ref="R422:AD422" si="305">+R423</f>
        <v>0</v>
      </c>
      <c r="S422" s="179">
        <f t="shared" si="305"/>
        <v>0</v>
      </c>
      <c r="T422" s="179">
        <f t="shared" si="305"/>
        <v>0</v>
      </c>
      <c r="U422" s="179">
        <f t="shared" si="305"/>
        <v>0</v>
      </c>
      <c r="V422" s="179">
        <f t="shared" si="305"/>
        <v>0</v>
      </c>
      <c r="W422" s="287">
        <f t="shared" si="305"/>
        <v>0</v>
      </c>
      <c r="X422" s="179"/>
      <c r="Y422" s="261"/>
      <c r="Z422" s="179">
        <f t="shared" si="305"/>
        <v>0</v>
      </c>
      <c r="AA422" s="179">
        <f t="shared" si="305"/>
        <v>0</v>
      </c>
      <c r="AB422" s="179">
        <f t="shared" si="305"/>
        <v>0</v>
      </c>
      <c r="AC422" s="179">
        <f t="shared" si="305"/>
        <v>0</v>
      </c>
      <c r="AD422" s="179">
        <f t="shared" si="305"/>
        <v>0</v>
      </c>
      <c r="AE422" s="160"/>
    </row>
    <row r="423" spans="1:31" s="98" customFormat="1" ht="20.25" hidden="1" customHeight="1" x14ac:dyDescent="0.25">
      <c r="A423" s="167" t="s">
        <v>329</v>
      </c>
      <c r="B423" s="167"/>
      <c r="C423" s="167"/>
      <c r="D423" s="167"/>
      <c r="E423" s="167"/>
      <c r="F423" s="182">
        <f t="shared" si="293"/>
        <v>0</v>
      </c>
      <c r="G423" s="182">
        <f t="shared" si="294"/>
        <v>0</v>
      </c>
      <c r="H423" s="183">
        <f t="shared" si="295"/>
        <v>0</v>
      </c>
      <c r="I423" s="116"/>
      <c r="J423" s="116"/>
      <c r="K423" s="115"/>
      <c r="L423" s="115"/>
      <c r="M423" s="9"/>
      <c r="N423" s="155">
        <v>329550</v>
      </c>
      <c r="O423" s="156" t="s">
        <v>41</v>
      </c>
      <c r="P423" s="157" t="s">
        <v>237</v>
      </c>
      <c r="Q423" s="158"/>
      <c r="R423" s="158"/>
      <c r="S423" s="158"/>
      <c r="T423" s="158"/>
      <c r="U423" s="214">
        <v>0</v>
      </c>
      <c r="V423" s="214">
        <v>0</v>
      </c>
      <c r="W423" s="289"/>
      <c r="X423" s="158"/>
      <c r="Y423" s="262"/>
      <c r="Z423" s="158"/>
      <c r="AA423" s="158">
        <f>+Q423</f>
        <v>0</v>
      </c>
      <c r="AB423" s="158"/>
      <c r="AC423" s="158"/>
      <c r="AD423" s="158"/>
      <c r="AE423" s="160"/>
    </row>
    <row r="424" spans="1:31" s="98" customFormat="1" ht="20.25" hidden="1" customHeight="1" x14ac:dyDescent="0.25">
      <c r="A424" s="167" t="s">
        <v>329</v>
      </c>
      <c r="B424" s="167"/>
      <c r="C424" s="167"/>
      <c r="D424" s="167"/>
      <c r="E424" s="180" t="s">
        <v>380</v>
      </c>
      <c r="F424" s="182">
        <f t="shared" si="293"/>
        <v>0</v>
      </c>
      <c r="G424" s="182">
        <f t="shared" si="294"/>
        <v>0</v>
      </c>
      <c r="H424" s="183">
        <f t="shared" si="295"/>
        <v>0</v>
      </c>
      <c r="I424" s="108"/>
      <c r="J424" s="115"/>
      <c r="K424" s="115"/>
      <c r="L424" s="115"/>
      <c r="M424" s="176">
        <v>32959</v>
      </c>
      <c r="N424" s="177"/>
      <c r="O424" s="178" t="s">
        <v>41</v>
      </c>
      <c r="P424" s="177" t="s">
        <v>238</v>
      </c>
      <c r="Q424" s="179">
        <f>+Q425+Q426</f>
        <v>0</v>
      </c>
      <c r="R424" s="179">
        <f t="shared" ref="R424:AD424" si="306">+R425+R426</f>
        <v>0</v>
      </c>
      <c r="S424" s="179">
        <f t="shared" si="306"/>
        <v>0</v>
      </c>
      <c r="T424" s="179">
        <f t="shared" si="306"/>
        <v>0</v>
      </c>
      <c r="U424" s="179">
        <f t="shared" si="306"/>
        <v>0</v>
      </c>
      <c r="V424" s="179">
        <f t="shared" si="306"/>
        <v>0</v>
      </c>
      <c r="W424" s="287">
        <f t="shared" si="306"/>
        <v>0</v>
      </c>
      <c r="X424" s="179"/>
      <c r="Y424" s="261"/>
      <c r="Z424" s="179">
        <f t="shared" si="306"/>
        <v>0</v>
      </c>
      <c r="AA424" s="179">
        <f t="shared" si="306"/>
        <v>0</v>
      </c>
      <c r="AB424" s="179">
        <f t="shared" si="306"/>
        <v>0</v>
      </c>
      <c r="AC424" s="179">
        <f t="shared" si="306"/>
        <v>0</v>
      </c>
      <c r="AD424" s="179">
        <f t="shared" si="306"/>
        <v>0</v>
      </c>
      <c r="AE424" s="160"/>
    </row>
    <row r="425" spans="1:31" s="98" customFormat="1" ht="20.25" hidden="1" customHeight="1" x14ac:dyDescent="0.25">
      <c r="A425" s="167" t="s">
        <v>329</v>
      </c>
      <c r="B425" s="167"/>
      <c r="C425" s="167"/>
      <c r="D425" s="167"/>
      <c r="E425" s="167"/>
      <c r="F425" s="182">
        <f t="shared" si="293"/>
        <v>0</v>
      </c>
      <c r="G425" s="182">
        <f t="shared" si="294"/>
        <v>0</v>
      </c>
      <c r="H425" s="183">
        <f t="shared" si="295"/>
        <v>0</v>
      </c>
      <c r="I425" s="116"/>
      <c r="J425" s="116"/>
      <c r="K425" s="115"/>
      <c r="L425" s="115"/>
      <c r="M425" s="9"/>
      <c r="N425" s="155">
        <v>329590</v>
      </c>
      <c r="O425" s="156" t="s">
        <v>41</v>
      </c>
      <c r="P425" s="157" t="s">
        <v>239</v>
      </c>
      <c r="Q425" s="158"/>
      <c r="R425" s="158"/>
      <c r="S425" s="158"/>
      <c r="T425" s="158"/>
      <c r="U425" s="214">
        <v>0</v>
      </c>
      <c r="V425" s="214">
        <v>0</v>
      </c>
      <c r="W425" s="289"/>
      <c r="X425" s="158"/>
      <c r="Y425" s="262"/>
      <c r="Z425" s="158"/>
      <c r="AA425" s="158">
        <f t="shared" ref="AA425:AA426" si="307">+Q425</f>
        <v>0</v>
      </c>
      <c r="AB425" s="158"/>
      <c r="AC425" s="158"/>
      <c r="AD425" s="158"/>
      <c r="AE425" s="160"/>
    </row>
    <row r="426" spans="1:31" s="98" customFormat="1" ht="20.25" hidden="1" customHeight="1" x14ac:dyDescent="0.25">
      <c r="A426" s="167" t="s">
        <v>329</v>
      </c>
      <c r="B426" s="167"/>
      <c r="C426" s="167"/>
      <c r="D426" s="167"/>
      <c r="E426" s="167"/>
      <c r="F426" s="182">
        <f t="shared" si="293"/>
        <v>0</v>
      </c>
      <c r="G426" s="182">
        <f t="shared" si="294"/>
        <v>0</v>
      </c>
      <c r="H426" s="183">
        <f t="shared" si="295"/>
        <v>0</v>
      </c>
      <c r="I426" s="116"/>
      <c r="J426" s="116"/>
      <c r="K426" s="115"/>
      <c r="L426" s="115"/>
      <c r="M426" s="9"/>
      <c r="N426" s="155">
        <v>329591</v>
      </c>
      <c r="O426" s="156" t="s">
        <v>41</v>
      </c>
      <c r="P426" s="157" t="s">
        <v>264</v>
      </c>
      <c r="Q426" s="158"/>
      <c r="R426" s="158"/>
      <c r="S426" s="158"/>
      <c r="T426" s="158"/>
      <c r="U426" s="214">
        <v>0</v>
      </c>
      <c r="V426" s="214">
        <v>0</v>
      </c>
      <c r="W426" s="289"/>
      <c r="X426" s="158"/>
      <c r="Y426" s="262"/>
      <c r="Z426" s="158"/>
      <c r="AA426" s="158">
        <f t="shared" si="307"/>
        <v>0</v>
      </c>
      <c r="AB426" s="158"/>
      <c r="AC426" s="158"/>
      <c r="AD426" s="158"/>
      <c r="AE426" s="160"/>
    </row>
    <row r="427" spans="1:31" s="98" customFormat="1" ht="20.25" hidden="1" customHeight="1" x14ac:dyDescent="0.25">
      <c r="A427" s="167" t="s">
        <v>329</v>
      </c>
      <c r="B427" s="167"/>
      <c r="C427" s="167"/>
      <c r="D427" s="180" t="s">
        <v>379</v>
      </c>
      <c r="E427" s="180" t="s">
        <v>380</v>
      </c>
      <c r="F427" s="182">
        <f t="shared" si="293"/>
        <v>0</v>
      </c>
      <c r="G427" s="182">
        <f t="shared" si="294"/>
        <v>0</v>
      </c>
      <c r="H427" s="183">
        <f t="shared" si="295"/>
        <v>0</v>
      </c>
      <c r="I427" s="116"/>
      <c r="J427" s="116"/>
      <c r="K427" s="115"/>
      <c r="L427" s="115">
        <v>3296</v>
      </c>
      <c r="M427" s="115"/>
      <c r="N427" s="116"/>
      <c r="O427" s="10" t="s">
        <v>41</v>
      </c>
      <c r="P427" s="111" t="s">
        <v>241</v>
      </c>
      <c r="Q427" s="117">
        <v>0</v>
      </c>
      <c r="R427" s="117">
        <v>0</v>
      </c>
      <c r="S427" s="117">
        <v>0</v>
      </c>
      <c r="T427" s="117">
        <v>0</v>
      </c>
      <c r="U427" s="117">
        <v>0</v>
      </c>
      <c r="V427" s="117">
        <v>0</v>
      </c>
      <c r="W427" s="286">
        <v>0</v>
      </c>
      <c r="X427" s="117"/>
      <c r="Y427" s="260"/>
      <c r="Z427" s="117">
        <v>0</v>
      </c>
      <c r="AA427" s="117">
        <v>0</v>
      </c>
      <c r="AB427" s="117">
        <v>0</v>
      </c>
      <c r="AC427" s="117">
        <v>0</v>
      </c>
      <c r="AD427" s="117">
        <v>0</v>
      </c>
      <c r="AE427" s="160"/>
    </row>
    <row r="428" spans="1:31" s="98" customFormat="1" ht="20.25" hidden="1" customHeight="1" x14ac:dyDescent="0.25">
      <c r="A428" s="167" t="s">
        <v>329</v>
      </c>
      <c r="B428" s="167"/>
      <c r="C428" s="167"/>
      <c r="D428" s="180" t="s">
        <v>379</v>
      </c>
      <c r="E428" s="180" t="s">
        <v>380</v>
      </c>
      <c r="F428" s="182">
        <f t="shared" si="293"/>
        <v>0</v>
      </c>
      <c r="G428" s="182">
        <f t="shared" si="294"/>
        <v>0</v>
      </c>
      <c r="H428" s="183">
        <f t="shared" si="295"/>
        <v>0</v>
      </c>
      <c r="I428" s="116"/>
      <c r="J428" s="116"/>
      <c r="K428" s="115"/>
      <c r="L428" s="115">
        <v>3299</v>
      </c>
      <c r="M428" s="115"/>
      <c r="N428" s="116"/>
      <c r="O428" s="10" t="s">
        <v>41</v>
      </c>
      <c r="P428" s="111" t="s">
        <v>225</v>
      </c>
      <c r="Q428" s="117">
        <f>+Q429+Q430</f>
        <v>0</v>
      </c>
      <c r="R428" s="117">
        <f t="shared" ref="R428:AD428" si="308">+R429+R430</f>
        <v>0</v>
      </c>
      <c r="S428" s="117">
        <f t="shared" si="308"/>
        <v>0</v>
      </c>
      <c r="T428" s="117">
        <f t="shared" si="308"/>
        <v>0</v>
      </c>
      <c r="U428" s="117">
        <f t="shared" si="308"/>
        <v>0</v>
      </c>
      <c r="V428" s="117">
        <f t="shared" si="308"/>
        <v>0</v>
      </c>
      <c r="W428" s="286">
        <f t="shared" si="308"/>
        <v>0</v>
      </c>
      <c r="X428" s="117"/>
      <c r="Y428" s="260"/>
      <c r="Z428" s="117">
        <f t="shared" si="308"/>
        <v>0</v>
      </c>
      <c r="AA428" s="117">
        <f t="shared" si="308"/>
        <v>0</v>
      </c>
      <c r="AB428" s="117">
        <f t="shared" si="308"/>
        <v>0</v>
      </c>
      <c r="AC428" s="117">
        <f t="shared" si="308"/>
        <v>0</v>
      </c>
      <c r="AD428" s="117">
        <f t="shared" si="308"/>
        <v>0</v>
      </c>
      <c r="AE428" s="160"/>
    </row>
    <row r="429" spans="1:31" s="98" customFormat="1" ht="20.25" hidden="1" customHeight="1" x14ac:dyDescent="0.25">
      <c r="A429" s="167" t="s">
        <v>329</v>
      </c>
      <c r="B429" s="167"/>
      <c r="C429" s="167"/>
      <c r="D429" s="167"/>
      <c r="E429" s="180" t="s">
        <v>380</v>
      </c>
      <c r="F429" s="182">
        <f t="shared" si="293"/>
        <v>0</v>
      </c>
      <c r="G429" s="182">
        <f t="shared" si="294"/>
        <v>0</v>
      </c>
      <c r="H429" s="183">
        <f t="shared" si="295"/>
        <v>0</v>
      </c>
      <c r="I429" s="108"/>
      <c r="J429" s="115"/>
      <c r="K429" s="115"/>
      <c r="L429" s="115"/>
      <c r="M429" s="176">
        <v>32991</v>
      </c>
      <c r="N429" s="177"/>
      <c r="O429" s="178" t="s">
        <v>41</v>
      </c>
      <c r="P429" s="177" t="s">
        <v>242</v>
      </c>
      <c r="Q429" s="179"/>
      <c r="R429" s="179"/>
      <c r="S429" s="179"/>
      <c r="T429" s="179"/>
      <c r="U429" s="179"/>
      <c r="V429" s="179"/>
      <c r="W429" s="287"/>
      <c r="X429" s="179"/>
      <c r="Y429" s="261"/>
      <c r="Z429" s="179"/>
      <c r="AA429" s="179"/>
      <c r="AB429" s="179"/>
      <c r="AC429" s="179"/>
      <c r="AD429" s="179"/>
      <c r="AE429" s="160"/>
    </row>
    <row r="430" spans="1:31" s="98" customFormat="1" ht="20.25" hidden="1" customHeight="1" x14ac:dyDescent="0.25">
      <c r="A430" s="167" t="s">
        <v>329</v>
      </c>
      <c r="B430" s="167"/>
      <c r="C430" s="167"/>
      <c r="D430" s="167"/>
      <c r="E430" s="180" t="s">
        <v>380</v>
      </c>
      <c r="F430" s="182">
        <f t="shared" si="293"/>
        <v>0</v>
      </c>
      <c r="G430" s="182">
        <f t="shared" si="294"/>
        <v>0</v>
      </c>
      <c r="H430" s="183">
        <f t="shared" si="295"/>
        <v>0</v>
      </c>
      <c r="I430" s="108"/>
      <c r="J430" s="115"/>
      <c r="K430" s="115"/>
      <c r="L430" s="115"/>
      <c r="M430" s="176">
        <v>32999</v>
      </c>
      <c r="N430" s="177"/>
      <c r="O430" s="178" t="s">
        <v>41</v>
      </c>
      <c r="P430" s="177" t="s">
        <v>225</v>
      </c>
      <c r="Q430" s="179">
        <f>+Q431</f>
        <v>0</v>
      </c>
      <c r="R430" s="179">
        <f t="shared" ref="R430:AD430" si="309">+R431</f>
        <v>0</v>
      </c>
      <c r="S430" s="179">
        <f t="shared" si="309"/>
        <v>0</v>
      </c>
      <c r="T430" s="179">
        <f t="shared" si="309"/>
        <v>0</v>
      </c>
      <c r="U430" s="179">
        <f t="shared" si="309"/>
        <v>0</v>
      </c>
      <c r="V430" s="179">
        <f t="shared" si="309"/>
        <v>0</v>
      </c>
      <c r="W430" s="287">
        <f t="shared" si="309"/>
        <v>0</v>
      </c>
      <c r="X430" s="179"/>
      <c r="Y430" s="261"/>
      <c r="Z430" s="179">
        <f t="shared" si="309"/>
        <v>0</v>
      </c>
      <c r="AA430" s="179">
        <f t="shared" si="309"/>
        <v>0</v>
      </c>
      <c r="AB430" s="179">
        <f t="shared" si="309"/>
        <v>0</v>
      </c>
      <c r="AC430" s="179">
        <f t="shared" si="309"/>
        <v>0</v>
      </c>
      <c r="AD430" s="179">
        <f t="shared" si="309"/>
        <v>0</v>
      </c>
      <c r="AE430" s="160"/>
    </row>
    <row r="431" spans="1:31" s="98" customFormat="1" ht="20.25" hidden="1" customHeight="1" x14ac:dyDescent="0.25">
      <c r="A431" s="167" t="s">
        <v>329</v>
      </c>
      <c r="B431" s="167"/>
      <c r="C431" s="167"/>
      <c r="D431" s="167"/>
      <c r="E431" s="167"/>
      <c r="F431" s="182">
        <f t="shared" si="293"/>
        <v>0</v>
      </c>
      <c r="G431" s="182">
        <f t="shared" si="294"/>
        <v>0</v>
      </c>
      <c r="H431" s="183">
        <f t="shared" si="295"/>
        <v>0</v>
      </c>
      <c r="I431" s="116"/>
      <c r="J431" s="116"/>
      <c r="K431" s="115"/>
      <c r="L431" s="115"/>
      <c r="M431" s="9"/>
      <c r="N431" s="155">
        <v>329990</v>
      </c>
      <c r="O431" s="156" t="s">
        <v>41</v>
      </c>
      <c r="P431" s="157" t="s">
        <v>225</v>
      </c>
      <c r="Q431" s="158"/>
      <c r="R431" s="158"/>
      <c r="S431" s="158"/>
      <c r="T431" s="158"/>
      <c r="U431" s="214">
        <v>0</v>
      </c>
      <c r="V431" s="214">
        <v>0</v>
      </c>
      <c r="W431" s="289"/>
      <c r="X431" s="158"/>
      <c r="Y431" s="262"/>
      <c r="Z431" s="158"/>
      <c r="AA431" s="158">
        <f>+Q431</f>
        <v>0</v>
      </c>
      <c r="AB431" s="158"/>
      <c r="AC431" s="158"/>
      <c r="AD431" s="158"/>
      <c r="AE431" s="160"/>
    </row>
    <row r="432" spans="1:31" s="171" customFormat="1" ht="20.25" customHeight="1" x14ac:dyDescent="0.25">
      <c r="A432" s="167" t="s">
        <v>329</v>
      </c>
      <c r="B432" s="180" t="s">
        <v>345</v>
      </c>
      <c r="C432" s="180" t="s">
        <v>376</v>
      </c>
      <c r="D432" s="180" t="s">
        <v>379</v>
      </c>
      <c r="E432" s="180" t="s">
        <v>380</v>
      </c>
      <c r="F432" s="182">
        <f t="shared" si="293"/>
        <v>2000</v>
      </c>
      <c r="G432" s="182">
        <f t="shared" si="294"/>
        <v>2100</v>
      </c>
      <c r="H432" s="183">
        <f t="shared" si="295"/>
        <v>4675</v>
      </c>
      <c r="I432" s="231"/>
      <c r="J432" s="231">
        <v>34</v>
      </c>
      <c r="K432" s="231"/>
      <c r="L432" s="231"/>
      <c r="M432" s="231"/>
      <c r="N432" s="231"/>
      <c r="O432" s="257" t="s">
        <v>41</v>
      </c>
      <c r="P432" s="232" t="s">
        <v>8</v>
      </c>
      <c r="Q432" s="233">
        <f>Q433</f>
        <v>1000</v>
      </c>
      <c r="R432" s="233">
        <f t="shared" ref="R432:AD435" si="310">R433</f>
        <v>0</v>
      </c>
      <c r="S432" s="233">
        <f t="shared" si="310"/>
        <v>1000</v>
      </c>
      <c r="T432" s="233">
        <f t="shared" si="310"/>
        <v>0</v>
      </c>
      <c r="U432" s="233">
        <f t="shared" si="310"/>
        <v>0</v>
      </c>
      <c r="V432" s="233">
        <f t="shared" si="310"/>
        <v>1000</v>
      </c>
      <c r="W432" s="233">
        <f t="shared" si="310"/>
        <v>1000</v>
      </c>
      <c r="X432" s="233">
        <v>0</v>
      </c>
      <c r="Y432" s="230">
        <f>W432/V432*100</f>
        <v>100</v>
      </c>
      <c r="Z432" s="170">
        <f t="shared" si="310"/>
        <v>0</v>
      </c>
      <c r="AA432" s="170">
        <f t="shared" si="310"/>
        <v>1000</v>
      </c>
      <c r="AB432" s="170">
        <f t="shared" si="310"/>
        <v>1200</v>
      </c>
      <c r="AC432" s="170">
        <f t="shared" si="310"/>
        <v>1225</v>
      </c>
      <c r="AD432" s="170">
        <f t="shared" si="310"/>
        <v>1250</v>
      </c>
      <c r="AE432" s="160"/>
    </row>
    <row r="433" spans="1:31" s="194" customFormat="1" ht="20.25" customHeight="1" x14ac:dyDescent="0.25">
      <c r="A433" s="172" t="s">
        <v>329</v>
      </c>
      <c r="B433" s="172"/>
      <c r="C433" s="195" t="s">
        <v>376</v>
      </c>
      <c r="D433" s="195" t="s">
        <v>379</v>
      </c>
      <c r="E433" s="195" t="s">
        <v>380</v>
      </c>
      <c r="F433" s="187">
        <f t="shared" si="293"/>
        <v>2000</v>
      </c>
      <c r="G433" s="187">
        <f t="shared" si="294"/>
        <v>2000</v>
      </c>
      <c r="H433" s="188">
        <f t="shared" si="295"/>
        <v>4675</v>
      </c>
      <c r="I433" s="108"/>
      <c r="J433" s="115"/>
      <c r="K433" s="115">
        <v>343</v>
      </c>
      <c r="L433" s="115"/>
      <c r="M433" s="115"/>
      <c r="N433" s="116"/>
      <c r="O433" s="10" t="s">
        <v>41</v>
      </c>
      <c r="P433" s="111" t="s">
        <v>243</v>
      </c>
      <c r="Q433" s="117">
        <f>Q434+Q439</f>
        <v>1000</v>
      </c>
      <c r="R433" s="117">
        <f t="shared" ref="R433:AD433" si="311">R434+R439</f>
        <v>0</v>
      </c>
      <c r="S433" s="117">
        <f t="shared" si="311"/>
        <v>1000</v>
      </c>
      <c r="T433" s="117">
        <f t="shared" si="311"/>
        <v>0</v>
      </c>
      <c r="U433" s="250">
        <f t="shared" si="311"/>
        <v>0</v>
      </c>
      <c r="V433" s="250">
        <f t="shared" si="311"/>
        <v>1000</v>
      </c>
      <c r="W433" s="286">
        <f t="shared" si="311"/>
        <v>1000</v>
      </c>
      <c r="X433" s="117"/>
      <c r="Y433" s="260"/>
      <c r="Z433" s="193">
        <f t="shared" si="311"/>
        <v>0</v>
      </c>
      <c r="AA433" s="193">
        <f t="shared" si="311"/>
        <v>1000</v>
      </c>
      <c r="AB433" s="193">
        <f t="shared" si="311"/>
        <v>1200</v>
      </c>
      <c r="AC433" s="193">
        <f t="shared" si="311"/>
        <v>1225</v>
      </c>
      <c r="AD433" s="193">
        <f t="shared" si="311"/>
        <v>1250</v>
      </c>
      <c r="AE433" s="160"/>
    </row>
    <row r="434" spans="1:31" s="98" customFormat="1" ht="20.25" customHeight="1" x14ac:dyDescent="0.25">
      <c r="A434" s="167" t="s">
        <v>329</v>
      </c>
      <c r="B434" s="167"/>
      <c r="C434" s="167"/>
      <c r="D434" s="180" t="s">
        <v>379</v>
      </c>
      <c r="E434" s="180" t="s">
        <v>380</v>
      </c>
      <c r="F434" s="182">
        <f t="shared" si="293"/>
        <v>2000</v>
      </c>
      <c r="G434" s="182">
        <f t="shared" si="294"/>
        <v>2000</v>
      </c>
      <c r="H434" s="183">
        <f t="shared" si="295"/>
        <v>4675</v>
      </c>
      <c r="I434" s="116"/>
      <c r="J434" s="116"/>
      <c r="K434" s="115"/>
      <c r="L434" s="115">
        <v>3431</v>
      </c>
      <c r="M434" s="115"/>
      <c r="N434" s="116"/>
      <c r="O434" s="10" t="s">
        <v>41</v>
      </c>
      <c r="P434" s="111" t="s">
        <v>244</v>
      </c>
      <c r="Q434" s="117">
        <f>Q435+Q437</f>
        <v>1000</v>
      </c>
      <c r="R434" s="117">
        <f t="shared" ref="R434:AD434" si="312">R435+R437</f>
        <v>0</v>
      </c>
      <c r="S434" s="117">
        <f t="shared" si="312"/>
        <v>1000</v>
      </c>
      <c r="T434" s="117">
        <f t="shared" si="312"/>
        <v>0</v>
      </c>
      <c r="U434" s="250">
        <f t="shared" si="312"/>
        <v>0</v>
      </c>
      <c r="V434" s="250">
        <f t="shared" si="312"/>
        <v>1000</v>
      </c>
      <c r="W434" s="286">
        <f t="shared" si="312"/>
        <v>1000</v>
      </c>
      <c r="X434" s="117"/>
      <c r="Y434" s="260"/>
      <c r="Z434" s="117">
        <f t="shared" si="312"/>
        <v>0</v>
      </c>
      <c r="AA434" s="117">
        <f t="shared" si="312"/>
        <v>1000</v>
      </c>
      <c r="AB434" s="117">
        <f t="shared" si="312"/>
        <v>1200</v>
      </c>
      <c r="AC434" s="117">
        <f t="shared" si="312"/>
        <v>1225</v>
      </c>
      <c r="AD434" s="117">
        <f t="shared" si="312"/>
        <v>1250</v>
      </c>
      <c r="AE434" s="160"/>
    </row>
    <row r="435" spans="1:31" s="98" customFormat="1" ht="20.25" hidden="1" customHeight="1" x14ac:dyDescent="0.25">
      <c r="A435" s="167" t="s">
        <v>329</v>
      </c>
      <c r="B435" s="167"/>
      <c r="C435" s="167"/>
      <c r="D435" s="167"/>
      <c r="E435" s="180" t="s">
        <v>380</v>
      </c>
      <c r="F435" s="182">
        <f t="shared" si="293"/>
        <v>2000</v>
      </c>
      <c r="G435" s="182">
        <f t="shared" si="294"/>
        <v>2000</v>
      </c>
      <c r="H435" s="183">
        <f t="shared" si="295"/>
        <v>4675</v>
      </c>
      <c r="I435" s="108"/>
      <c r="J435" s="115"/>
      <c r="K435" s="115"/>
      <c r="L435" s="115"/>
      <c r="M435" s="176">
        <v>34311</v>
      </c>
      <c r="N435" s="177"/>
      <c r="O435" s="178" t="s">
        <v>41</v>
      </c>
      <c r="P435" s="177" t="s">
        <v>245</v>
      </c>
      <c r="Q435" s="179">
        <f>Q436</f>
        <v>1000</v>
      </c>
      <c r="R435" s="179">
        <f t="shared" si="310"/>
        <v>0</v>
      </c>
      <c r="S435" s="179">
        <f t="shared" si="310"/>
        <v>1000</v>
      </c>
      <c r="T435" s="179">
        <f t="shared" si="310"/>
        <v>0</v>
      </c>
      <c r="U435" s="251">
        <f t="shared" si="310"/>
        <v>0</v>
      </c>
      <c r="V435" s="251">
        <f t="shared" si="310"/>
        <v>1000</v>
      </c>
      <c r="W435" s="287">
        <f t="shared" si="310"/>
        <v>1000</v>
      </c>
      <c r="X435" s="179"/>
      <c r="Y435" s="261"/>
      <c r="Z435" s="179">
        <f t="shared" si="310"/>
        <v>0</v>
      </c>
      <c r="AA435" s="179">
        <f t="shared" si="310"/>
        <v>1000</v>
      </c>
      <c r="AB435" s="179">
        <f t="shared" si="310"/>
        <v>1200</v>
      </c>
      <c r="AC435" s="179">
        <f t="shared" si="310"/>
        <v>1225</v>
      </c>
      <c r="AD435" s="179">
        <f t="shared" si="310"/>
        <v>1250</v>
      </c>
      <c r="AE435" s="160"/>
    </row>
    <row r="436" spans="1:31" s="98" customFormat="1" ht="20.25" hidden="1" customHeight="1" x14ac:dyDescent="0.25">
      <c r="A436" s="167" t="s">
        <v>329</v>
      </c>
      <c r="B436" s="167"/>
      <c r="C436" s="167"/>
      <c r="D436" s="167"/>
      <c r="E436" s="167"/>
      <c r="F436" s="182">
        <f t="shared" si="293"/>
        <v>2000</v>
      </c>
      <c r="G436" s="182">
        <f t="shared" si="294"/>
        <v>2000</v>
      </c>
      <c r="H436" s="183">
        <f t="shared" si="295"/>
        <v>4675</v>
      </c>
      <c r="I436" s="116"/>
      <c r="J436" s="116"/>
      <c r="K436" s="115"/>
      <c r="L436" s="115"/>
      <c r="M436" s="9"/>
      <c r="N436" s="155">
        <v>343110</v>
      </c>
      <c r="O436" s="156" t="s">
        <v>41</v>
      </c>
      <c r="P436" s="157" t="s">
        <v>245</v>
      </c>
      <c r="Q436" s="158">
        <v>1000</v>
      </c>
      <c r="R436" s="158">
        <f>S436-Q436</f>
        <v>0</v>
      </c>
      <c r="S436" s="158">
        <v>1000</v>
      </c>
      <c r="T436" s="158"/>
      <c r="U436" s="252">
        <v>0</v>
      </c>
      <c r="V436" s="252">
        <v>1000</v>
      </c>
      <c r="W436" s="289">
        <v>1000</v>
      </c>
      <c r="X436" s="158"/>
      <c r="Y436" s="262"/>
      <c r="Z436" s="158"/>
      <c r="AA436" s="158">
        <f>+Q436</f>
        <v>1000</v>
      </c>
      <c r="AB436" s="158">
        <v>1200</v>
      </c>
      <c r="AC436" s="158">
        <v>1225</v>
      </c>
      <c r="AD436" s="158">
        <v>1250</v>
      </c>
      <c r="AE436" s="160"/>
    </row>
    <row r="437" spans="1:31" s="98" customFormat="1" ht="20.25" hidden="1" customHeight="1" x14ac:dyDescent="0.25">
      <c r="A437" s="167" t="s">
        <v>329</v>
      </c>
      <c r="B437" s="167"/>
      <c r="C437" s="167"/>
      <c r="D437" s="167"/>
      <c r="E437" s="180" t="s">
        <v>380</v>
      </c>
      <c r="F437" s="182">
        <f t="shared" si="293"/>
        <v>0</v>
      </c>
      <c r="G437" s="182">
        <f t="shared" si="294"/>
        <v>0</v>
      </c>
      <c r="H437" s="183">
        <f t="shared" si="295"/>
        <v>0</v>
      </c>
      <c r="I437" s="108"/>
      <c r="J437" s="115"/>
      <c r="K437" s="115"/>
      <c r="L437" s="115"/>
      <c r="M437" s="176">
        <v>34312</v>
      </c>
      <c r="N437" s="177"/>
      <c r="O437" s="178" t="s">
        <v>41</v>
      </c>
      <c r="P437" s="177" t="s">
        <v>246</v>
      </c>
      <c r="Q437" s="179">
        <f>+Q438</f>
        <v>0</v>
      </c>
      <c r="R437" s="179">
        <f t="shared" ref="R437:AD437" si="313">+R438</f>
        <v>0</v>
      </c>
      <c r="S437" s="179">
        <f t="shared" si="313"/>
        <v>0</v>
      </c>
      <c r="T437" s="179">
        <f t="shared" si="313"/>
        <v>0</v>
      </c>
      <c r="U437" s="179">
        <f t="shared" si="313"/>
        <v>0</v>
      </c>
      <c r="V437" s="179">
        <f t="shared" si="313"/>
        <v>0</v>
      </c>
      <c r="W437" s="287">
        <f t="shared" si="313"/>
        <v>0</v>
      </c>
      <c r="X437" s="179"/>
      <c r="Y437" s="261"/>
      <c r="Z437" s="179">
        <f t="shared" si="313"/>
        <v>0</v>
      </c>
      <c r="AA437" s="179">
        <f t="shared" si="313"/>
        <v>0</v>
      </c>
      <c r="AB437" s="179">
        <f t="shared" si="313"/>
        <v>0</v>
      </c>
      <c r="AC437" s="179">
        <f t="shared" si="313"/>
        <v>0</v>
      </c>
      <c r="AD437" s="179">
        <f t="shared" si="313"/>
        <v>0</v>
      </c>
    </row>
    <row r="438" spans="1:31" s="98" customFormat="1" ht="20.25" hidden="1" customHeight="1" x14ac:dyDescent="0.25">
      <c r="A438" s="167" t="s">
        <v>329</v>
      </c>
      <c r="B438" s="167"/>
      <c r="C438" s="167"/>
      <c r="D438" s="167"/>
      <c r="E438" s="167"/>
      <c r="F438" s="182">
        <f t="shared" si="293"/>
        <v>0</v>
      </c>
      <c r="G438" s="182">
        <f t="shared" si="294"/>
        <v>0</v>
      </c>
      <c r="H438" s="183">
        <f t="shared" si="295"/>
        <v>0</v>
      </c>
      <c r="I438" s="116"/>
      <c r="J438" s="116"/>
      <c r="K438" s="115"/>
      <c r="L438" s="115"/>
      <c r="M438" s="9"/>
      <c r="N438" s="155">
        <v>343120</v>
      </c>
      <c r="O438" s="156" t="s">
        <v>41</v>
      </c>
      <c r="P438" s="157" t="s">
        <v>246</v>
      </c>
      <c r="Q438" s="158"/>
      <c r="R438" s="158"/>
      <c r="S438" s="158"/>
      <c r="T438" s="158"/>
      <c r="U438" s="214">
        <v>0</v>
      </c>
      <c r="V438" s="214">
        <v>0</v>
      </c>
      <c r="W438" s="289"/>
      <c r="X438" s="158"/>
      <c r="Y438" s="262"/>
      <c r="Z438" s="158"/>
      <c r="AA438" s="158">
        <f>+Q438</f>
        <v>0</v>
      </c>
      <c r="AB438" s="158"/>
      <c r="AC438" s="158"/>
      <c r="AD438" s="158"/>
    </row>
    <row r="439" spans="1:31" s="98" customFormat="1" ht="20.25" hidden="1" customHeight="1" x14ac:dyDescent="0.25">
      <c r="A439" s="167" t="s">
        <v>329</v>
      </c>
      <c r="B439" s="167"/>
      <c r="C439" s="167"/>
      <c r="D439" s="180" t="s">
        <v>379</v>
      </c>
      <c r="E439" s="180" t="s">
        <v>380</v>
      </c>
      <c r="F439" s="182">
        <f t="shared" si="293"/>
        <v>0</v>
      </c>
      <c r="G439" s="182">
        <f t="shared" si="294"/>
        <v>0</v>
      </c>
      <c r="H439" s="183">
        <f t="shared" si="295"/>
        <v>0</v>
      </c>
      <c r="I439" s="116"/>
      <c r="J439" s="116"/>
      <c r="K439" s="115"/>
      <c r="L439" s="115">
        <v>3433</v>
      </c>
      <c r="M439" s="9"/>
      <c r="N439" s="111"/>
      <c r="O439" s="10" t="s">
        <v>41</v>
      </c>
      <c r="P439" s="111" t="s">
        <v>247</v>
      </c>
      <c r="Q439" s="117">
        <f>+Q440</f>
        <v>0</v>
      </c>
      <c r="R439" s="117">
        <f t="shared" ref="R439:AD440" si="314">+R440</f>
        <v>0</v>
      </c>
      <c r="S439" s="117">
        <f t="shared" si="314"/>
        <v>0</v>
      </c>
      <c r="T439" s="117">
        <f t="shared" si="314"/>
        <v>0</v>
      </c>
      <c r="U439" s="117">
        <f t="shared" si="314"/>
        <v>0</v>
      </c>
      <c r="V439" s="117">
        <f t="shared" si="314"/>
        <v>0</v>
      </c>
      <c r="W439" s="286">
        <f t="shared" si="314"/>
        <v>0</v>
      </c>
      <c r="X439" s="117"/>
      <c r="Y439" s="260"/>
      <c r="Z439" s="117">
        <f t="shared" si="314"/>
        <v>0</v>
      </c>
      <c r="AA439" s="117">
        <f t="shared" si="314"/>
        <v>0</v>
      </c>
      <c r="AB439" s="117">
        <f t="shared" si="314"/>
        <v>0</v>
      </c>
      <c r="AC439" s="117">
        <f t="shared" si="314"/>
        <v>0</v>
      </c>
      <c r="AD439" s="117">
        <f t="shared" si="314"/>
        <v>0</v>
      </c>
    </row>
    <row r="440" spans="1:31" s="98" customFormat="1" ht="20.25" hidden="1" customHeight="1" x14ac:dyDescent="0.25">
      <c r="A440" s="167" t="s">
        <v>329</v>
      </c>
      <c r="B440" s="167"/>
      <c r="C440" s="167"/>
      <c r="D440" s="167"/>
      <c r="E440" s="180" t="s">
        <v>380</v>
      </c>
      <c r="F440" s="182">
        <f t="shared" si="293"/>
        <v>0</v>
      </c>
      <c r="G440" s="182">
        <f t="shared" si="294"/>
        <v>0</v>
      </c>
      <c r="H440" s="183">
        <f t="shared" si="295"/>
        <v>0</v>
      </c>
      <c r="I440" s="108"/>
      <c r="J440" s="115"/>
      <c r="K440" s="115"/>
      <c r="L440" s="115"/>
      <c r="M440" s="176">
        <v>34333</v>
      </c>
      <c r="N440" s="177"/>
      <c r="O440" s="178" t="s">
        <v>41</v>
      </c>
      <c r="P440" s="177" t="s">
        <v>247</v>
      </c>
      <c r="Q440" s="179">
        <f>+Q441</f>
        <v>0</v>
      </c>
      <c r="R440" s="179">
        <f t="shared" si="314"/>
        <v>0</v>
      </c>
      <c r="S440" s="179">
        <f t="shared" si="314"/>
        <v>0</v>
      </c>
      <c r="T440" s="179">
        <f t="shared" si="314"/>
        <v>0</v>
      </c>
      <c r="U440" s="179">
        <f t="shared" si="314"/>
        <v>0</v>
      </c>
      <c r="V440" s="179">
        <f t="shared" si="314"/>
        <v>0</v>
      </c>
      <c r="W440" s="287">
        <f t="shared" si="314"/>
        <v>0</v>
      </c>
      <c r="X440" s="179"/>
      <c r="Y440" s="261"/>
      <c r="Z440" s="179">
        <f t="shared" si="314"/>
        <v>0</v>
      </c>
      <c r="AA440" s="179">
        <f t="shared" si="314"/>
        <v>0</v>
      </c>
      <c r="AB440" s="179">
        <f t="shared" si="314"/>
        <v>0</v>
      </c>
      <c r="AC440" s="179">
        <f t="shared" si="314"/>
        <v>0</v>
      </c>
      <c r="AD440" s="179">
        <f t="shared" si="314"/>
        <v>0</v>
      </c>
    </row>
    <row r="441" spans="1:31" s="98" customFormat="1" ht="20.25" hidden="1" customHeight="1" x14ac:dyDescent="0.25">
      <c r="A441" s="167" t="s">
        <v>329</v>
      </c>
      <c r="B441" s="167"/>
      <c r="C441" s="167"/>
      <c r="D441" s="167"/>
      <c r="E441" s="167"/>
      <c r="F441" s="182">
        <f t="shared" si="293"/>
        <v>0</v>
      </c>
      <c r="G441" s="182">
        <f t="shared" si="294"/>
        <v>0</v>
      </c>
      <c r="H441" s="183">
        <f t="shared" si="295"/>
        <v>0</v>
      </c>
      <c r="I441" s="116"/>
      <c r="J441" s="116"/>
      <c r="K441" s="115"/>
      <c r="L441" s="115"/>
      <c r="M441" s="9"/>
      <c r="N441" s="155">
        <v>343330</v>
      </c>
      <c r="O441" s="156" t="s">
        <v>41</v>
      </c>
      <c r="P441" s="157" t="s">
        <v>247</v>
      </c>
      <c r="Q441" s="158"/>
      <c r="R441" s="158"/>
      <c r="S441" s="158"/>
      <c r="T441" s="158"/>
      <c r="U441" s="214">
        <v>0</v>
      </c>
      <c r="V441" s="214">
        <v>0</v>
      </c>
      <c r="W441" s="289"/>
      <c r="X441" s="158"/>
      <c r="Y441" s="262"/>
      <c r="Z441" s="158"/>
      <c r="AA441" s="158">
        <f>+Q441</f>
        <v>0</v>
      </c>
      <c r="AB441" s="158"/>
      <c r="AC441" s="158"/>
      <c r="AD441" s="158"/>
    </row>
    <row r="442" spans="1:31" s="175" customFormat="1" ht="23.25" customHeight="1" x14ac:dyDescent="0.25">
      <c r="A442" s="172" t="s">
        <v>435</v>
      </c>
      <c r="B442" s="172"/>
      <c r="C442" s="180" t="s">
        <v>376</v>
      </c>
      <c r="D442" s="180" t="s">
        <v>379</v>
      </c>
      <c r="E442" s="180" t="s">
        <v>380</v>
      </c>
      <c r="F442" s="182">
        <f t="shared" si="293"/>
        <v>34000</v>
      </c>
      <c r="G442" s="182">
        <f t="shared" si="294"/>
        <v>136641.05605882351</v>
      </c>
      <c r="H442" s="183">
        <f t="shared" si="295"/>
        <v>70574.11</v>
      </c>
      <c r="I442" s="99"/>
      <c r="J442" s="99"/>
      <c r="K442" s="99"/>
      <c r="L442" s="99"/>
      <c r="M442" s="99"/>
      <c r="N442" s="99" t="str">
        <f>+O442</f>
        <v>5.5.</v>
      </c>
      <c r="O442" s="100" t="s">
        <v>38</v>
      </c>
      <c r="P442" s="101" t="s">
        <v>436</v>
      </c>
      <c r="Q442" s="102">
        <f>+Q443</f>
        <v>17000</v>
      </c>
      <c r="R442" s="102">
        <f t="shared" ref="R442:AD442" si="315">+R443</f>
        <v>0</v>
      </c>
      <c r="S442" s="102">
        <f t="shared" si="315"/>
        <v>17000</v>
      </c>
      <c r="T442" s="102">
        <f t="shared" si="315"/>
        <v>53575</v>
      </c>
      <c r="U442" s="102">
        <f t="shared" si="315"/>
        <v>61000</v>
      </c>
      <c r="V442" s="102">
        <f t="shared" si="315"/>
        <v>17000</v>
      </c>
      <c r="W442" s="102">
        <f t="shared" si="315"/>
        <v>5036.4299999999994</v>
      </c>
      <c r="X442" s="102"/>
      <c r="Y442" s="276">
        <f>W442/V442*100</f>
        <v>29.626058823529412</v>
      </c>
      <c r="Z442" s="174">
        <f t="shared" si="315"/>
        <v>53574.11</v>
      </c>
      <c r="AA442" s="174">
        <f t="shared" si="315"/>
        <v>17000</v>
      </c>
      <c r="AB442" s="174">
        <f t="shared" si="315"/>
        <v>0</v>
      </c>
      <c r="AC442" s="174">
        <f t="shared" si="315"/>
        <v>0</v>
      </c>
      <c r="AD442" s="174">
        <f t="shared" si="315"/>
        <v>0</v>
      </c>
      <c r="AE442" s="210">
        <f>+Z442-52951.3</f>
        <v>622.80999999999767</v>
      </c>
    </row>
    <row r="443" spans="1:31" s="98" customFormat="1" ht="20.25" customHeight="1" x14ac:dyDescent="0.25">
      <c r="A443" s="172" t="s">
        <v>435</v>
      </c>
      <c r="B443" s="180" t="s">
        <v>345</v>
      </c>
      <c r="C443" s="180" t="s">
        <v>376</v>
      </c>
      <c r="D443" s="180" t="s">
        <v>379</v>
      </c>
      <c r="E443" s="180" t="s">
        <v>380</v>
      </c>
      <c r="F443" s="182">
        <f t="shared" si="293"/>
        <v>34000</v>
      </c>
      <c r="G443" s="182">
        <f t="shared" si="294"/>
        <v>136641.05605882351</v>
      </c>
      <c r="H443" s="183">
        <f t="shared" si="295"/>
        <v>70574.11</v>
      </c>
      <c r="I443" s="104">
        <v>3</v>
      </c>
      <c r="J443" s="104"/>
      <c r="K443" s="104"/>
      <c r="L443" s="104"/>
      <c r="M443" s="104"/>
      <c r="N443" s="104"/>
      <c r="O443" s="10" t="s">
        <v>38</v>
      </c>
      <c r="P443" s="106" t="s">
        <v>17</v>
      </c>
      <c r="Q443" s="107">
        <f>+Q444+Q458</f>
        <v>17000</v>
      </c>
      <c r="R443" s="107">
        <f t="shared" ref="R443:AD443" si="316">+R444+R458</f>
        <v>0</v>
      </c>
      <c r="S443" s="107">
        <f t="shared" si="316"/>
        <v>17000</v>
      </c>
      <c r="T443" s="107">
        <f t="shared" si="316"/>
        <v>53575</v>
      </c>
      <c r="U443" s="107">
        <f t="shared" si="316"/>
        <v>61000</v>
      </c>
      <c r="V443" s="107">
        <f t="shared" si="316"/>
        <v>17000</v>
      </c>
      <c r="W443" s="107">
        <f t="shared" si="316"/>
        <v>5036.4299999999994</v>
      </c>
      <c r="X443" s="107"/>
      <c r="Y443" s="266">
        <f>W443/V443*100</f>
        <v>29.626058823529412</v>
      </c>
      <c r="Z443" s="107">
        <f t="shared" si="316"/>
        <v>53574.11</v>
      </c>
      <c r="AA443" s="107">
        <f t="shared" si="316"/>
        <v>17000</v>
      </c>
      <c r="AB443" s="107">
        <f t="shared" si="316"/>
        <v>0</v>
      </c>
      <c r="AC443" s="107">
        <f t="shared" si="316"/>
        <v>0</v>
      </c>
      <c r="AD443" s="107">
        <f t="shared" si="316"/>
        <v>0</v>
      </c>
      <c r="AE443" s="160">
        <f>W448+W449+W452+W453+W457+W462+W463+W464+W467+W468+W470+W471</f>
        <v>5036.43</v>
      </c>
    </row>
    <row r="444" spans="1:31" s="171" customFormat="1" ht="20.25" customHeight="1" x14ac:dyDescent="0.25">
      <c r="A444" s="172" t="s">
        <v>435</v>
      </c>
      <c r="B444" s="180" t="s">
        <v>345</v>
      </c>
      <c r="C444" s="180" t="s">
        <v>376</v>
      </c>
      <c r="D444" s="180" t="s">
        <v>379</v>
      </c>
      <c r="E444" s="180" t="s">
        <v>380</v>
      </c>
      <c r="F444" s="182">
        <f t="shared" si="293"/>
        <v>33560</v>
      </c>
      <c r="G444" s="182">
        <f t="shared" si="294"/>
        <v>91472.690811852197</v>
      </c>
      <c r="H444" s="183">
        <f t="shared" si="295"/>
        <v>25564.400000000001</v>
      </c>
      <c r="I444" s="231"/>
      <c r="J444" s="231">
        <v>31</v>
      </c>
      <c r="K444" s="231"/>
      <c r="L444" s="231"/>
      <c r="M444" s="231"/>
      <c r="N444" s="231"/>
      <c r="O444" s="257" t="s">
        <v>38</v>
      </c>
      <c r="P444" s="232" t="s">
        <v>6</v>
      </c>
      <c r="Q444" s="233">
        <f>Q445+Q454</f>
        <v>16780</v>
      </c>
      <c r="R444" s="233">
        <f t="shared" ref="R444:AD444" si="317">R445+R454</f>
        <v>0</v>
      </c>
      <c r="S444" s="233">
        <f t="shared" si="317"/>
        <v>16780</v>
      </c>
      <c r="T444" s="233">
        <f>T445+T454</f>
        <v>8785</v>
      </c>
      <c r="U444" s="233">
        <f t="shared" si="317"/>
        <v>61000</v>
      </c>
      <c r="V444" s="233">
        <f t="shared" si="317"/>
        <v>16780</v>
      </c>
      <c r="W444" s="233">
        <f t="shared" si="317"/>
        <v>4824.03</v>
      </c>
      <c r="X444" s="233">
        <f>W444/T444*100</f>
        <v>54.912122936824126</v>
      </c>
      <c r="Y444" s="230">
        <f>W444/V444*100</f>
        <v>28.748688915375446</v>
      </c>
      <c r="Z444" s="170">
        <f t="shared" si="317"/>
        <v>8784.4</v>
      </c>
      <c r="AA444" s="170">
        <f t="shared" si="317"/>
        <v>16780</v>
      </c>
      <c r="AB444" s="170">
        <f t="shared" si="317"/>
        <v>0</v>
      </c>
      <c r="AC444" s="170">
        <f t="shared" si="317"/>
        <v>0</v>
      </c>
      <c r="AD444" s="170">
        <f t="shared" si="317"/>
        <v>0</v>
      </c>
    </row>
    <row r="445" spans="1:31" s="194" customFormat="1" ht="20.25" customHeight="1" x14ac:dyDescent="0.25">
      <c r="A445" s="172" t="s">
        <v>435</v>
      </c>
      <c r="B445" s="172"/>
      <c r="C445" s="195" t="s">
        <v>376</v>
      </c>
      <c r="D445" s="195" t="s">
        <v>379</v>
      </c>
      <c r="E445" s="195" t="s">
        <v>380</v>
      </c>
      <c r="F445" s="187">
        <f t="shared" si="293"/>
        <v>32210</v>
      </c>
      <c r="G445" s="187">
        <f t="shared" si="294"/>
        <v>88849.03</v>
      </c>
      <c r="H445" s="188">
        <f t="shared" si="295"/>
        <v>23699.43</v>
      </c>
      <c r="I445" s="108"/>
      <c r="J445" s="115"/>
      <c r="K445" s="115">
        <v>311</v>
      </c>
      <c r="L445" s="115"/>
      <c r="M445" s="115"/>
      <c r="N445" s="116"/>
      <c r="O445" s="10" t="s">
        <v>38</v>
      </c>
      <c r="P445" s="111" t="s">
        <v>114</v>
      </c>
      <c r="Q445" s="117">
        <f>Q446+Q450</f>
        <v>16105</v>
      </c>
      <c r="R445" s="117">
        <f t="shared" ref="R445:AD445" si="318">R446+R450</f>
        <v>0</v>
      </c>
      <c r="S445" s="117">
        <f t="shared" si="318"/>
        <v>16105</v>
      </c>
      <c r="T445" s="117">
        <f>T446+T450</f>
        <v>7595</v>
      </c>
      <c r="U445" s="250">
        <f t="shared" si="318"/>
        <v>61000</v>
      </c>
      <c r="V445" s="250">
        <f t="shared" si="318"/>
        <v>16105</v>
      </c>
      <c r="W445" s="286">
        <f t="shared" si="318"/>
        <v>4149.03</v>
      </c>
      <c r="X445" s="117"/>
      <c r="Y445" s="260"/>
      <c r="Z445" s="193">
        <f t="shared" si="318"/>
        <v>7594.43</v>
      </c>
      <c r="AA445" s="193">
        <f t="shared" si="318"/>
        <v>16105</v>
      </c>
      <c r="AB445" s="193">
        <f t="shared" si="318"/>
        <v>0</v>
      </c>
      <c r="AC445" s="193">
        <f t="shared" si="318"/>
        <v>0</v>
      </c>
      <c r="AD445" s="193">
        <f t="shared" si="318"/>
        <v>0</v>
      </c>
    </row>
    <row r="446" spans="1:31" s="98" customFormat="1" ht="20.25" customHeight="1" x14ac:dyDescent="0.25">
      <c r="A446" s="172" t="s">
        <v>435</v>
      </c>
      <c r="B446" s="167"/>
      <c r="C446" s="167"/>
      <c r="D446" s="180" t="s">
        <v>379</v>
      </c>
      <c r="E446" s="180" t="s">
        <v>380</v>
      </c>
      <c r="F446" s="182">
        <f t="shared" si="293"/>
        <v>30210</v>
      </c>
      <c r="G446" s="182">
        <f t="shared" si="294"/>
        <v>85554.21</v>
      </c>
      <c r="H446" s="183">
        <f t="shared" si="295"/>
        <v>21451.62</v>
      </c>
      <c r="I446" s="108"/>
      <c r="J446" s="115"/>
      <c r="K446" s="115"/>
      <c r="L446" s="115">
        <v>3111</v>
      </c>
      <c r="M446" s="115"/>
      <c r="N446" s="116"/>
      <c r="O446" s="10" t="s">
        <v>38</v>
      </c>
      <c r="P446" s="111" t="s">
        <v>115</v>
      </c>
      <c r="Q446" s="117">
        <f>Q447</f>
        <v>15105</v>
      </c>
      <c r="R446" s="117">
        <f t="shared" ref="R446:AD446" si="319">R447</f>
        <v>0</v>
      </c>
      <c r="S446" s="117">
        <f t="shared" si="319"/>
        <v>15105</v>
      </c>
      <c r="T446" s="117">
        <v>6347</v>
      </c>
      <c r="U446" s="250">
        <f t="shared" si="319"/>
        <v>60000</v>
      </c>
      <c r="V446" s="250">
        <f t="shared" si="319"/>
        <v>15105</v>
      </c>
      <c r="W446" s="286">
        <f t="shared" si="319"/>
        <v>4102.21</v>
      </c>
      <c r="X446" s="117"/>
      <c r="Y446" s="260"/>
      <c r="Z446" s="117">
        <f t="shared" si="319"/>
        <v>6346.62</v>
      </c>
      <c r="AA446" s="117">
        <f t="shared" si="319"/>
        <v>15105</v>
      </c>
      <c r="AB446" s="117">
        <f t="shared" si="319"/>
        <v>0</v>
      </c>
      <c r="AC446" s="117">
        <f t="shared" si="319"/>
        <v>0</v>
      </c>
      <c r="AD446" s="117">
        <f t="shared" si="319"/>
        <v>0</v>
      </c>
    </row>
    <row r="447" spans="1:31" s="98" customFormat="1" ht="20.25" hidden="1" customHeight="1" x14ac:dyDescent="0.25">
      <c r="A447" s="172" t="s">
        <v>435</v>
      </c>
      <c r="B447" s="167"/>
      <c r="C447" s="167"/>
      <c r="D447" s="167"/>
      <c r="E447" s="180" t="s">
        <v>380</v>
      </c>
      <c r="F447" s="182">
        <f t="shared" si="293"/>
        <v>30210</v>
      </c>
      <c r="G447" s="182">
        <f t="shared" si="294"/>
        <v>79207.210000000006</v>
      </c>
      <c r="H447" s="183">
        <f t="shared" si="295"/>
        <v>21451.62</v>
      </c>
      <c r="I447" s="108"/>
      <c r="J447" s="115"/>
      <c r="K447" s="115"/>
      <c r="L447" s="115"/>
      <c r="M447" s="176">
        <v>31111</v>
      </c>
      <c r="N447" s="177"/>
      <c r="O447" s="178" t="s">
        <v>38</v>
      </c>
      <c r="P447" s="177" t="s">
        <v>254</v>
      </c>
      <c r="Q447" s="179">
        <f>Q448+Q449</f>
        <v>15105</v>
      </c>
      <c r="R447" s="179">
        <f t="shared" ref="R447:AD447" si="320">R448+R449</f>
        <v>0</v>
      </c>
      <c r="S447" s="179">
        <f t="shared" si="320"/>
        <v>15105</v>
      </c>
      <c r="T447" s="179">
        <f t="shared" si="320"/>
        <v>0</v>
      </c>
      <c r="U447" s="251">
        <f t="shared" si="320"/>
        <v>60000</v>
      </c>
      <c r="V447" s="251">
        <f t="shared" si="320"/>
        <v>15105</v>
      </c>
      <c r="W447" s="287">
        <f t="shared" si="320"/>
        <v>4102.21</v>
      </c>
      <c r="X447" s="179"/>
      <c r="Y447" s="261"/>
      <c r="Z447" s="179">
        <f t="shared" si="320"/>
        <v>6346.62</v>
      </c>
      <c r="AA447" s="179">
        <f t="shared" si="320"/>
        <v>15105</v>
      </c>
      <c r="AB447" s="179">
        <f t="shared" si="320"/>
        <v>0</v>
      </c>
      <c r="AC447" s="179">
        <f t="shared" si="320"/>
        <v>0</v>
      </c>
      <c r="AD447" s="179">
        <f t="shared" si="320"/>
        <v>0</v>
      </c>
    </row>
    <row r="448" spans="1:31" s="98" customFormat="1" ht="20.25" hidden="1" customHeight="1" x14ac:dyDescent="0.25">
      <c r="A448" s="172" t="s">
        <v>435</v>
      </c>
      <c r="B448" s="167"/>
      <c r="C448" s="167"/>
      <c r="D448" s="167"/>
      <c r="E448" s="167"/>
      <c r="F448" s="182">
        <f t="shared" si="293"/>
        <v>8210</v>
      </c>
      <c r="G448" s="182">
        <f t="shared" si="294"/>
        <v>8207.2099999999991</v>
      </c>
      <c r="H448" s="183">
        <f t="shared" si="295"/>
        <v>10451.619999999999</v>
      </c>
      <c r="I448" s="108"/>
      <c r="J448" s="115"/>
      <c r="K448" s="115"/>
      <c r="L448" s="115"/>
      <c r="M448" s="115"/>
      <c r="N448" s="155">
        <v>311110</v>
      </c>
      <c r="O448" s="156" t="s">
        <v>38</v>
      </c>
      <c r="P448" s="157" t="s">
        <v>265</v>
      </c>
      <c r="Q448" s="158">
        <v>4105</v>
      </c>
      <c r="R448" s="158">
        <f>S448-Q448</f>
        <v>0</v>
      </c>
      <c r="S448" s="158">
        <v>4105</v>
      </c>
      <c r="T448" s="158"/>
      <c r="U448" s="252">
        <v>0</v>
      </c>
      <c r="V448" s="252">
        <v>4105</v>
      </c>
      <c r="W448" s="289">
        <v>4102.21</v>
      </c>
      <c r="X448" s="158"/>
      <c r="Y448" s="262"/>
      <c r="Z448" s="158">
        <v>6346.62</v>
      </c>
      <c r="AA448" s="158">
        <f t="shared" ref="AA448:AA449" si="321">+Q448</f>
        <v>4105</v>
      </c>
      <c r="AB448" s="158"/>
      <c r="AC448" s="158"/>
      <c r="AD448" s="158"/>
    </row>
    <row r="449" spans="1:30" s="98" customFormat="1" ht="20.25" hidden="1" customHeight="1" x14ac:dyDescent="0.25">
      <c r="A449" s="172" t="s">
        <v>435</v>
      </c>
      <c r="B449" s="167"/>
      <c r="C449" s="167"/>
      <c r="D449" s="167"/>
      <c r="E449" s="167"/>
      <c r="F449" s="182">
        <f t="shared" si="293"/>
        <v>22000</v>
      </c>
      <c r="G449" s="182">
        <f t="shared" si="294"/>
        <v>71000</v>
      </c>
      <c r="H449" s="183">
        <f t="shared" si="295"/>
        <v>11000</v>
      </c>
      <c r="I449" s="108"/>
      <c r="J449" s="115"/>
      <c r="K449" s="115"/>
      <c r="L449" s="115"/>
      <c r="M449" s="115"/>
      <c r="N449" s="155">
        <v>311114</v>
      </c>
      <c r="O449" s="156" t="s">
        <v>38</v>
      </c>
      <c r="P449" s="157" t="s">
        <v>266</v>
      </c>
      <c r="Q449" s="158">
        <v>11000</v>
      </c>
      <c r="R449" s="158">
        <f>S449-Q449</f>
        <v>0</v>
      </c>
      <c r="S449" s="158">
        <v>11000</v>
      </c>
      <c r="T449" s="158"/>
      <c r="U449" s="252">
        <v>60000</v>
      </c>
      <c r="V449" s="252">
        <v>11000</v>
      </c>
      <c r="W449" s="289">
        <v>0</v>
      </c>
      <c r="X449" s="158"/>
      <c r="Y449" s="262"/>
      <c r="Z449" s="158"/>
      <c r="AA449" s="158">
        <f t="shared" si="321"/>
        <v>11000</v>
      </c>
      <c r="AB449" s="158"/>
      <c r="AC449" s="158"/>
      <c r="AD449" s="158"/>
    </row>
    <row r="450" spans="1:30" s="98" customFormat="1" ht="20.25" customHeight="1" x14ac:dyDescent="0.25">
      <c r="A450" s="172" t="s">
        <v>435</v>
      </c>
      <c r="B450" s="167"/>
      <c r="C450" s="167"/>
      <c r="D450" s="180" t="s">
        <v>379</v>
      </c>
      <c r="E450" s="180" t="s">
        <v>380</v>
      </c>
      <c r="F450" s="182">
        <f t="shared" si="293"/>
        <v>2000</v>
      </c>
      <c r="G450" s="182">
        <f t="shared" si="294"/>
        <v>3294.82</v>
      </c>
      <c r="H450" s="183">
        <f t="shared" si="295"/>
        <v>2247.81</v>
      </c>
      <c r="I450" s="108"/>
      <c r="J450" s="115"/>
      <c r="K450" s="115"/>
      <c r="L450" s="115">
        <v>3114</v>
      </c>
      <c r="M450" s="115"/>
      <c r="N450" s="116"/>
      <c r="O450" s="10" t="s">
        <v>38</v>
      </c>
      <c r="P450" s="111" t="s">
        <v>124</v>
      </c>
      <c r="Q450" s="117">
        <f>Q451</f>
        <v>1000</v>
      </c>
      <c r="R450" s="117">
        <f t="shared" ref="R450:AD450" si="322">R451</f>
        <v>0</v>
      </c>
      <c r="S450" s="117">
        <f t="shared" si="322"/>
        <v>1000</v>
      </c>
      <c r="T450" s="117">
        <f>625+623</f>
        <v>1248</v>
      </c>
      <c r="U450" s="250">
        <f t="shared" si="322"/>
        <v>1000</v>
      </c>
      <c r="V450" s="250">
        <f t="shared" si="322"/>
        <v>1000</v>
      </c>
      <c r="W450" s="286">
        <f t="shared" si="322"/>
        <v>46.82</v>
      </c>
      <c r="X450" s="117"/>
      <c r="Y450" s="260"/>
      <c r="Z450" s="117">
        <f t="shared" si="322"/>
        <v>1247.81</v>
      </c>
      <c r="AA450" s="117">
        <f t="shared" si="322"/>
        <v>1000</v>
      </c>
      <c r="AB450" s="117">
        <f t="shared" si="322"/>
        <v>0</v>
      </c>
      <c r="AC450" s="117">
        <f t="shared" si="322"/>
        <v>0</v>
      </c>
      <c r="AD450" s="117">
        <f t="shared" si="322"/>
        <v>0</v>
      </c>
    </row>
    <row r="451" spans="1:30" s="98" customFormat="1" ht="20.25" hidden="1" customHeight="1" x14ac:dyDescent="0.25">
      <c r="A451" s="172" t="s">
        <v>435</v>
      </c>
      <c r="B451" s="167"/>
      <c r="C451" s="167"/>
      <c r="D451" s="167"/>
      <c r="E451" s="180" t="s">
        <v>380</v>
      </c>
      <c r="F451" s="182">
        <f t="shared" si="293"/>
        <v>2000</v>
      </c>
      <c r="G451" s="182">
        <f t="shared" si="294"/>
        <v>2046.82</v>
      </c>
      <c r="H451" s="183">
        <f t="shared" si="295"/>
        <v>2247.81</v>
      </c>
      <c r="I451" s="108"/>
      <c r="J451" s="115"/>
      <c r="K451" s="115"/>
      <c r="L451" s="115"/>
      <c r="M451" s="176">
        <v>31141</v>
      </c>
      <c r="N451" s="177"/>
      <c r="O451" s="178" t="s">
        <v>38</v>
      </c>
      <c r="P451" s="177" t="s">
        <v>124</v>
      </c>
      <c r="Q451" s="179">
        <f>Q452+Q453</f>
        <v>1000</v>
      </c>
      <c r="R451" s="179">
        <f t="shared" ref="R451:AD451" si="323">R452+R453</f>
        <v>0</v>
      </c>
      <c r="S451" s="179">
        <f t="shared" si="323"/>
        <v>1000</v>
      </c>
      <c r="T451" s="179"/>
      <c r="U451" s="251">
        <f t="shared" si="323"/>
        <v>1000</v>
      </c>
      <c r="V451" s="251">
        <f t="shared" si="323"/>
        <v>1000</v>
      </c>
      <c r="W451" s="287">
        <f t="shared" si="323"/>
        <v>46.82</v>
      </c>
      <c r="X451" s="179"/>
      <c r="Y451" s="261"/>
      <c r="Z451" s="179">
        <f t="shared" si="323"/>
        <v>1247.81</v>
      </c>
      <c r="AA451" s="179">
        <f t="shared" si="323"/>
        <v>1000</v>
      </c>
      <c r="AB451" s="179">
        <f t="shared" si="323"/>
        <v>0</v>
      </c>
      <c r="AC451" s="179">
        <f t="shared" si="323"/>
        <v>0</v>
      </c>
      <c r="AD451" s="179">
        <f t="shared" si="323"/>
        <v>0</v>
      </c>
    </row>
    <row r="452" spans="1:30" s="98" customFormat="1" ht="20.25" hidden="1" customHeight="1" x14ac:dyDescent="0.25">
      <c r="A452" s="172" t="s">
        <v>435</v>
      </c>
      <c r="B452" s="167"/>
      <c r="C452" s="167"/>
      <c r="D452" s="167"/>
      <c r="E452" s="167"/>
      <c r="F452" s="182">
        <f t="shared" si="293"/>
        <v>0</v>
      </c>
      <c r="G452" s="182">
        <f t="shared" si="294"/>
        <v>0</v>
      </c>
      <c r="H452" s="183">
        <f t="shared" si="295"/>
        <v>625</v>
      </c>
      <c r="I452" s="108"/>
      <c r="J452" s="115"/>
      <c r="K452" s="115"/>
      <c r="L452" s="115"/>
      <c r="M452" s="115"/>
      <c r="N452" s="155">
        <v>311410</v>
      </c>
      <c r="O452" s="156" t="s">
        <v>38</v>
      </c>
      <c r="P452" s="157" t="s">
        <v>267</v>
      </c>
      <c r="Q452" s="158">
        <v>0</v>
      </c>
      <c r="R452" s="158">
        <f>S452-Q452</f>
        <v>0</v>
      </c>
      <c r="S452" s="158">
        <v>0</v>
      </c>
      <c r="T452" s="158"/>
      <c r="U452" s="252">
        <v>0</v>
      </c>
      <c r="V452" s="252">
        <v>0</v>
      </c>
      <c r="W452" s="289">
        <v>0</v>
      </c>
      <c r="X452" s="158"/>
      <c r="Y452" s="262"/>
      <c r="Z452" s="158">
        <v>625</v>
      </c>
      <c r="AA452" s="158">
        <f t="shared" ref="AA452:AA453" si="324">+Q452</f>
        <v>0</v>
      </c>
      <c r="AB452" s="158"/>
      <c r="AC452" s="158"/>
      <c r="AD452" s="158"/>
    </row>
    <row r="453" spans="1:30" s="98" customFormat="1" ht="20.25" hidden="1" customHeight="1" x14ac:dyDescent="0.25">
      <c r="A453" s="172" t="s">
        <v>435</v>
      </c>
      <c r="B453" s="167"/>
      <c r="C453" s="167"/>
      <c r="D453" s="167"/>
      <c r="E453" s="167"/>
      <c r="F453" s="182">
        <f t="shared" si="293"/>
        <v>2000</v>
      </c>
      <c r="G453" s="182">
        <f t="shared" si="294"/>
        <v>2669.82</v>
      </c>
      <c r="H453" s="183">
        <f t="shared" si="295"/>
        <v>1622.81</v>
      </c>
      <c r="I453" s="108"/>
      <c r="J453" s="115"/>
      <c r="K453" s="115"/>
      <c r="L453" s="115"/>
      <c r="M453" s="115"/>
      <c r="N453" s="155">
        <v>311411</v>
      </c>
      <c r="O453" s="156" t="s">
        <v>38</v>
      </c>
      <c r="P453" s="157" t="s">
        <v>268</v>
      </c>
      <c r="Q453" s="158">
        <v>1000</v>
      </c>
      <c r="R453" s="158">
        <f>S453-Q453</f>
        <v>0</v>
      </c>
      <c r="S453" s="158">
        <v>1000</v>
      </c>
      <c r="T453" s="158">
        <v>623</v>
      </c>
      <c r="U453" s="252">
        <v>1000</v>
      </c>
      <c r="V453" s="252">
        <v>1000</v>
      </c>
      <c r="W453" s="289">
        <f>29.16+17.66</f>
        <v>46.82</v>
      </c>
      <c r="X453" s="158"/>
      <c r="Y453" s="262"/>
      <c r="Z453" s="158">
        <v>622.80999999999995</v>
      </c>
      <c r="AA453" s="158">
        <f t="shared" si="324"/>
        <v>1000</v>
      </c>
      <c r="AB453" s="158"/>
      <c r="AC453" s="158"/>
      <c r="AD453" s="158"/>
    </row>
    <row r="454" spans="1:30" s="194" customFormat="1" ht="20.25" customHeight="1" x14ac:dyDescent="0.25">
      <c r="A454" s="172" t="s">
        <v>435</v>
      </c>
      <c r="B454" s="172"/>
      <c r="C454" s="195" t="s">
        <v>376</v>
      </c>
      <c r="D454" s="195" t="s">
        <v>379</v>
      </c>
      <c r="E454" s="195" t="s">
        <v>380</v>
      </c>
      <c r="F454" s="187">
        <f t="shared" si="293"/>
        <v>1350</v>
      </c>
      <c r="G454" s="187">
        <f t="shared" si="294"/>
        <v>2540</v>
      </c>
      <c r="H454" s="188">
        <f t="shared" si="295"/>
        <v>1864.97</v>
      </c>
      <c r="I454" s="108"/>
      <c r="J454" s="115"/>
      <c r="K454" s="115">
        <v>313</v>
      </c>
      <c r="L454" s="115"/>
      <c r="M454" s="115"/>
      <c r="N454" s="116"/>
      <c r="O454" s="10" t="s">
        <v>38</v>
      </c>
      <c r="P454" s="111" t="s">
        <v>135</v>
      </c>
      <c r="Q454" s="117">
        <f>Q455</f>
        <v>675</v>
      </c>
      <c r="R454" s="117">
        <f t="shared" ref="R454:AD456" si="325">R455</f>
        <v>0</v>
      </c>
      <c r="S454" s="117">
        <f t="shared" si="325"/>
        <v>675</v>
      </c>
      <c r="T454" s="117">
        <f>T455</f>
        <v>1190</v>
      </c>
      <c r="U454" s="250">
        <f t="shared" si="325"/>
        <v>0</v>
      </c>
      <c r="V454" s="250">
        <f t="shared" si="325"/>
        <v>675</v>
      </c>
      <c r="W454" s="286">
        <f t="shared" si="325"/>
        <v>675</v>
      </c>
      <c r="X454" s="117"/>
      <c r="Y454" s="260"/>
      <c r="Z454" s="193">
        <f t="shared" si="325"/>
        <v>1189.97</v>
      </c>
      <c r="AA454" s="193">
        <f t="shared" si="325"/>
        <v>675</v>
      </c>
      <c r="AB454" s="193">
        <f t="shared" si="325"/>
        <v>0</v>
      </c>
      <c r="AC454" s="193">
        <f t="shared" si="325"/>
        <v>0</v>
      </c>
      <c r="AD454" s="193">
        <f t="shared" si="325"/>
        <v>0</v>
      </c>
    </row>
    <row r="455" spans="1:30" s="98" customFormat="1" ht="20.25" customHeight="1" x14ac:dyDescent="0.25">
      <c r="A455" s="172" t="s">
        <v>435</v>
      </c>
      <c r="B455" s="167"/>
      <c r="C455" s="167"/>
      <c r="D455" s="180" t="s">
        <v>379</v>
      </c>
      <c r="E455" s="180" t="s">
        <v>380</v>
      </c>
      <c r="F455" s="182">
        <f t="shared" si="293"/>
        <v>1350</v>
      </c>
      <c r="G455" s="182">
        <f t="shared" si="294"/>
        <v>2540</v>
      </c>
      <c r="H455" s="183">
        <f t="shared" si="295"/>
        <v>1864.97</v>
      </c>
      <c r="I455" s="108"/>
      <c r="J455" s="115"/>
      <c r="K455" s="115"/>
      <c r="L455" s="115">
        <v>3132</v>
      </c>
      <c r="M455" s="115"/>
      <c r="N455" s="116"/>
      <c r="O455" s="10" t="s">
        <v>38</v>
      </c>
      <c r="P455" s="111" t="s">
        <v>136</v>
      </c>
      <c r="Q455" s="117">
        <f>Q456</f>
        <v>675</v>
      </c>
      <c r="R455" s="117">
        <f t="shared" si="325"/>
        <v>0</v>
      </c>
      <c r="S455" s="117">
        <f t="shared" si="325"/>
        <v>675</v>
      </c>
      <c r="T455" s="117">
        <v>1190</v>
      </c>
      <c r="U455" s="250">
        <f t="shared" si="325"/>
        <v>0</v>
      </c>
      <c r="V455" s="250">
        <f t="shared" si="325"/>
        <v>675</v>
      </c>
      <c r="W455" s="286">
        <f t="shared" si="325"/>
        <v>675</v>
      </c>
      <c r="X455" s="117"/>
      <c r="Y455" s="260"/>
      <c r="Z455" s="117">
        <f t="shared" si="325"/>
        <v>1189.97</v>
      </c>
      <c r="AA455" s="117">
        <f t="shared" si="325"/>
        <v>675</v>
      </c>
      <c r="AB455" s="117">
        <f t="shared" si="325"/>
        <v>0</v>
      </c>
      <c r="AC455" s="117">
        <f t="shared" si="325"/>
        <v>0</v>
      </c>
      <c r="AD455" s="117">
        <f t="shared" si="325"/>
        <v>0</v>
      </c>
    </row>
    <row r="456" spans="1:30" s="98" customFormat="1" ht="20.25" hidden="1" customHeight="1" x14ac:dyDescent="0.25">
      <c r="A456" s="172" t="s">
        <v>435</v>
      </c>
      <c r="B456" s="167"/>
      <c r="C456" s="167"/>
      <c r="D456" s="167"/>
      <c r="E456" s="180" t="s">
        <v>380</v>
      </c>
      <c r="F456" s="182">
        <f t="shared" si="293"/>
        <v>1350</v>
      </c>
      <c r="G456" s="182">
        <f t="shared" si="294"/>
        <v>1350</v>
      </c>
      <c r="H456" s="183">
        <f t="shared" si="295"/>
        <v>1864.97</v>
      </c>
      <c r="I456" s="108"/>
      <c r="J456" s="115"/>
      <c r="K456" s="115"/>
      <c r="L456" s="115"/>
      <c r="M456" s="176">
        <v>31321</v>
      </c>
      <c r="N456" s="177"/>
      <c r="O456" s="178" t="s">
        <v>38</v>
      </c>
      <c r="P456" s="177" t="s">
        <v>136</v>
      </c>
      <c r="Q456" s="179">
        <f>Q457</f>
        <v>675</v>
      </c>
      <c r="R456" s="179">
        <f t="shared" si="325"/>
        <v>0</v>
      </c>
      <c r="S456" s="179">
        <f t="shared" si="325"/>
        <v>675</v>
      </c>
      <c r="T456" s="179">
        <f t="shared" si="325"/>
        <v>0</v>
      </c>
      <c r="U456" s="251">
        <f t="shared" si="325"/>
        <v>0</v>
      </c>
      <c r="V456" s="251">
        <f t="shared" si="325"/>
        <v>675</v>
      </c>
      <c r="W456" s="287">
        <f t="shared" si="325"/>
        <v>675</v>
      </c>
      <c r="X456" s="179"/>
      <c r="Y456" s="261"/>
      <c r="Z456" s="179">
        <f t="shared" si="325"/>
        <v>1189.97</v>
      </c>
      <c r="AA456" s="179">
        <f t="shared" si="325"/>
        <v>675</v>
      </c>
      <c r="AB456" s="179">
        <f t="shared" si="325"/>
        <v>0</v>
      </c>
      <c r="AC456" s="179">
        <f t="shared" si="325"/>
        <v>0</v>
      </c>
      <c r="AD456" s="179">
        <f t="shared" si="325"/>
        <v>0</v>
      </c>
    </row>
    <row r="457" spans="1:30" s="98" customFormat="1" ht="20.25" hidden="1" customHeight="1" x14ac:dyDescent="0.25">
      <c r="A457" s="172" t="s">
        <v>435</v>
      </c>
      <c r="B457" s="167"/>
      <c r="C457" s="167"/>
      <c r="D457" s="167"/>
      <c r="E457" s="167"/>
      <c r="F457" s="182">
        <f t="shared" si="293"/>
        <v>1350</v>
      </c>
      <c r="G457" s="182">
        <f t="shared" si="294"/>
        <v>1350</v>
      </c>
      <c r="H457" s="183">
        <f t="shared" si="295"/>
        <v>1864.97</v>
      </c>
      <c r="I457" s="108"/>
      <c r="J457" s="115"/>
      <c r="K457" s="115"/>
      <c r="L457" s="115"/>
      <c r="M457" s="115"/>
      <c r="N457" s="155">
        <v>313210</v>
      </c>
      <c r="O457" s="156" t="s">
        <v>38</v>
      </c>
      <c r="P457" s="157" t="s">
        <v>269</v>
      </c>
      <c r="Q457" s="158">
        <v>675</v>
      </c>
      <c r="R457" s="158">
        <f>S457-Q457</f>
        <v>0</v>
      </c>
      <c r="S457" s="158">
        <v>675</v>
      </c>
      <c r="T457" s="158"/>
      <c r="U457" s="252">
        <v>0</v>
      </c>
      <c r="V457" s="252">
        <v>675</v>
      </c>
      <c r="W457" s="289">
        <v>675</v>
      </c>
      <c r="X457" s="158"/>
      <c r="Y457" s="262"/>
      <c r="Z457" s="158">
        <v>1189.97</v>
      </c>
      <c r="AA457" s="158">
        <f>+Q457</f>
        <v>675</v>
      </c>
      <c r="AB457" s="158"/>
      <c r="AC457" s="158"/>
      <c r="AD457" s="158"/>
    </row>
    <row r="458" spans="1:30" s="171" customFormat="1" ht="20.25" customHeight="1" x14ac:dyDescent="0.25">
      <c r="A458" s="172" t="s">
        <v>435</v>
      </c>
      <c r="B458" s="180" t="s">
        <v>345</v>
      </c>
      <c r="C458" s="180" t="s">
        <v>376</v>
      </c>
      <c r="D458" s="180" t="s">
        <v>379</v>
      </c>
      <c r="E458" s="180" t="s">
        <v>380</v>
      </c>
      <c r="F458" s="182">
        <f t="shared" si="293"/>
        <v>440</v>
      </c>
      <c r="G458" s="182">
        <f t="shared" si="294"/>
        <v>45318.945454545457</v>
      </c>
      <c r="H458" s="183">
        <f t="shared" si="295"/>
        <v>45009.71</v>
      </c>
      <c r="I458" s="231"/>
      <c r="J458" s="231">
        <v>32</v>
      </c>
      <c r="K458" s="231"/>
      <c r="L458" s="231"/>
      <c r="M458" s="231"/>
      <c r="N458" s="231"/>
      <c r="O458" s="257" t="s">
        <v>38</v>
      </c>
      <c r="P458" s="232" t="s">
        <v>7</v>
      </c>
      <c r="Q458" s="233">
        <f>Q459</f>
        <v>220</v>
      </c>
      <c r="R458" s="233">
        <f t="shared" ref="R458:AD458" si="326">R459</f>
        <v>0</v>
      </c>
      <c r="S458" s="233">
        <f t="shared" si="326"/>
        <v>220</v>
      </c>
      <c r="T458" s="233">
        <f>T459</f>
        <v>44790</v>
      </c>
      <c r="U458" s="233">
        <f t="shared" si="326"/>
        <v>0</v>
      </c>
      <c r="V458" s="233">
        <f t="shared" si="326"/>
        <v>220</v>
      </c>
      <c r="W458" s="233">
        <f t="shared" si="326"/>
        <v>212.39999999999998</v>
      </c>
      <c r="X458" s="233"/>
      <c r="Y458" s="230">
        <f>W458/V458*100</f>
        <v>96.545454545454533</v>
      </c>
      <c r="Z458" s="170">
        <f t="shared" si="326"/>
        <v>44789.71</v>
      </c>
      <c r="AA458" s="170">
        <f t="shared" si="326"/>
        <v>220</v>
      </c>
      <c r="AB458" s="170">
        <f t="shared" si="326"/>
        <v>0</v>
      </c>
      <c r="AC458" s="170">
        <f t="shared" si="326"/>
        <v>0</v>
      </c>
      <c r="AD458" s="170">
        <f t="shared" si="326"/>
        <v>0</v>
      </c>
    </row>
    <row r="459" spans="1:30" s="194" customFormat="1" ht="20.25" customHeight="1" x14ac:dyDescent="0.25">
      <c r="A459" s="172" t="s">
        <v>435</v>
      </c>
      <c r="B459" s="172"/>
      <c r="C459" s="195" t="s">
        <v>376</v>
      </c>
      <c r="D459" s="195" t="s">
        <v>379</v>
      </c>
      <c r="E459" s="195" t="s">
        <v>380</v>
      </c>
      <c r="F459" s="187">
        <f t="shared" si="293"/>
        <v>440</v>
      </c>
      <c r="G459" s="187">
        <f t="shared" si="294"/>
        <v>45222.400000000001</v>
      </c>
      <c r="H459" s="188">
        <f t="shared" si="295"/>
        <v>45009.71</v>
      </c>
      <c r="I459" s="108"/>
      <c r="J459" s="115"/>
      <c r="K459" s="115">
        <v>322</v>
      </c>
      <c r="L459" s="115"/>
      <c r="M459" s="115"/>
      <c r="N459" s="116"/>
      <c r="O459" s="10" t="s">
        <v>38</v>
      </c>
      <c r="P459" s="111" t="s">
        <v>151</v>
      </c>
      <c r="Q459" s="117">
        <f>Q460+Q465</f>
        <v>220</v>
      </c>
      <c r="R459" s="117">
        <f t="shared" ref="R459:AD459" si="327">R460+R465</f>
        <v>0</v>
      </c>
      <c r="S459" s="117">
        <f t="shared" si="327"/>
        <v>220</v>
      </c>
      <c r="T459" s="117">
        <f>T460+T465</f>
        <v>44790</v>
      </c>
      <c r="U459" s="250">
        <f t="shared" si="327"/>
        <v>0</v>
      </c>
      <c r="V459" s="250">
        <f t="shared" si="327"/>
        <v>220</v>
      </c>
      <c r="W459" s="286">
        <f t="shared" si="327"/>
        <v>212.39999999999998</v>
      </c>
      <c r="X459" s="117"/>
      <c r="Y459" s="260"/>
      <c r="Z459" s="193">
        <f t="shared" si="327"/>
        <v>44789.71</v>
      </c>
      <c r="AA459" s="193">
        <f t="shared" si="327"/>
        <v>220</v>
      </c>
      <c r="AB459" s="193">
        <f t="shared" si="327"/>
        <v>0</v>
      </c>
      <c r="AC459" s="193">
        <f t="shared" si="327"/>
        <v>0</v>
      </c>
      <c r="AD459" s="193">
        <f t="shared" si="327"/>
        <v>0</v>
      </c>
    </row>
    <row r="460" spans="1:30" s="98" customFormat="1" ht="20.25" customHeight="1" x14ac:dyDescent="0.25">
      <c r="A460" s="172" t="s">
        <v>435</v>
      </c>
      <c r="B460" s="167"/>
      <c r="C460" s="167"/>
      <c r="D460" s="180" t="s">
        <v>379</v>
      </c>
      <c r="E460" s="180" t="s">
        <v>380</v>
      </c>
      <c r="F460" s="182">
        <f t="shared" si="293"/>
        <v>120</v>
      </c>
      <c r="G460" s="182">
        <f t="shared" si="294"/>
        <v>1506.64</v>
      </c>
      <c r="H460" s="183">
        <f t="shared" si="295"/>
        <v>1450.5</v>
      </c>
      <c r="I460" s="108"/>
      <c r="J460" s="115"/>
      <c r="K460" s="115"/>
      <c r="L460" s="115">
        <v>3221</v>
      </c>
      <c r="M460" s="115"/>
      <c r="N460" s="116"/>
      <c r="O460" s="10" t="s">
        <v>38</v>
      </c>
      <c r="P460" s="111" t="s">
        <v>152</v>
      </c>
      <c r="Q460" s="117">
        <f>Q461</f>
        <v>60</v>
      </c>
      <c r="R460" s="117">
        <f t="shared" ref="R460:AD460" si="328">R461</f>
        <v>0</v>
      </c>
      <c r="S460" s="117">
        <f t="shared" si="328"/>
        <v>60</v>
      </c>
      <c r="T460" s="117">
        <v>1391</v>
      </c>
      <c r="U460" s="250">
        <f t="shared" si="328"/>
        <v>0</v>
      </c>
      <c r="V460" s="250">
        <f t="shared" si="328"/>
        <v>60</v>
      </c>
      <c r="W460" s="286">
        <f t="shared" si="328"/>
        <v>55.64</v>
      </c>
      <c r="X460" s="117"/>
      <c r="Y460" s="260"/>
      <c r="Z460" s="117">
        <f t="shared" si="328"/>
        <v>1390.5</v>
      </c>
      <c r="AA460" s="117">
        <f t="shared" si="328"/>
        <v>60</v>
      </c>
      <c r="AB460" s="117">
        <f t="shared" si="328"/>
        <v>0</v>
      </c>
      <c r="AC460" s="117">
        <f t="shared" si="328"/>
        <v>0</v>
      </c>
      <c r="AD460" s="117">
        <f t="shared" si="328"/>
        <v>0</v>
      </c>
    </row>
    <row r="461" spans="1:30" s="98" customFormat="1" ht="20.25" hidden="1" customHeight="1" x14ac:dyDescent="0.25">
      <c r="A461" s="172" t="s">
        <v>435</v>
      </c>
      <c r="B461" s="167"/>
      <c r="C461" s="167"/>
      <c r="D461" s="167"/>
      <c r="E461" s="180" t="s">
        <v>380</v>
      </c>
      <c r="F461" s="182">
        <f t="shared" si="293"/>
        <v>120</v>
      </c>
      <c r="G461" s="182">
        <f t="shared" si="294"/>
        <v>115.64</v>
      </c>
      <c r="H461" s="183">
        <f t="shared" si="295"/>
        <v>1450.5</v>
      </c>
      <c r="I461" s="108"/>
      <c r="J461" s="115"/>
      <c r="K461" s="115"/>
      <c r="L461" s="115"/>
      <c r="M461" s="176">
        <v>32211</v>
      </c>
      <c r="N461" s="177"/>
      <c r="O461" s="178" t="s">
        <v>38</v>
      </c>
      <c r="P461" s="177" t="s">
        <v>153</v>
      </c>
      <c r="Q461" s="179">
        <f t="shared" ref="Q461:W461" si="329">Q462+Q463+Q464</f>
        <v>60</v>
      </c>
      <c r="R461" s="179">
        <f t="shared" si="329"/>
        <v>0</v>
      </c>
      <c r="S461" s="179">
        <f t="shared" si="329"/>
        <v>60</v>
      </c>
      <c r="T461" s="179">
        <f t="shared" si="329"/>
        <v>0</v>
      </c>
      <c r="U461" s="251">
        <f t="shared" si="329"/>
        <v>0</v>
      </c>
      <c r="V461" s="251">
        <f t="shared" si="329"/>
        <v>60</v>
      </c>
      <c r="W461" s="287">
        <f t="shared" si="329"/>
        <v>55.64</v>
      </c>
      <c r="X461" s="179"/>
      <c r="Y461" s="261"/>
      <c r="Z461" s="179">
        <f>Z462+Z463+Z464</f>
        <v>1390.5</v>
      </c>
      <c r="AA461" s="179">
        <f t="shared" ref="AA461:AD461" si="330">AA462+AA463+AA464</f>
        <v>60</v>
      </c>
      <c r="AB461" s="179">
        <f t="shared" si="330"/>
        <v>0</v>
      </c>
      <c r="AC461" s="179">
        <f t="shared" si="330"/>
        <v>0</v>
      </c>
      <c r="AD461" s="179">
        <f t="shared" si="330"/>
        <v>0</v>
      </c>
    </row>
    <row r="462" spans="1:30" s="98" customFormat="1" ht="20.25" hidden="1" customHeight="1" x14ac:dyDescent="0.25">
      <c r="A462" s="172" t="s">
        <v>435</v>
      </c>
      <c r="B462" s="167"/>
      <c r="C462" s="167"/>
      <c r="D462" s="167"/>
      <c r="E462" s="167"/>
      <c r="F462" s="182">
        <f t="shared" si="293"/>
        <v>120</v>
      </c>
      <c r="G462" s="182">
        <f t="shared" si="294"/>
        <v>60</v>
      </c>
      <c r="H462" s="183">
        <f t="shared" si="295"/>
        <v>1106</v>
      </c>
      <c r="I462" s="108"/>
      <c r="J462" s="115"/>
      <c r="K462" s="115"/>
      <c r="L462" s="115"/>
      <c r="M462" s="9"/>
      <c r="N462" s="155">
        <v>322110</v>
      </c>
      <c r="O462" s="156" t="s">
        <v>38</v>
      </c>
      <c r="P462" s="157" t="s">
        <v>437</v>
      </c>
      <c r="Q462" s="158">
        <v>60</v>
      </c>
      <c r="R462" s="158">
        <f>S462-Q462</f>
        <v>0</v>
      </c>
      <c r="S462" s="158">
        <v>60</v>
      </c>
      <c r="T462" s="158"/>
      <c r="U462" s="252">
        <v>0</v>
      </c>
      <c r="V462" s="252">
        <v>60</v>
      </c>
      <c r="W462" s="289">
        <v>0</v>
      </c>
      <c r="X462" s="158"/>
      <c r="Y462" s="262"/>
      <c r="Z462" s="158">
        <v>1046</v>
      </c>
      <c r="AA462" s="158">
        <f>+Q462</f>
        <v>60</v>
      </c>
      <c r="AB462" s="158"/>
      <c r="AC462" s="158"/>
      <c r="AD462" s="158"/>
    </row>
    <row r="463" spans="1:30" s="98" customFormat="1" ht="20.25" hidden="1" customHeight="1" x14ac:dyDescent="0.25">
      <c r="A463" s="172" t="s">
        <v>435</v>
      </c>
      <c r="B463" s="167"/>
      <c r="C463" s="167"/>
      <c r="D463" s="167"/>
      <c r="E463" s="167"/>
      <c r="F463" s="182"/>
      <c r="G463" s="182"/>
      <c r="H463" s="183"/>
      <c r="I463" s="108"/>
      <c r="J463" s="115"/>
      <c r="K463" s="115"/>
      <c r="L463" s="115"/>
      <c r="M463" s="9"/>
      <c r="N463" s="155">
        <v>322110</v>
      </c>
      <c r="O463" s="156" t="s">
        <v>38</v>
      </c>
      <c r="P463" s="157" t="s">
        <v>270</v>
      </c>
      <c r="Q463" s="158"/>
      <c r="R463" s="158"/>
      <c r="S463" s="158"/>
      <c r="T463" s="158"/>
      <c r="U463" s="252">
        <v>0</v>
      </c>
      <c r="V463" s="252">
        <v>0</v>
      </c>
      <c r="W463" s="289">
        <v>55.64</v>
      </c>
      <c r="X463" s="158"/>
      <c r="Y463" s="262"/>
      <c r="Z463" s="158">
        <v>95.5</v>
      </c>
      <c r="AA463" s="158"/>
      <c r="AB463" s="158"/>
      <c r="AC463" s="158"/>
      <c r="AD463" s="158"/>
    </row>
    <row r="464" spans="1:30" s="98" customFormat="1" ht="20.25" hidden="1" customHeight="1" x14ac:dyDescent="0.25">
      <c r="A464" s="172" t="s">
        <v>435</v>
      </c>
      <c r="B464" s="167"/>
      <c r="C464" s="167"/>
      <c r="D464" s="167"/>
      <c r="E464" s="167"/>
      <c r="F464" s="182"/>
      <c r="G464" s="182"/>
      <c r="H464" s="183"/>
      <c r="I464" s="108"/>
      <c r="J464" s="115"/>
      <c r="K464" s="115"/>
      <c r="L464" s="115"/>
      <c r="M464" s="9"/>
      <c r="N464" s="155">
        <v>322111</v>
      </c>
      <c r="O464" s="156" t="s">
        <v>38</v>
      </c>
      <c r="P464" s="157" t="s">
        <v>438</v>
      </c>
      <c r="Q464" s="158"/>
      <c r="R464" s="158"/>
      <c r="S464" s="158"/>
      <c r="T464" s="158"/>
      <c r="U464" s="252">
        <v>0</v>
      </c>
      <c r="V464" s="252">
        <v>0</v>
      </c>
      <c r="W464" s="289">
        <v>0</v>
      </c>
      <c r="X464" s="158"/>
      <c r="Y464" s="262"/>
      <c r="Z464" s="158">
        <v>249</v>
      </c>
      <c r="AA464" s="158"/>
      <c r="AB464" s="158"/>
      <c r="AC464" s="158"/>
      <c r="AD464" s="158"/>
    </row>
    <row r="465" spans="1:32" s="98" customFormat="1" ht="20.25" customHeight="1" x14ac:dyDescent="0.25">
      <c r="A465" s="172" t="s">
        <v>435</v>
      </c>
      <c r="B465" s="167"/>
      <c r="C465" s="167"/>
      <c r="D465" s="180" t="s">
        <v>379</v>
      </c>
      <c r="E465" s="180" t="s">
        <v>380</v>
      </c>
      <c r="F465" s="182">
        <f t="shared" si="293"/>
        <v>320</v>
      </c>
      <c r="G465" s="182">
        <f t="shared" si="294"/>
        <v>43715.76</v>
      </c>
      <c r="H465" s="183">
        <f t="shared" si="295"/>
        <v>43559.21</v>
      </c>
      <c r="I465" s="108"/>
      <c r="J465" s="115"/>
      <c r="K465" s="115"/>
      <c r="L465" s="115">
        <v>3222</v>
      </c>
      <c r="M465" s="115"/>
      <c r="N465" s="116"/>
      <c r="O465" s="10" t="s">
        <v>38</v>
      </c>
      <c r="P465" s="111" t="s">
        <v>164</v>
      </c>
      <c r="Q465" s="117">
        <f t="shared" ref="Q465:V465" si="331">Q469</f>
        <v>160</v>
      </c>
      <c r="R465" s="117">
        <f t="shared" si="331"/>
        <v>0</v>
      </c>
      <c r="S465" s="117">
        <f t="shared" si="331"/>
        <v>160</v>
      </c>
      <c r="T465" s="117">
        <v>43399</v>
      </c>
      <c r="U465" s="250">
        <f t="shared" si="331"/>
        <v>0</v>
      </c>
      <c r="V465" s="250">
        <f t="shared" si="331"/>
        <v>160</v>
      </c>
      <c r="W465" s="286">
        <f>W466+W469</f>
        <v>156.76</v>
      </c>
      <c r="X465" s="117"/>
      <c r="Y465" s="260"/>
      <c r="Z465" s="117">
        <f>Z469+Z466</f>
        <v>43399.21</v>
      </c>
      <c r="AA465" s="117">
        <f>AA469</f>
        <v>160</v>
      </c>
      <c r="AB465" s="117">
        <f>AB469</f>
        <v>0</v>
      </c>
      <c r="AC465" s="117">
        <f>AC469</f>
        <v>0</v>
      </c>
      <c r="AD465" s="117">
        <f>AD469</f>
        <v>0</v>
      </c>
    </row>
    <row r="466" spans="1:32" s="98" customFormat="1" ht="20.25" hidden="1" customHeight="1" x14ac:dyDescent="0.25">
      <c r="A466" s="172" t="s">
        <v>435</v>
      </c>
      <c r="B466" s="167"/>
      <c r="C466" s="167"/>
      <c r="D466" s="167"/>
      <c r="E466" s="180" t="s">
        <v>380</v>
      </c>
      <c r="F466" s="182">
        <f t="shared" ref="F466:F467" si="332">+Q466+R466+S466</f>
        <v>320</v>
      </c>
      <c r="G466" s="182">
        <f t="shared" ref="G466:G467" si="333">+T466+U466+V466+W466+X466+Y466</f>
        <v>0</v>
      </c>
      <c r="H466" s="183">
        <f t="shared" ref="H466:H467" si="334">+Z466+AA466+AB466+AC466+AD466</f>
        <v>17373.43</v>
      </c>
      <c r="I466" s="108"/>
      <c r="J466" s="115"/>
      <c r="K466" s="115"/>
      <c r="L466" s="115"/>
      <c r="M466" s="176">
        <v>32221</v>
      </c>
      <c r="N466" s="177"/>
      <c r="O466" s="178" t="s">
        <v>38</v>
      </c>
      <c r="P466" s="177" t="s">
        <v>167</v>
      </c>
      <c r="Q466" s="179">
        <f t="shared" ref="Q466:AD466" si="335">Q467</f>
        <v>160</v>
      </c>
      <c r="R466" s="179">
        <f t="shared" si="335"/>
        <v>0</v>
      </c>
      <c r="S466" s="179">
        <f t="shared" si="335"/>
        <v>160</v>
      </c>
      <c r="T466" s="179">
        <f t="shared" si="335"/>
        <v>0</v>
      </c>
      <c r="U466" s="251">
        <f t="shared" si="335"/>
        <v>0</v>
      </c>
      <c r="V466" s="251">
        <f t="shared" si="335"/>
        <v>0</v>
      </c>
      <c r="W466" s="287">
        <f t="shared" si="335"/>
        <v>0</v>
      </c>
      <c r="X466" s="179"/>
      <c r="Y466" s="261"/>
      <c r="Z466" s="179">
        <f>Z467+Z468</f>
        <v>17213.43</v>
      </c>
      <c r="AA466" s="179">
        <f t="shared" si="335"/>
        <v>160</v>
      </c>
      <c r="AB466" s="179">
        <f t="shared" si="335"/>
        <v>0</v>
      </c>
      <c r="AC466" s="179">
        <f t="shared" si="335"/>
        <v>0</v>
      </c>
      <c r="AD466" s="179">
        <f t="shared" si="335"/>
        <v>0</v>
      </c>
    </row>
    <row r="467" spans="1:32" s="98" customFormat="1" ht="20.25" hidden="1" customHeight="1" x14ac:dyDescent="0.25">
      <c r="A467" s="172" t="s">
        <v>435</v>
      </c>
      <c r="B467" s="167"/>
      <c r="C467" s="167"/>
      <c r="D467" s="167"/>
      <c r="E467" s="167"/>
      <c r="F467" s="182">
        <f t="shared" si="332"/>
        <v>320</v>
      </c>
      <c r="G467" s="182">
        <f t="shared" si="333"/>
        <v>0</v>
      </c>
      <c r="H467" s="183">
        <f t="shared" si="334"/>
        <v>13160</v>
      </c>
      <c r="I467" s="108"/>
      <c r="J467" s="115"/>
      <c r="K467" s="115"/>
      <c r="L467" s="115"/>
      <c r="M467" s="9"/>
      <c r="N467" s="155">
        <v>322210</v>
      </c>
      <c r="O467" s="156" t="s">
        <v>38</v>
      </c>
      <c r="P467" s="157" t="s">
        <v>441</v>
      </c>
      <c r="Q467" s="158">
        <v>160</v>
      </c>
      <c r="R467" s="158">
        <f>S467-Q467</f>
        <v>0</v>
      </c>
      <c r="S467" s="158">
        <v>160</v>
      </c>
      <c r="T467" s="158"/>
      <c r="U467" s="252">
        <v>0</v>
      </c>
      <c r="V467" s="252">
        <v>0</v>
      </c>
      <c r="W467" s="289">
        <v>0</v>
      </c>
      <c r="X467" s="158"/>
      <c r="Y467" s="262"/>
      <c r="Z467" s="158">
        <v>13000</v>
      </c>
      <c r="AA467" s="158">
        <f>+Q467</f>
        <v>160</v>
      </c>
      <c r="AB467" s="158"/>
      <c r="AC467" s="158"/>
      <c r="AD467" s="158"/>
    </row>
    <row r="468" spans="1:32" s="98" customFormat="1" ht="20.25" hidden="1" customHeight="1" x14ac:dyDescent="0.25">
      <c r="A468" s="172"/>
      <c r="B468" s="167"/>
      <c r="C468" s="167"/>
      <c r="D468" s="167"/>
      <c r="E468" s="167"/>
      <c r="F468" s="182"/>
      <c r="G468" s="182"/>
      <c r="H468" s="183"/>
      <c r="I468" s="108"/>
      <c r="J468" s="115"/>
      <c r="K468" s="115"/>
      <c r="L468" s="115"/>
      <c r="M468" s="9"/>
      <c r="N468" s="155">
        <v>322210</v>
      </c>
      <c r="O468" s="156" t="s">
        <v>38</v>
      </c>
      <c r="P468" s="157" t="s">
        <v>442</v>
      </c>
      <c r="Q468" s="158"/>
      <c r="R468" s="158"/>
      <c r="S468" s="158"/>
      <c r="T468" s="158"/>
      <c r="U468" s="252">
        <v>0</v>
      </c>
      <c r="V468" s="252">
        <v>0</v>
      </c>
      <c r="W468" s="289">
        <v>0</v>
      </c>
      <c r="X468" s="158"/>
      <c r="Y468" s="262"/>
      <c r="Z468" s="158">
        <v>4213.43</v>
      </c>
      <c r="AA468" s="158"/>
      <c r="AB468" s="158"/>
      <c r="AC468" s="158"/>
      <c r="AD468" s="158"/>
    </row>
    <row r="469" spans="1:32" s="98" customFormat="1" ht="20.25" hidden="1" customHeight="1" x14ac:dyDescent="0.25">
      <c r="A469" s="172" t="s">
        <v>435</v>
      </c>
      <c r="B469" s="167"/>
      <c r="C469" s="167"/>
      <c r="D469" s="167"/>
      <c r="E469" s="180" t="s">
        <v>380</v>
      </c>
      <c r="F469" s="182">
        <f t="shared" ref="F469:F538" si="336">+Q469+R469+S469</f>
        <v>320</v>
      </c>
      <c r="G469" s="182">
        <f t="shared" ref="G469:G538" si="337">+T469+U469+V469+W469+X469+Y469</f>
        <v>316.76</v>
      </c>
      <c r="H469" s="183">
        <f t="shared" ref="H469:H538" si="338">+Z469+AA469+AB469+AC469+AD469</f>
        <v>26345.78</v>
      </c>
      <c r="I469" s="108"/>
      <c r="J469" s="115"/>
      <c r="K469" s="115"/>
      <c r="L469" s="115"/>
      <c r="M469" s="176">
        <v>32222</v>
      </c>
      <c r="N469" s="177"/>
      <c r="O469" s="178" t="s">
        <v>38</v>
      </c>
      <c r="P469" s="177" t="s">
        <v>167</v>
      </c>
      <c r="Q469" s="179">
        <f t="shared" ref="Q469:AD469" si="339">Q470</f>
        <v>160</v>
      </c>
      <c r="R469" s="179">
        <f t="shared" si="339"/>
        <v>0</v>
      </c>
      <c r="S469" s="179">
        <f t="shared" si="339"/>
        <v>160</v>
      </c>
      <c r="T469" s="179">
        <f t="shared" si="339"/>
        <v>0</v>
      </c>
      <c r="U469" s="251">
        <f t="shared" si="339"/>
        <v>0</v>
      </c>
      <c r="V469" s="251">
        <f>V470+V471</f>
        <v>160</v>
      </c>
      <c r="W469" s="287">
        <f>W470+W471</f>
        <v>156.76</v>
      </c>
      <c r="X469" s="179"/>
      <c r="Y469" s="261"/>
      <c r="Z469" s="179">
        <f>Z470+Z471</f>
        <v>26185.78</v>
      </c>
      <c r="AA469" s="179">
        <f t="shared" si="339"/>
        <v>160</v>
      </c>
      <c r="AB469" s="179">
        <f t="shared" si="339"/>
        <v>0</v>
      </c>
      <c r="AC469" s="179">
        <f t="shared" si="339"/>
        <v>0</v>
      </c>
      <c r="AD469" s="179">
        <f t="shared" si="339"/>
        <v>0</v>
      </c>
    </row>
    <row r="470" spans="1:32" s="98" customFormat="1" ht="20.25" hidden="1" customHeight="1" x14ac:dyDescent="0.25">
      <c r="A470" s="172" t="s">
        <v>435</v>
      </c>
      <c r="B470" s="167"/>
      <c r="C470" s="167"/>
      <c r="D470" s="167"/>
      <c r="E470" s="167"/>
      <c r="F470" s="182">
        <f t="shared" si="336"/>
        <v>320</v>
      </c>
      <c r="G470" s="182">
        <f t="shared" si="337"/>
        <v>0</v>
      </c>
      <c r="H470" s="183">
        <f t="shared" si="338"/>
        <v>26280</v>
      </c>
      <c r="I470" s="108"/>
      <c r="J470" s="115"/>
      <c r="K470" s="115"/>
      <c r="L470" s="115"/>
      <c r="M470" s="9"/>
      <c r="N470" s="155">
        <v>322220</v>
      </c>
      <c r="O470" s="156" t="s">
        <v>38</v>
      </c>
      <c r="P470" s="157" t="s">
        <v>439</v>
      </c>
      <c r="Q470" s="158">
        <v>160</v>
      </c>
      <c r="R470" s="158">
        <f>S470-Q470</f>
        <v>0</v>
      </c>
      <c r="S470" s="158">
        <v>160</v>
      </c>
      <c r="T470" s="158"/>
      <c r="U470" s="252">
        <v>0</v>
      </c>
      <c r="V470" s="252">
        <v>0</v>
      </c>
      <c r="W470" s="289">
        <v>0</v>
      </c>
      <c r="X470" s="158"/>
      <c r="Y470" s="262"/>
      <c r="Z470" s="158">
        <v>26120</v>
      </c>
      <c r="AA470" s="158">
        <f>+Q470</f>
        <v>160</v>
      </c>
      <c r="AB470" s="158"/>
      <c r="AC470" s="158"/>
      <c r="AD470" s="158"/>
    </row>
    <row r="471" spans="1:32" s="98" customFormat="1" ht="20.25" hidden="1" customHeight="1" x14ac:dyDescent="0.25">
      <c r="A471" s="172"/>
      <c r="B471" s="167"/>
      <c r="C471" s="167"/>
      <c r="D471" s="167"/>
      <c r="E471" s="167"/>
      <c r="F471" s="182"/>
      <c r="G471" s="182">
        <f t="shared" si="337"/>
        <v>316.76</v>
      </c>
      <c r="H471" s="183"/>
      <c r="I471" s="108"/>
      <c r="J471" s="115"/>
      <c r="K471" s="115"/>
      <c r="L471" s="115"/>
      <c r="M471" s="9"/>
      <c r="N471" s="155">
        <v>322220</v>
      </c>
      <c r="O471" s="156" t="s">
        <v>38</v>
      </c>
      <c r="P471" s="157" t="s">
        <v>440</v>
      </c>
      <c r="Q471" s="158"/>
      <c r="R471" s="158"/>
      <c r="S471" s="158"/>
      <c r="T471" s="158"/>
      <c r="U471" s="252">
        <v>0</v>
      </c>
      <c r="V471" s="252">
        <v>160</v>
      </c>
      <c r="W471" s="289">
        <v>156.76</v>
      </c>
      <c r="X471" s="158"/>
      <c r="Y471" s="262"/>
      <c r="Z471" s="158">
        <v>65.78</v>
      </c>
      <c r="AA471" s="158"/>
      <c r="AB471" s="158"/>
      <c r="AC471" s="158"/>
      <c r="AD471" s="158"/>
    </row>
    <row r="472" spans="1:32" s="98" customFormat="1" ht="30" customHeight="1" x14ac:dyDescent="0.25">
      <c r="A472" s="166"/>
      <c r="B472" s="180" t="s">
        <v>345</v>
      </c>
      <c r="C472" s="180" t="s">
        <v>376</v>
      </c>
      <c r="D472" s="180" t="s">
        <v>379</v>
      </c>
      <c r="E472" s="180" t="s">
        <v>380</v>
      </c>
      <c r="F472" s="182">
        <f t="shared" si="336"/>
        <v>1851436</v>
      </c>
      <c r="G472" s="182">
        <f t="shared" si="337"/>
        <v>2472799.89</v>
      </c>
      <c r="H472" s="183">
        <f t="shared" si="338"/>
        <v>2376449.38</v>
      </c>
      <c r="I472" s="387" t="s">
        <v>95</v>
      </c>
      <c r="J472" s="388"/>
      <c r="K472" s="388"/>
      <c r="L472" s="388"/>
      <c r="M472" s="388"/>
      <c r="N472" s="388"/>
      <c r="O472" s="389"/>
      <c r="P472" s="95" t="s">
        <v>456</v>
      </c>
      <c r="Q472" s="96">
        <f>+Q473+Q510+Q541+Q548</f>
        <v>925718</v>
      </c>
      <c r="R472" s="96">
        <f t="shared" ref="R472:AA472" si="340">+R473+R510+R541+R548</f>
        <v>0</v>
      </c>
      <c r="S472" s="96">
        <f t="shared" si="340"/>
        <v>925718</v>
      </c>
      <c r="T472" s="96">
        <f t="shared" si="340"/>
        <v>181729</v>
      </c>
      <c r="U472" s="96">
        <f t="shared" si="340"/>
        <v>1172338</v>
      </c>
      <c r="V472" s="96">
        <f t="shared" si="340"/>
        <v>925718</v>
      </c>
      <c r="W472" s="96">
        <f t="shared" si="340"/>
        <v>193014.89</v>
      </c>
      <c r="X472" s="96"/>
      <c r="Y472" s="265"/>
      <c r="Z472" s="96">
        <f t="shared" si="340"/>
        <v>181728.38000000003</v>
      </c>
      <c r="AA472" s="96">
        <f t="shared" si="340"/>
        <v>925718</v>
      </c>
      <c r="AB472" s="96">
        <f>+AB474+AB511+AB542+AB549</f>
        <v>1165003</v>
      </c>
      <c r="AC472" s="96">
        <f>+AC474+AC511+AC542+AC549</f>
        <v>52000</v>
      </c>
      <c r="AD472" s="96">
        <f>+AD474+AD511+AD542+AD549</f>
        <v>52000</v>
      </c>
    </row>
    <row r="473" spans="1:32" s="175" customFormat="1" ht="21.75" customHeight="1" x14ac:dyDescent="0.25">
      <c r="A473" s="172" t="s">
        <v>328</v>
      </c>
      <c r="B473" s="172"/>
      <c r="C473" s="180" t="s">
        <v>376</v>
      </c>
      <c r="D473" s="180" t="s">
        <v>379</v>
      </c>
      <c r="E473" s="180" t="s">
        <v>380</v>
      </c>
      <c r="F473" s="182">
        <f t="shared" si="336"/>
        <v>276646</v>
      </c>
      <c r="G473" s="182">
        <f t="shared" si="337"/>
        <v>1621321.4777017559</v>
      </c>
      <c r="H473" s="183">
        <f t="shared" si="338"/>
        <v>608764.84000000008</v>
      </c>
      <c r="I473" s="99"/>
      <c r="J473" s="99"/>
      <c r="K473" s="99"/>
      <c r="L473" s="99"/>
      <c r="M473" s="99"/>
      <c r="N473" s="99" t="str">
        <f>+O473</f>
        <v>3.1.</v>
      </c>
      <c r="O473" s="100" t="s">
        <v>40</v>
      </c>
      <c r="P473" s="101" t="s">
        <v>19</v>
      </c>
      <c r="Q473" s="102">
        <f>+Q474</f>
        <v>138323</v>
      </c>
      <c r="R473" s="102">
        <f t="shared" ref="R473:AD473" si="341">+R474</f>
        <v>0</v>
      </c>
      <c r="S473" s="102">
        <f t="shared" si="341"/>
        <v>138323</v>
      </c>
      <c r="T473" s="102">
        <f t="shared" si="341"/>
        <v>181625</v>
      </c>
      <c r="U473" s="102">
        <f t="shared" si="341"/>
        <v>1172228</v>
      </c>
      <c r="V473" s="102">
        <f t="shared" si="341"/>
        <v>138323</v>
      </c>
      <c r="W473" s="102">
        <f t="shared" si="341"/>
        <v>129052.18</v>
      </c>
      <c r="X473" s="102"/>
      <c r="Y473" s="276">
        <f>W473/V473*100</f>
        <v>93.297701756034783</v>
      </c>
      <c r="Z473" s="174">
        <f t="shared" si="341"/>
        <v>181624.84000000003</v>
      </c>
      <c r="AA473" s="174">
        <f t="shared" si="341"/>
        <v>138323</v>
      </c>
      <c r="AB473" s="174">
        <f t="shared" si="341"/>
        <v>184817</v>
      </c>
      <c r="AC473" s="174">
        <f t="shared" si="341"/>
        <v>52000</v>
      </c>
      <c r="AD473" s="174">
        <f t="shared" si="341"/>
        <v>52000</v>
      </c>
      <c r="AE473" s="213">
        <f>W479+W484+W486+W488+W491+W494+W496+W500+W504+W509+W516+W521+W523+W526+W529+W531+W535+W540</f>
        <v>191709</v>
      </c>
    </row>
    <row r="474" spans="1:32" s="103" customFormat="1" ht="19.5" customHeight="1" x14ac:dyDescent="0.25">
      <c r="A474" s="167" t="s">
        <v>328</v>
      </c>
      <c r="B474" s="180" t="s">
        <v>345</v>
      </c>
      <c r="C474" s="180" t="s">
        <v>376</v>
      </c>
      <c r="D474" s="180" t="s">
        <v>379</v>
      </c>
      <c r="E474" s="180" t="s">
        <v>380</v>
      </c>
      <c r="F474" s="182">
        <f t="shared" si="336"/>
        <v>276646</v>
      </c>
      <c r="G474" s="182">
        <f t="shared" si="337"/>
        <v>1621321.4777017559</v>
      </c>
      <c r="H474" s="183">
        <f t="shared" si="338"/>
        <v>608764.84000000008</v>
      </c>
      <c r="I474" s="104">
        <v>4</v>
      </c>
      <c r="J474" s="104"/>
      <c r="K474" s="104"/>
      <c r="L474" s="104"/>
      <c r="M474" s="104"/>
      <c r="N474" s="104"/>
      <c r="O474" s="10" t="s">
        <v>40</v>
      </c>
      <c r="P474" s="106" t="s">
        <v>20</v>
      </c>
      <c r="Q474" s="107">
        <f>+Q475+Q480+Q505</f>
        <v>138323</v>
      </c>
      <c r="R474" s="107">
        <f t="shared" ref="R474:AD474" si="342">+R475+R480+R505</f>
        <v>0</v>
      </c>
      <c r="S474" s="107">
        <f t="shared" si="342"/>
        <v>138323</v>
      </c>
      <c r="T474" s="107">
        <v>181625</v>
      </c>
      <c r="U474" s="107">
        <f t="shared" si="342"/>
        <v>1172228</v>
      </c>
      <c r="V474" s="107">
        <f t="shared" si="342"/>
        <v>138323</v>
      </c>
      <c r="W474" s="107">
        <f t="shared" si="342"/>
        <v>129052.18</v>
      </c>
      <c r="X474" s="107"/>
      <c r="Y474" s="277">
        <f>W474/V474*100</f>
        <v>93.297701756034783</v>
      </c>
      <c r="Z474" s="107">
        <f t="shared" si="342"/>
        <v>181624.84000000003</v>
      </c>
      <c r="AA474" s="107">
        <f t="shared" si="342"/>
        <v>138323</v>
      </c>
      <c r="AB474" s="107">
        <f t="shared" si="342"/>
        <v>184817</v>
      </c>
      <c r="AC474" s="107">
        <f t="shared" si="342"/>
        <v>52000</v>
      </c>
      <c r="AD474" s="107">
        <f t="shared" si="342"/>
        <v>52000</v>
      </c>
      <c r="AE474" s="215"/>
      <c r="AF474" s="215"/>
    </row>
    <row r="475" spans="1:32" s="171" customFormat="1" ht="20.25" customHeight="1" x14ac:dyDescent="0.25">
      <c r="A475" s="167" t="s">
        <v>328</v>
      </c>
      <c r="B475" s="180" t="s">
        <v>345</v>
      </c>
      <c r="C475" s="180" t="s">
        <v>376</v>
      </c>
      <c r="D475" s="180" t="s">
        <v>379</v>
      </c>
      <c r="E475" s="180" t="s">
        <v>380</v>
      </c>
      <c r="F475" s="182">
        <f t="shared" si="336"/>
        <v>0</v>
      </c>
      <c r="G475" s="182">
        <f t="shared" si="337"/>
        <v>4549</v>
      </c>
      <c r="H475" s="183">
        <f t="shared" si="338"/>
        <v>8249.1</v>
      </c>
      <c r="I475" s="231"/>
      <c r="J475" s="231">
        <v>41</v>
      </c>
      <c r="K475" s="231"/>
      <c r="L475" s="231"/>
      <c r="M475" s="231"/>
      <c r="N475" s="231"/>
      <c r="O475" s="257" t="s">
        <v>40</v>
      </c>
      <c r="P475" s="232" t="s">
        <v>11</v>
      </c>
      <c r="Q475" s="233">
        <f t="shared" ref="Q475:AD478" si="343">Q476</f>
        <v>0</v>
      </c>
      <c r="R475" s="233">
        <f t="shared" si="343"/>
        <v>0</v>
      </c>
      <c r="S475" s="233">
        <f t="shared" si="343"/>
        <v>0</v>
      </c>
      <c r="T475" s="233">
        <v>549</v>
      </c>
      <c r="U475" s="233">
        <f t="shared" si="343"/>
        <v>4000</v>
      </c>
      <c r="V475" s="233">
        <f t="shared" si="343"/>
        <v>0</v>
      </c>
      <c r="W475" s="233">
        <f t="shared" si="343"/>
        <v>0</v>
      </c>
      <c r="X475" s="233"/>
      <c r="Y475" s="230">
        <v>0</v>
      </c>
      <c r="Z475" s="170">
        <f t="shared" si="343"/>
        <v>549.1</v>
      </c>
      <c r="AA475" s="170">
        <f t="shared" si="343"/>
        <v>0</v>
      </c>
      <c r="AB475" s="170">
        <f t="shared" si="343"/>
        <v>3700</v>
      </c>
      <c r="AC475" s="170">
        <f t="shared" si="343"/>
        <v>2000</v>
      </c>
      <c r="AD475" s="170">
        <f t="shared" si="343"/>
        <v>2000</v>
      </c>
    </row>
    <row r="476" spans="1:32" s="194" customFormat="1" ht="20.25" customHeight="1" x14ac:dyDescent="0.25">
      <c r="A476" s="172" t="s">
        <v>328</v>
      </c>
      <c r="B476" s="172"/>
      <c r="C476" s="195" t="s">
        <v>376</v>
      </c>
      <c r="D476" s="195" t="s">
        <v>379</v>
      </c>
      <c r="E476" s="195" t="s">
        <v>380</v>
      </c>
      <c r="F476" s="187">
        <f t="shared" si="336"/>
        <v>0</v>
      </c>
      <c r="G476" s="187">
        <f t="shared" si="337"/>
        <v>4549</v>
      </c>
      <c r="H476" s="188">
        <f t="shared" si="338"/>
        <v>8249.1</v>
      </c>
      <c r="I476" s="108"/>
      <c r="J476" s="115"/>
      <c r="K476" s="115">
        <v>412</v>
      </c>
      <c r="L476" s="115"/>
      <c r="M476" s="115"/>
      <c r="N476" s="116"/>
      <c r="O476" s="10" t="s">
        <v>40</v>
      </c>
      <c r="P476" s="111" t="s">
        <v>271</v>
      </c>
      <c r="Q476" s="117">
        <f t="shared" si="343"/>
        <v>0</v>
      </c>
      <c r="R476" s="117">
        <f t="shared" si="343"/>
        <v>0</v>
      </c>
      <c r="S476" s="117">
        <f t="shared" si="343"/>
        <v>0</v>
      </c>
      <c r="T476" s="117">
        <v>549</v>
      </c>
      <c r="U476" s="250">
        <f t="shared" si="343"/>
        <v>4000</v>
      </c>
      <c r="V476" s="250">
        <f t="shared" si="343"/>
        <v>0</v>
      </c>
      <c r="W476" s="286">
        <f t="shared" si="343"/>
        <v>0</v>
      </c>
      <c r="X476" s="117"/>
      <c r="Y476" s="260"/>
      <c r="Z476" s="193">
        <f t="shared" si="343"/>
        <v>549.1</v>
      </c>
      <c r="AA476" s="193">
        <f t="shared" si="343"/>
        <v>0</v>
      </c>
      <c r="AB476" s="193">
        <f t="shared" si="343"/>
        <v>3700</v>
      </c>
      <c r="AC476" s="193">
        <f t="shared" si="343"/>
        <v>2000</v>
      </c>
      <c r="AD476" s="193">
        <f t="shared" si="343"/>
        <v>2000</v>
      </c>
    </row>
    <row r="477" spans="1:32" s="98" customFormat="1" ht="20.25" customHeight="1" x14ac:dyDescent="0.25">
      <c r="A477" s="167" t="s">
        <v>328</v>
      </c>
      <c r="B477" s="167"/>
      <c r="C477" s="167"/>
      <c r="D477" s="180" t="s">
        <v>379</v>
      </c>
      <c r="E477" s="180" t="s">
        <v>380</v>
      </c>
      <c r="F477" s="182">
        <f t="shared" si="336"/>
        <v>0</v>
      </c>
      <c r="G477" s="182">
        <f t="shared" si="337"/>
        <v>4549</v>
      </c>
      <c r="H477" s="183">
        <f t="shared" si="338"/>
        <v>8249.1</v>
      </c>
      <c r="I477" s="123"/>
      <c r="J477" s="115"/>
      <c r="K477" s="115"/>
      <c r="L477" s="115">
        <v>4123</v>
      </c>
      <c r="M477" s="115"/>
      <c r="N477" s="116"/>
      <c r="O477" s="124" t="s">
        <v>40</v>
      </c>
      <c r="P477" s="111" t="s">
        <v>201</v>
      </c>
      <c r="Q477" s="117">
        <f t="shared" si="343"/>
        <v>0</v>
      </c>
      <c r="R477" s="117">
        <f t="shared" si="343"/>
        <v>0</v>
      </c>
      <c r="S477" s="117">
        <f t="shared" si="343"/>
        <v>0</v>
      </c>
      <c r="T477" s="117">
        <v>549</v>
      </c>
      <c r="U477" s="250">
        <f t="shared" si="343"/>
        <v>4000</v>
      </c>
      <c r="V477" s="250">
        <f t="shared" si="343"/>
        <v>0</v>
      </c>
      <c r="W477" s="286">
        <f t="shared" si="343"/>
        <v>0</v>
      </c>
      <c r="X477" s="117"/>
      <c r="Y477" s="260"/>
      <c r="Z477" s="117">
        <f t="shared" si="343"/>
        <v>549.1</v>
      </c>
      <c r="AA477" s="117">
        <f t="shared" si="343"/>
        <v>0</v>
      </c>
      <c r="AB477" s="117">
        <f t="shared" si="343"/>
        <v>3700</v>
      </c>
      <c r="AC477" s="117">
        <f t="shared" si="343"/>
        <v>2000</v>
      </c>
      <c r="AD477" s="117">
        <f t="shared" si="343"/>
        <v>2000</v>
      </c>
    </row>
    <row r="478" spans="1:32" s="98" customFormat="1" ht="20.25" hidden="1" customHeight="1" x14ac:dyDescent="0.25">
      <c r="A478" s="167" t="s">
        <v>328</v>
      </c>
      <c r="B478" s="167"/>
      <c r="C478" s="167"/>
      <c r="D478" s="167"/>
      <c r="E478" s="180" t="s">
        <v>380</v>
      </c>
      <c r="F478" s="182">
        <f t="shared" si="336"/>
        <v>0</v>
      </c>
      <c r="G478" s="182">
        <f t="shared" si="337"/>
        <v>4000</v>
      </c>
      <c r="H478" s="183">
        <f t="shared" si="338"/>
        <v>8249.1</v>
      </c>
      <c r="I478" s="108"/>
      <c r="J478" s="115"/>
      <c r="K478" s="115"/>
      <c r="L478" s="115"/>
      <c r="M478" s="176">
        <v>41231</v>
      </c>
      <c r="N478" s="177"/>
      <c r="O478" s="178" t="s">
        <v>40</v>
      </c>
      <c r="P478" s="177" t="s">
        <v>201</v>
      </c>
      <c r="Q478" s="179">
        <f>Q479</f>
        <v>0</v>
      </c>
      <c r="R478" s="179">
        <f t="shared" si="343"/>
        <v>0</v>
      </c>
      <c r="S478" s="179">
        <f t="shared" si="343"/>
        <v>0</v>
      </c>
      <c r="T478" s="179">
        <f t="shared" si="343"/>
        <v>0</v>
      </c>
      <c r="U478" s="251">
        <f t="shared" si="343"/>
        <v>4000</v>
      </c>
      <c r="V478" s="251">
        <f t="shared" si="343"/>
        <v>0</v>
      </c>
      <c r="W478" s="287">
        <f t="shared" si="343"/>
        <v>0</v>
      </c>
      <c r="X478" s="179"/>
      <c r="Y478" s="261"/>
      <c r="Z478" s="179">
        <f t="shared" si="343"/>
        <v>549.1</v>
      </c>
      <c r="AA478" s="179">
        <f t="shared" si="343"/>
        <v>0</v>
      </c>
      <c r="AB478" s="179">
        <f t="shared" si="343"/>
        <v>3700</v>
      </c>
      <c r="AC478" s="179">
        <f t="shared" si="343"/>
        <v>2000</v>
      </c>
      <c r="AD478" s="179">
        <f t="shared" si="343"/>
        <v>2000</v>
      </c>
    </row>
    <row r="479" spans="1:32" s="98" customFormat="1" ht="20.25" hidden="1" customHeight="1" x14ac:dyDescent="0.25">
      <c r="A479" s="167" t="s">
        <v>328</v>
      </c>
      <c r="B479" s="167"/>
      <c r="C479" s="167"/>
      <c r="D479" s="167"/>
      <c r="E479" s="167"/>
      <c r="F479" s="182">
        <f t="shared" si="336"/>
        <v>0</v>
      </c>
      <c r="G479" s="182">
        <f t="shared" si="337"/>
        <v>4000</v>
      </c>
      <c r="H479" s="183">
        <f t="shared" si="338"/>
        <v>8249.1</v>
      </c>
      <c r="I479" s="123"/>
      <c r="J479" s="115"/>
      <c r="K479" s="115"/>
      <c r="L479" s="115"/>
      <c r="M479" s="9"/>
      <c r="N479" s="155">
        <v>412310</v>
      </c>
      <c r="O479" s="156" t="s">
        <v>40</v>
      </c>
      <c r="P479" s="157" t="s">
        <v>201</v>
      </c>
      <c r="Q479" s="158">
        <v>0</v>
      </c>
      <c r="R479" s="158">
        <f>S479-Q479</f>
        <v>0</v>
      </c>
      <c r="S479" s="158">
        <v>0</v>
      </c>
      <c r="T479" s="158"/>
      <c r="U479" s="252">
        <v>4000</v>
      </c>
      <c r="V479" s="252">
        <v>0</v>
      </c>
      <c r="W479" s="289">
        <f>461.91-W516</f>
        <v>0</v>
      </c>
      <c r="X479" s="158"/>
      <c r="Y479" s="262"/>
      <c r="Z479" s="158">
        <v>549.1</v>
      </c>
      <c r="AA479" s="158">
        <f>+Q479</f>
        <v>0</v>
      </c>
      <c r="AB479" s="158">
        <v>3700</v>
      </c>
      <c r="AC479" s="158">
        <v>2000</v>
      </c>
      <c r="AD479" s="158">
        <v>2000</v>
      </c>
    </row>
    <row r="480" spans="1:32" s="171" customFormat="1" ht="20.25" customHeight="1" x14ac:dyDescent="0.25">
      <c r="A480" s="167" t="s">
        <v>328</v>
      </c>
      <c r="B480" s="180" t="s">
        <v>345</v>
      </c>
      <c r="C480" s="180" t="s">
        <v>376</v>
      </c>
      <c r="D480" s="180" t="s">
        <v>379</v>
      </c>
      <c r="E480" s="180" t="s">
        <v>380</v>
      </c>
      <c r="F480" s="182">
        <f t="shared" si="336"/>
        <v>174646</v>
      </c>
      <c r="G480" s="182">
        <f t="shared" si="337"/>
        <v>1394932.3823869999</v>
      </c>
      <c r="H480" s="183">
        <f t="shared" si="338"/>
        <v>490137.57</v>
      </c>
      <c r="I480" s="231"/>
      <c r="J480" s="231">
        <v>42</v>
      </c>
      <c r="K480" s="231"/>
      <c r="L480" s="231"/>
      <c r="M480" s="231"/>
      <c r="N480" s="231"/>
      <c r="O480" s="257" t="s">
        <v>40</v>
      </c>
      <c r="P480" s="232" t="s">
        <v>12</v>
      </c>
      <c r="Q480" s="233">
        <f>Q481+Q497+Q501</f>
        <v>87323</v>
      </c>
      <c r="R480" s="233">
        <f t="shared" ref="R480:AD480" si="344">R481+R497+R501</f>
        <v>0</v>
      </c>
      <c r="S480" s="233">
        <f t="shared" si="344"/>
        <v>87323</v>
      </c>
      <c r="T480" s="233">
        <v>121698</v>
      </c>
      <c r="U480" s="233">
        <f t="shared" si="344"/>
        <v>1102228</v>
      </c>
      <c r="V480" s="233">
        <f t="shared" si="344"/>
        <v>87323</v>
      </c>
      <c r="W480" s="233">
        <f t="shared" si="344"/>
        <v>83587.66</v>
      </c>
      <c r="X480" s="233"/>
      <c r="Y480" s="230">
        <f>W480/V480*100</f>
        <v>95.722386999988558</v>
      </c>
      <c r="Z480" s="170">
        <f t="shared" si="344"/>
        <v>121697.57</v>
      </c>
      <c r="AA480" s="170">
        <f t="shared" si="344"/>
        <v>87323</v>
      </c>
      <c r="AB480" s="170">
        <f t="shared" si="344"/>
        <v>181117</v>
      </c>
      <c r="AC480" s="170">
        <f t="shared" si="344"/>
        <v>50000</v>
      </c>
      <c r="AD480" s="170">
        <f t="shared" si="344"/>
        <v>50000</v>
      </c>
    </row>
    <row r="481" spans="1:30" s="194" customFormat="1" ht="20.25" customHeight="1" x14ac:dyDescent="0.25">
      <c r="A481" s="172" t="s">
        <v>328</v>
      </c>
      <c r="B481" s="172"/>
      <c r="C481" s="195" t="s">
        <v>376</v>
      </c>
      <c r="D481" s="195" t="s">
        <v>379</v>
      </c>
      <c r="E481" s="195" t="s">
        <v>380</v>
      </c>
      <c r="F481" s="187">
        <f t="shared" si="336"/>
        <v>174646</v>
      </c>
      <c r="G481" s="187">
        <f t="shared" si="337"/>
        <v>1383880.76</v>
      </c>
      <c r="H481" s="188">
        <f t="shared" si="338"/>
        <v>470137.57</v>
      </c>
      <c r="I481" s="108"/>
      <c r="J481" s="115"/>
      <c r="K481" s="115">
        <v>422</v>
      </c>
      <c r="L481" s="115"/>
      <c r="M481" s="115"/>
      <c r="N481" s="116"/>
      <c r="O481" s="10" t="s">
        <v>40</v>
      </c>
      <c r="P481" s="111" t="s">
        <v>272</v>
      </c>
      <c r="Q481" s="117">
        <f>Q482+Q492+Q489</f>
        <v>87323</v>
      </c>
      <c r="R481" s="117">
        <f t="shared" ref="R481:AD481" si="345">R482+R492+R489</f>
        <v>0</v>
      </c>
      <c r="S481" s="117">
        <f t="shared" si="345"/>
        <v>87323</v>
      </c>
      <c r="T481" s="117">
        <v>121698</v>
      </c>
      <c r="U481" s="250">
        <f t="shared" si="345"/>
        <v>1092228</v>
      </c>
      <c r="V481" s="250">
        <f t="shared" si="345"/>
        <v>87323</v>
      </c>
      <c r="W481" s="286">
        <f t="shared" si="345"/>
        <v>82631.760000000009</v>
      </c>
      <c r="X481" s="117"/>
      <c r="Y481" s="260"/>
      <c r="Z481" s="193">
        <f t="shared" si="345"/>
        <v>121697.57</v>
      </c>
      <c r="AA481" s="193">
        <f t="shared" si="345"/>
        <v>87323</v>
      </c>
      <c r="AB481" s="193">
        <f t="shared" si="345"/>
        <v>171117</v>
      </c>
      <c r="AC481" s="193">
        <f t="shared" si="345"/>
        <v>45000</v>
      </c>
      <c r="AD481" s="193">
        <f t="shared" si="345"/>
        <v>45000</v>
      </c>
    </row>
    <row r="482" spans="1:30" s="98" customFormat="1" ht="20.25" hidden="1" customHeight="1" x14ac:dyDescent="0.25">
      <c r="A482" s="167" t="s">
        <v>328</v>
      </c>
      <c r="B482" s="167"/>
      <c r="C482" s="167"/>
      <c r="D482" s="180" t="s">
        <v>379</v>
      </c>
      <c r="E482" s="180" t="s">
        <v>380</v>
      </c>
      <c r="F482" s="182">
        <f t="shared" si="336"/>
        <v>0</v>
      </c>
      <c r="G482" s="182">
        <f t="shared" si="337"/>
        <v>11864</v>
      </c>
      <c r="H482" s="183">
        <f t="shared" si="338"/>
        <v>15163.15</v>
      </c>
      <c r="I482" s="125"/>
      <c r="J482" s="115"/>
      <c r="K482" s="115"/>
      <c r="L482" s="115">
        <v>4221</v>
      </c>
      <c r="M482" s="115"/>
      <c r="N482" s="116"/>
      <c r="O482" s="10" t="s">
        <v>40</v>
      </c>
      <c r="P482" s="111" t="s">
        <v>273</v>
      </c>
      <c r="Q482" s="117">
        <f>Q483+Q485+Q487</f>
        <v>0</v>
      </c>
      <c r="R482" s="117">
        <f t="shared" ref="R482:AD482" si="346">R483+R485+R487</f>
        <v>0</v>
      </c>
      <c r="S482" s="117">
        <f t="shared" si="346"/>
        <v>0</v>
      </c>
      <c r="T482" s="117">
        <v>1864</v>
      </c>
      <c r="U482" s="250">
        <f t="shared" si="346"/>
        <v>10000</v>
      </c>
      <c r="V482" s="250">
        <f t="shared" si="346"/>
        <v>0</v>
      </c>
      <c r="W482" s="286">
        <f t="shared" si="346"/>
        <v>0</v>
      </c>
      <c r="X482" s="117"/>
      <c r="Y482" s="260"/>
      <c r="Z482" s="117">
        <f t="shared" si="346"/>
        <v>1863.15</v>
      </c>
      <c r="AA482" s="117">
        <f t="shared" si="346"/>
        <v>0</v>
      </c>
      <c r="AB482" s="117">
        <f t="shared" si="346"/>
        <v>7300</v>
      </c>
      <c r="AC482" s="117">
        <f t="shared" si="346"/>
        <v>3000</v>
      </c>
      <c r="AD482" s="117">
        <f t="shared" si="346"/>
        <v>3000</v>
      </c>
    </row>
    <row r="483" spans="1:30" s="98" customFormat="1" ht="20.25" hidden="1" customHeight="1" x14ac:dyDescent="0.25">
      <c r="A483" s="167" t="s">
        <v>328</v>
      </c>
      <c r="B483" s="167"/>
      <c r="C483" s="167"/>
      <c r="D483" s="167"/>
      <c r="E483" s="180" t="s">
        <v>380</v>
      </c>
      <c r="F483" s="182">
        <f t="shared" si="336"/>
        <v>0</v>
      </c>
      <c r="G483" s="182">
        <f t="shared" si="337"/>
        <v>5000</v>
      </c>
      <c r="H483" s="183">
        <f t="shared" si="338"/>
        <v>6891.77</v>
      </c>
      <c r="I483" s="108"/>
      <c r="J483" s="115"/>
      <c r="K483" s="115"/>
      <c r="L483" s="115"/>
      <c r="M483" s="176">
        <v>42211</v>
      </c>
      <c r="N483" s="177"/>
      <c r="O483" s="178" t="s">
        <v>40</v>
      </c>
      <c r="P483" s="177" t="s">
        <v>274</v>
      </c>
      <c r="Q483" s="179">
        <f>Q484</f>
        <v>0</v>
      </c>
      <c r="R483" s="179">
        <f t="shared" ref="R483:AD483" si="347">R484</f>
        <v>0</v>
      </c>
      <c r="S483" s="179">
        <f t="shared" si="347"/>
        <v>0</v>
      </c>
      <c r="T483" s="179">
        <f t="shared" si="347"/>
        <v>0</v>
      </c>
      <c r="U483" s="251">
        <f t="shared" si="347"/>
        <v>5000</v>
      </c>
      <c r="V483" s="251">
        <f t="shared" si="347"/>
        <v>0</v>
      </c>
      <c r="W483" s="287">
        <f t="shared" si="347"/>
        <v>0</v>
      </c>
      <c r="X483" s="179"/>
      <c r="Y483" s="261"/>
      <c r="Z483" s="179">
        <f t="shared" si="347"/>
        <v>1591.77</v>
      </c>
      <c r="AA483" s="179">
        <f t="shared" si="347"/>
        <v>0</v>
      </c>
      <c r="AB483" s="179">
        <f t="shared" si="347"/>
        <v>3300</v>
      </c>
      <c r="AC483" s="179">
        <f t="shared" si="347"/>
        <v>1000</v>
      </c>
      <c r="AD483" s="179">
        <f t="shared" si="347"/>
        <v>1000</v>
      </c>
    </row>
    <row r="484" spans="1:30" s="98" customFormat="1" ht="20.25" hidden="1" customHeight="1" x14ac:dyDescent="0.25">
      <c r="A484" s="167" t="s">
        <v>328</v>
      </c>
      <c r="B484" s="167"/>
      <c r="C484" s="167"/>
      <c r="D484" s="167"/>
      <c r="E484" s="167"/>
      <c r="F484" s="182">
        <f t="shared" si="336"/>
        <v>0</v>
      </c>
      <c r="G484" s="182">
        <f t="shared" si="337"/>
        <v>5000</v>
      </c>
      <c r="H484" s="183">
        <f t="shared" si="338"/>
        <v>6891.77</v>
      </c>
      <c r="I484" s="125"/>
      <c r="J484" s="115"/>
      <c r="K484" s="115"/>
      <c r="L484" s="115"/>
      <c r="M484" s="9"/>
      <c r="N484" s="155">
        <v>422110</v>
      </c>
      <c r="O484" s="156" t="s">
        <v>40</v>
      </c>
      <c r="P484" s="157" t="s">
        <v>274</v>
      </c>
      <c r="Q484" s="158">
        <v>0</v>
      </c>
      <c r="R484" s="158">
        <f>S484-Q484</f>
        <v>0</v>
      </c>
      <c r="S484" s="158">
        <v>0</v>
      </c>
      <c r="T484" s="158"/>
      <c r="U484" s="252">
        <v>5000</v>
      </c>
      <c r="V484" s="252">
        <v>0</v>
      </c>
      <c r="W484" s="289"/>
      <c r="X484" s="158"/>
      <c r="Y484" s="262"/>
      <c r="Z484" s="158">
        <v>1591.77</v>
      </c>
      <c r="AA484" s="158">
        <f>+Q484</f>
        <v>0</v>
      </c>
      <c r="AB484" s="158">
        <v>3300</v>
      </c>
      <c r="AC484" s="158">
        <v>1000</v>
      </c>
      <c r="AD484" s="158">
        <v>1000</v>
      </c>
    </row>
    <row r="485" spans="1:30" s="98" customFormat="1" ht="20.25" hidden="1" customHeight="1" x14ac:dyDescent="0.25">
      <c r="A485" s="167" t="s">
        <v>328</v>
      </c>
      <c r="B485" s="167"/>
      <c r="C485" s="167"/>
      <c r="D485" s="167"/>
      <c r="E485" s="180" t="s">
        <v>380</v>
      </c>
      <c r="F485" s="182">
        <f t="shared" si="336"/>
        <v>0</v>
      </c>
      <c r="G485" s="182">
        <f t="shared" si="337"/>
        <v>5000</v>
      </c>
      <c r="H485" s="183">
        <f t="shared" si="338"/>
        <v>8000</v>
      </c>
      <c r="I485" s="108"/>
      <c r="J485" s="115"/>
      <c r="K485" s="115"/>
      <c r="L485" s="115"/>
      <c r="M485" s="176">
        <v>42212</v>
      </c>
      <c r="N485" s="177"/>
      <c r="O485" s="178" t="s">
        <v>40</v>
      </c>
      <c r="P485" s="177" t="s">
        <v>275</v>
      </c>
      <c r="Q485" s="179">
        <f>Q486</f>
        <v>0</v>
      </c>
      <c r="R485" s="179">
        <f t="shared" ref="R485:AD485" si="348">R486</f>
        <v>0</v>
      </c>
      <c r="S485" s="179">
        <f t="shared" si="348"/>
        <v>0</v>
      </c>
      <c r="T485" s="179">
        <f t="shared" si="348"/>
        <v>0</v>
      </c>
      <c r="U485" s="251">
        <f t="shared" si="348"/>
        <v>5000</v>
      </c>
      <c r="V485" s="251">
        <f t="shared" si="348"/>
        <v>0</v>
      </c>
      <c r="W485" s="287">
        <f t="shared" si="348"/>
        <v>0</v>
      </c>
      <c r="X485" s="179"/>
      <c r="Y485" s="261"/>
      <c r="Z485" s="179">
        <f t="shared" si="348"/>
        <v>0</v>
      </c>
      <c r="AA485" s="179">
        <f t="shared" si="348"/>
        <v>0</v>
      </c>
      <c r="AB485" s="179">
        <f t="shared" si="348"/>
        <v>4000</v>
      </c>
      <c r="AC485" s="179">
        <f t="shared" si="348"/>
        <v>2000</v>
      </c>
      <c r="AD485" s="179">
        <f t="shared" si="348"/>
        <v>2000</v>
      </c>
    </row>
    <row r="486" spans="1:30" s="98" customFormat="1" ht="20.25" hidden="1" customHeight="1" x14ac:dyDescent="0.25">
      <c r="A486" s="167" t="s">
        <v>328</v>
      </c>
      <c r="B486" s="167"/>
      <c r="C486" s="167"/>
      <c r="D486" s="167"/>
      <c r="E486" s="167"/>
      <c r="F486" s="182">
        <f t="shared" si="336"/>
        <v>0</v>
      </c>
      <c r="G486" s="182">
        <f t="shared" si="337"/>
        <v>5000</v>
      </c>
      <c r="H486" s="183">
        <f t="shared" si="338"/>
        <v>8000</v>
      </c>
      <c r="I486" s="125"/>
      <c r="J486" s="115"/>
      <c r="K486" s="115"/>
      <c r="L486" s="115"/>
      <c r="M486" s="9"/>
      <c r="N486" s="155">
        <v>422120</v>
      </c>
      <c r="O486" s="156" t="s">
        <v>40</v>
      </c>
      <c r="P486" s="157" t="s">
        <v>275</v>
      </c>
      <c r="Q486" s="158">
        <v>0</v>
      </c>
      <c r="R486" s="158">
        <f>S486-Q486</f>
        <v>0</v>
      </c>
      <c r="S486" s="158">
        <v>0</v>
      </c>
      <c r="T486" s="158"/>
      <c r="U486" s="252">
        <v>5000</v>
      </c>
      <c r="V486" s="252">
        <v>0</v>
      </c>
      <c r="W486" s="289"/>
      <c r="X486" s="158"/>
      <c r="Y486" s="262"/>
      <c r="Z486" s="158"/>
      <c r="AA486" s="158">
        <f>+Q486</f>
        <v>0</v>
      </c>
      <c r="AB486" s="158">
        <v>4000</v>
      </c>
      <c r="AC486" s="158">
        <v>2000</v>
      </c>
      <c r="AD486" s="158">
        <v>2000</v>
      </c>
    </row>
    <row r="487" spans="1:30" s="98" customFormat="1" ht="20.25" hidden="1" customHeight="1" x14ac:dyDescent="0.25">
      <c r="A487" s="167" t="s">
        <v>328</v>
      </c>
      <c r="B487" s="167"/>
      <c r="C487" s="167"/>
      <c r="D487" s="167"/>
      <c r="E487" s="180" t="s">
        <v>380</v>
      </c>
      <c r="F487" s="182">
        <f t="shared" si="336"/>
        <v>0</v>
      </c>
      <c r="G487" s="182">
        <f t="shared" si="337"/>
        <v>0</v>
      </c>
      <c r="H487" s="183">
        <f t="shared" si="338"/>
        <v>271.38</v>
      </c>
      <c r="I487" s="108"/>
      <c r="J487" s="115"/>
      <c r="K487" s="115"/>
      <c r="L487" s="115"/>
      <c r="M487" s="176">
        <v>42219</v>
      </c>
      <c r="N487" s="177"/>
      <c r="O487" s="178" t="s">
        <v>40</v>
      </c>
      <c r="P487" s="177" t="s">
        <v>276</v>
      </c>
      <c r="Q487" s="179">
        <f>Q488</f>
        <v>0</v>
      </c>
      <c r="R487" s="179">
        <f t="shared" ref="R487:AD487" si="349">R488</f>
        <v>0</v>
      </c>
      <c r="S487" s="179">
        <f t="shared" si="349"/>
        <v>0</v>
      </c>
      <c r="T487" s="179">
        <f t="shared" si="349"/>
        <v>0</v>
      </c>
      <c r="U487" s="251">
        <f t="shared" si="349"/>
        <v>0</v>
      </c>
      <c r="V487" s="251">
        <f t="shared" si="349"/>
        <v>0</v>
      </c>
      <c r="W487" s="287">
        <f t="shared" si="349"/>
        <v>0</v>
      </c>
      <c r="X487" s="179"/>
      <c r="Y487" s="261"/>
      <c r="Z487" s="179">
        <f t="shared" si="349"/>
        <v>271.38</v>
      </c>
      <c r="AA487" s="179">
        <f t="shared" si="349"/>
        <v>0</v>
      </c>
      <c r="AB487" s="179">
        <f t="shared" si="349"/>
        <v>0</v>
      </c>
      <c r="AC487" s="179">
        <f t="shared" si="349"/>
        <v>0</v>
      </c>
      <c r="AD487" s="179">
        <f t="shared" si="349"/>
        <v>0</v>
      </c>
    </row>
    <row r="488" spans="1:30" s="98" customFormat="1" ht="20.25" hidden="1" customHeight="1" x14ac:dyDescent="0.25">
      <c r="A488" s="167" t="s">
        <v>328</v>
      </c>
      <c r="B488" s="167"/>
      <c r="C488" s="167"/>
      <c r="D488" s="167"/>
      <c r="E488" s="167"/>
      <c r="F488" s="182">
        <f t="shared" si="336"/>
        <v>0</v>
      </c>
      <c r="G488" s="182">
        <f t="shared" si="337"/>
        <v>0</v>
      </c>
      <c r="H488" s="183">
        <f t="shared" si="338"/>
        <v>271.38</v>
      </c>
      <c r="I488" s="125"/>
      <c r="J488" s="115"/>
      <c r="K488" s="115"/>
      <c r="L488" s="115"/>
      <c r="M488" s="9"/>
      <c r="N488" s="155">
        <v>422190</v>
      </c>
      <c r="O488" s="156" t="s">
        <v>40</v>
      </c>
      <c r="P488" s="157" t="s">
        <v>276</v>
      </c>
      <c r="Q488" s="158">
        <v>0</v>
      </c>
      <c r="R488" s="158">
        <f>S488-Q488</f>
        <v>0</v>
      </c>
      <c r="S488" s="158">
        <v>0</v>
      </c>
      <c r="T488" s="158"/>
      <c r="U488" s="252">
        <v>0</v>
      </c>
      <c r="V488" s="252">
        <v>0</v>
      </c>
      <c r="W488" s="289"/>
      <c r="X488" s="158"/>
      <c r="Y488" s="262"/>
      <c r="Z488" s="158">
        <v>271.38</v>
      </c>
      <c r="AA488" s="158">
        <f>+Q488</f>
        <v>0</v>
      </c>
      <c r="AB488" s="158"/>
      <c r="AC488" s="158"/>
      <c r="AD488" s="158"/>
    </row>
    <row r="489" spans="1:30" s="98" customFormat="1" ht="20.25" hidden="1" customHeight="1" x14ac:dyDescent="0.25">
      <c r="A489" s="167" t="s">
        <v>328</v>
      </c>
      <c r="B489" s="167"/>
      <c r="C489" s="167"/>
      <c r="D489" s="180" t="s">
        <v>379</v>
      </c>
      <c r="E489" s="180" t="s">
        <v>380</v>
      </c>
      <c r="F489" s="182">
        <f t="shared" si="336"/>
        <v>0</v>
      </c>
      <c r="G489" s="182">
        <f t="shared" si="337"/>
        <v>5425</v>
      </c>
      <c r="H489" s="183">
        <f t="shared" si="338"/>
        <v>9425.24</v>
      </c>
      <c r="I489" s="125"/>
      <c r="J489" s="115"/>
      <c r="K489" s="115"/>
      <c r="L489" s="279">
        <v>4223</v>
      </c>
      <c r="M489" s="279"/>
      <c r="N489" s="279"/>
      <c r="O489" s="10" t="s">
        <v>40</v>
      </c>
      <c r="P489" s="280" t="s">
        <v>277</v>
      </c>
      <c r="Q489" s="117">
        <f t="shared" ref="Q489:AD490" si="350">Q490</f>
        <v>0</v>
      </c>
      <c r="R489" s="117">
        <f t="shared" si="350"/>
        <v>0</v>
      </c>
      <c r="S489" s="117">
        <f t="shared" si="350"/>
        <v>0</v>
      </c>
      <c r="T489" s="117">
        <v>425</v>
      </c>
      <c r="U489" s="250">
        <f t="shared" si="350"/>
        <v>5000</v>
      </c>
      <c r="V489" s="250">
        <f t="shared" si="350"/>
        <v>0</v>
      </c>
      <c r="W489" s="286">
        <f t="shared" si="350"/>
        <v>0</v>
      </c>
      <c r="X489" s="117"/>
      <c r="Y489" s="260"/>
      <c r="Z489" s="117">
        <f t="shared" si="350"/>
        <v>425.24</v>
      </c>
      <c r="AA489" s="117">
        <f t="shared" si="350"/>
        <v>0</v>
      </c>
      <c r="AB489" s="117">
        <f t="shared" si="350"/>
        <v>5000</v>
      </c>
      <c r="AC489" s="117">
        <f t="shared" si="350"/>
        <v>2000</v>
      </c>
      <c r="AD489" s="117">
        <f t="shared" si="350"/>
        <v>2000</v>
      </c>
    </row>
    <row r="490" spans="1:30" s="98" customFormat="1" ht="20.25" hidden="1" customHeight="1" x14ac:dyDescent="0.25">
      <c r="A490" s="167" t="s">
        <v>328</v>
      </c>
      <c r="B490" s="167"/>
      <c r="C490" s="167"/>
      <c r="D490" s="167"/>
      <c r="E490" s="180" t="s">
        <v>380</v>
      </c>
      <c r="F490" s="182">
        <f t="shared" si="336"/>
        <v>0</v>
      </c>
      <c r="G490" s="182">
        <f t="shared" si="337"/>
        <v>5000</v>
      </c>
      <c r="H490" s="183">
        <f t="shared" si="338"/>
        <v>9425.24</v>
      </c>
      <c r="I490" s="108"/>
      <c r="J490" s="115"/>
      <c r="K490" s="115"/>
      <c r="L490" s="115"/>
      <c r="M490" s="176">
        <v>42231</v>
      </c>
      <c r="N490" s="177"/>
      <c r="O490" s="178" t="s">
        <v>40</v>
      </c>
      <c r="P490" s="177" t="s">
        <v>278</v>
      </c>
      <c r="Q490" s="179">
        <f t="shared" si="350"/>
        <v>0</v>
      </c>
      <c r="R490" s="179">
        <f t="shared" si="350"/>
        <v>0</v>
      </c>
      <c r="S490" s="179">
        <f t="shared" si="350"/>
        <v>0</v>
      </c>
      <c r="T490" s="179">
        <f t="shared" si="350"/>
        <v>0</v>
      </c>
      <c r="U490" s="251">
        <f t="shared" si="350"/>
        <v>5000</v>
      </c>
      <c r="V490" s="251">
        <f t="shared" si="350"/>
        <v>0</v>
      </c>
      <c r="W490" s="287">
        <f t="shared" si="350"/>
        <v>0</v>
      </c>
      <c r="X490" s="179"/>
      <c r="Y490" s="261"/>
      <c r="Z490" s="179">
        <f t="shared" si="350"/>
        <v>425.24</v>
      </c>
      <c r="AA490" s="179">
        <f t="shared" si="350"/>
        <v>0</v>
      </c>
      <c r="AB490" s="179">
        <f t="shared" si="350"/>
        <v>5000</v>
      </c>
      <c r="AC490" s="179">
        <f t="shared" si="350"/>
        <v>2000</v>
      </c>
      <c r="AD490" s="179">
        <f t="shared" si="350"/>
        <v>2000</v>
      </c>
    </row>
    <row r="491" spans="1:30" s="98" customFormat="1" ht="20.25" hidden="1" customHeight="1" x14ac:dyDescent="0.25">
      <c r="A491" s="167" t="s">
        <v>328</v>
      </c>
      <c r="B491" s="167"/>
      <c r="C491" s="167"/>
      <c r="D491" s="167"/>
      <c r="E491" s="167"/>
      <c r="F491" s="182">
        <f t="shared" si="336"/>
        <v>0</v>
      </c>
      <c r="G491" s="182">
        <f t="shared" si="337"/>
        <v>5000</v>
      </c>
      <c r="H491" s="183">
        <f t="shared" si="338"/>
        <v>9425.24</v>
      </c>
      <c r="I491" s="125"/>
      <c r="J491" s="115"/>
      <c r="K491" s="115"/>
      <c r="L491" s="279"/>
      <c r="M491" s="279"/>
      <c r="N491" s="155">
        <v>422310</v>
      </c>
      <c r="O491" s="156" t="s">
        <v>40</v>
      </c>
      <c r="P491" s="157" t="s">
        <v>278</v>
      </c>
      <c r="Q491" s="158">
        <v>0</v>
      </c>
      <c r="R491" s="158">
        <f>S491-Q491</f>
        <v>0</v>
      </c>
      <c r="S491" s="158">
        <v>0</v>
      </c>
      <c r="T491" s="158"/>
      <c r="U491" s="252">
        <v>5000</v>
      </c>
      <c r="V491" s="252">
        <v>0</v>
      </c>
      <c r="W491" s="289"/>
      <c r="X491" s="158"/>
      <c r="Y491" s="262"/>
      <c r="Z491" s="158">
        <v>425.24</v>
      </c>
      <c r="AA491" s="158">
        <f>+Q491</f>
        <v>0</v>
      </c>
      <c r="AB491" s="158">
        <v>5000</v>
      </c>
      <c r="AC491" s="158">
        <v>2000</v>
      </c>
      <c r="AD491" s="158">
        <v>2000</v>
      </c>
    </row>
    <row r="492" spans="1:30" s="98" customFormat="1" ht="20.25" customHeight="1" x14ac:dyDescent="0.25">
      <c r="A492" s="167" t="s">
        <v>328</v>
      </c>
      <c r="B492" s="167"/>
      <c r="C492" s="167"/>
      <c r="D492" s="180" t="s">
        <v>379</v>
      </c>
      <c r="E492" s="180" t="s">
        <v>380</v>
      </c>
      <c r="F492" s="182">
        <f t="shared" si="336"/>
        <v>174646</v>
      </c>
      <c r="G492" s="182">
        <f t="shared" si="337"/>
        <v>1366591.76</v>
      </c>
      <c r="H492" s="183">
        <f t="shared" si="338"/>
        <v>445549.18</v>
      </c>
      <c r="I492" s="125"/>
      <c r="J492" s="115"/>
      <c r="K492" s="115"/>
      <c r="L492" s="115">
        <v>4224</v>
      </c>
      <c r="M492" s="115"/>
      <c r="N492" s="116"/>
      <c r="O492" s="10" t="s">
        <v>40</v>
      </c>
      <c r="P492" s="111" t="s">
        <v>279</v>
      </c>
      <c r="Q492" s="117">
        <f>Q493+Q495</f>
        <v>87323</v>
      </c>
      <c r="R492" s="117">
        <f t="shared" ref="R492:AD492" si="351">R493+R495</f>
        <v>0</v>
      </c>
      <c r="S492" s="117">
        <f t="shared" si="351"/>
        <v>87323</v>
      </c>
      <c r="T492" s="117">
        <v>119409</v>
      </c>
      <c r="U492" s="250">
        <f t="shared" si="351"/>
        <v>1077228</v>
      </c>
      <c r="V492" s="250">
        <f t="shared" si="351"/>
        <v>87323</v>
      </c>
      <c r="W492" s="286">
        <f t="shared" si="351"/>
        <v>82631.760000000009</v>
      </c>
      <c r="X492" s="117"/>
      <c r="Y492" s="260"/>
      <c r="Z492" s="117">
        <f t="shared" si="351"/>
        <v>119409.18000000001</v>
      </c>
      <c r="AA492" s="117">
        <f t="shared" si="351"/>
        <v>87323</v>
      </c>
      <c r="AB492" s="117">
        <f t="shared" si="351"/>
        <v>158817</v>
      </c>
      <c r="AC492" s="117">
        <f t="shared" si="351"/>
        <v>40000</v>
      </c>
      <c r="AD492" s="117">
        <f t="shared" si="351"/>
        <v>40000</v>
      </c>
    </row>
    <row r="493" spans="1:30" s="98" customFormat="1" ht="20.25" hidden="1" customHeight="1" x14ac:dyDescent="0.25">
      <c r="A493" s="167" t="s">
        <v>328</v>
      </c>
      <c r="B493" s="167"/>
      <c r="C493" s="167"/>
      <c r="D493" s="167"/>
      <c r="E493" s="180" t="s">
        <v>380</v>
      </c>
      <c r="F493" s="182">
        <f t="shared" si="336"/>
        <v>0</v>
      </c>
      <c r="G493" s="182">
        <f t="shared" si="337"/>
        <v>5000</v>
      </c>
      <c r="H493" s="183">
        <f t="shared" si="338"/>
        <v>22087.16</v>
      </c>
      <c r="I493" s="108"/>
      <c r="J493" s="115"/>
      <c r="K493" s="115"/>
      <c r="L493" s="115"/>
      <c r="M493" s="176">
        <v>42241</v>
      </c>
      <c r="N493" s="177"/>
      <c r="O493" s="178" t="s">
        <v>40</v>
      </c>
      <c r="P493" s="177" t="s">
        <v>280</v>
      </c>
      <c r="Q493" s="179">
        <f>Q494</f>
        <v>0</v>
      </c>
      <c r="R493" s="179">
        <f t="shared" ref="R493:AD493" si="352">R494</f>
        <v>0</v>
      </c>
      <c r="S493" s="179">
        <f t="shared" si="352"/>
        <v>0</v>
      </c>
      <c r="T493" s="179">
        <f t="shared" si="352"/>
        <v>0</v>
      </c>
      <c r="U493" s="251">
        <f t="shared" si="352"/>
        <v>5000</v>
      </c>
      <c r="V493" s="251">
        <f t="shared" si="352"/>
        <v>0</v>
      </c>
      <c r="W493" s="287">
        <f t="shared" si="352"/>
        <v>0</v>
      </c>
      <c r="X493" s="179"/>
      <c r="Y493" s="261"/>
      <c r="Z493" s="179">
        <f t="shared" si="352"/>
        <v>13087.16</v>
      </c>
      <c r="AA493" s="179">
        <f t="shared" si="352"/>
        <v>0</v>
      </c>
      <c r="AB493" s="179">
        <f t="shared" si="352"/>
        <v>3000</v>
      </c>
      <c r="AC493" s="179">
        <f t="shared" si="352"/>
        <v>3000</v>
      </c>
      <c r="AD493" s="179">
        <f t="shared" si="352"/>
        <v>3000</v>
      </c>
    </row>
    <row r="494" spans="1:30" s="98" customFormat="1" ht="20.25" hidden="1" customHeight="1" x14ac:dyDescent="0.25">
      <c r="A494" s="167" t="s">
        <v>328</v>
      </c>
      <c r="B494" s="167"/>
      <c r="C494" s="167"/>
      <c r="D494" s="167"/>
      <c r="E494" s="167"/>
      <c r="F494" s="182">
        <f t="shared" si="336"/>
        <v>0</v>
      </c>
      <c r="G494" s="182">
        <f t="shared" si="337"/>
        <v>5000</v>
      </c>
      <c r="H494" s="183">
        <f t="shared" si="338"/>
        <v>22087.16</v>
      </c>
      <c r="I494" s="125"/>
      <c r="J494" s="115"/>
      <c r="K494" s="115"/>
      <c r="L494" s="115"/>
      <c r="M494" s="9"/>
      <c r="N494" s="155">
        <v>422410</v>
      </c>
      <c r="O494" s="156" t="s">
        <v>40</v>
      </c>
      <c r="P494" s="157" t="s">
        <v>280</v>
      </c>
      <c r="Q494" s="158">
        <v>0</v>
      </c>
      <c r="R494" s="158">
        <f>S494-Q494</f>
        <v>0</v>
      </c>
      <c r="S494" s="158">
        <v>0</v>
      </c>
      <c r="T494" s="158"/>
      <c r="U494" s="252">
        <v>5000</v>
      </c>
      <c r="V494" s="252">
        <v>0</v>
      </c>
      <c r="W494" s="289"/>
      <c r="X494" s="158"/>
      <c r="Y494" s="262"/>
      <c r="Z494" s="158">
        <v>13087.16</v>
      </c>
      <c r="AA494" s="158">
        <f>+Q494</f>
        <v>0</v>
      </c>
      <c r="AB494" s="158">
        <v>3000</v>
      </c>
      <c r="AC494" s="158">
        <v>3000</v>
      </c>
      <c r="AD494" s="158">
        <v>3000</v>
      </c>
    </row>
    <row r="495" spans="1:30" s="98" customFormat="1" ht="20.25" hidden="1" customHeight="1" x14ac:dyDescent="0.25">
      <c r="A495" s="167" t="s">
        <v>328</v>
      </c>
      <c r="B495" s="167"/>
      <c r="C495" s="167"/>
      <c r="D495" s="167"/>
      <c r="E495" s="180" t="s">
        <v>380</v>
      </c>
      <c r="F495" s="182">
        <f t="shared" si="336"/>
        <v>174646</v>
      </c>
      <c r="G495" s="182">
        <f t="shared" si="337"/>
        <v>1242182.76</v>
      </c>
      <c r="H495" s="183">
        <f t="shared" si="338"/>
        <v>423462.02</v>
      </c>
      <c r="I495" s="108"/>
      <c r="J495" s="115"/>
      <c r="K495" s="115"/>
      <c r="L495" s="115"/>
      <c r="M495" s="176">
        <v>42242</v>
      </c>
      <c r="N495" s="177"/>
      <c r="O495" s="178" t="s">
        <v>40</v>
      </c>
      <c r="P495" s="177" t="s">
        <v>281</v>
      </c>
      <c r="Q495" s="179">
        <f>Q496</f>
        <v>87323</v>
      </c>
      <c r="R495" s="179">
        <f t="shared" ref="R495:AD495" si="353">R496</f>
        <v>0</v>
      </c>
      <c r="S495" s="179">
        <f t="shared" si="353"/>
        <v>87323</v>
      </c>
      <c r="T495" s="179">
        <f t="shared" si="353"/>
        <v>0</v>
      </c>
      <c r="U495" s="251">
        <f t="shared" si="353"/>
        <v>1072228</v>
      </c>
      <c r="V495" s="251">
        <f t="shared" si="353"/>
        <v>87323</v>
      </c>
      <c r="W495" s="287">
        <f t="shared" si="353"/>
        <v>82631.760000000009</v>
      </c>
      <c r="X495" s="179"/>
      <c r="Y495" s="261"/>
      <c r="Z495" s="179">
        <f t="shared" si="353"/>
        <v>106322.02</v>
      </c>
      <c r="AA495" s="179">
        <f t="shared" si="353"/>
        <v>87323</v>
      </c>
      <c r="AB495" s="179">
        <f t="shared" si="353"/>
        <v>155817</v>
      </c>
      <c r="AC495" s="179">
        <f t="shared" si="353"/>
        <v>37000</v>
      </c>
      <c r="AD495" s="179">
        <f t="shared" si="353"/>
        <v>37000</v>
      </c>
    </row>
    <row r="496" spans="1:30" s="98" customFormat="1" ht="20.25" hidden="1" customHeight="1" x14ac:dyDescent="0.25">
      <c r="A496" s="167" t="s">
        <v>328</v>
      </c>
      <c r="B496" s="167"/>
      <c r="C496" s="167"/>
      <c r="D496" s="167"/>
      <c r="E496" s="167"/>
      <c r="F496" s="182">
        <f t="shared" si="336"/>
        <v>174646</v>
      </c>
      <c r="G496" s="182">
        <f t="shared" si="337"/>
        <v>1242182.76</v>
      </c>
      <c r="H496" s="183">
        <f t="shared" si="338"/>
        <v>423462.02</v>
      </c>
      <c r="I496" s="121"/>
      <c r="J496" s="115"/>
      <c r="K496" s="115"/>
      <c r="L496" s="115"/>
      <c r="M496" s="9"/>
      <c r="N496" s="155">
        <v>422420</v>
      </c>
      <c r="O496" s="156" t="s">
        <v>40</v>
      </c>
      <c r="P496" s="157" t="s">
        <v>281</v>
      </c>
      <c r="Q496" s="158">
        <f>160000-62677+1000-11000</f>
        <v>87323</v>
      </c>
      <c r="R496" s="158">
        <f>S496-Q496</f>
        <v>0</v>
      </c>
      <c r="S496" s="158">
        <f>160000-62677+1000-11000</f>
        <v>87323</v>
      </c>
      <c r="T496" s="158"/>
      <c r="U496" s="252">
        <v>1072228</v>
      </c>
      <c r="V496" s="252">
        <v>87323</v>
      </c>
      <c r="W496" s="289">
        <f>124267.24-W531-W559</f>
        <v>82631.760000000009</v>
      </c>
      <c r="X496" s="158"/>
      <c r="Y496" s="262"/>
      <c r="Z496" s="158">
        <v>106322.02</v>
      </c>
      <c r="AA496" s="158">
        <f>+Q496</f>
        <v>87323</v>
      </c>
      <c r="AB496" s="158">
        <v>155817</v>
      </c>
      <c r="AC496" s="158">
        <f>155817-80000-38817</f>
        <v>37000</v>
      </c>
      <c r="AD496" s="158">
        <f>155817-80000-38817</f>
        <v>37000</v>
      </c>
    </row>
    <row r="497" spans="1:30" s="194" customFormat="1" ht="20.25" hidden="1" customHeight="1" x14ac:dyDescent="0.25">
      <c r="A497" s="172" t="s">
        <v>328</v>
      </c>
      <c r="B497" s="172"/>
      <c r="C497" s="195" t="s">
        <v>376</v>
      </c>
      <c r="D497" s="195" t="s">
        <v>379</v>
      </c>
      <c r="E497" s="195" t="s">
        <v>380</v>
      </c>
      <c r="F497" s="187">
        <f t="shared" si="336"/>
        <v>0</v>
      </c>
      <c r="G497" s="187">
        <f t="shared" si="337"/>
        <v>0</v>
      </c>
      <c r="H497" s="188">
        <f t="shared" si="338"/>
        <v>0</v>
      </c>
      <c r="I497" s="108"/>
      <c r="J497" s="115"/>
      <c r="K497" s="115">
        <v>423</v>
      </c>
      <c r="L497" s="115"/>
      <c r="M497" s="115"/>
      <c r="N497" s="116"/>
      <c r="O497" s="10" t="s">
        <v>40</v>
      </c>
      <c r="P497" s="111" t="s">
        <v>284</v>
      </c>
      <c r="Q497" s="117">
        <f t="shared" ref="Q497:AD499" si="354">Q498</f>
        <v>0</v>
      </c>
      <c r="R497" s="117">
        <f t="shared" si="354"/>
        <v>0</v>
      </c>
      <c r="S497" s="117">
        <f t="shared" si="354"/>
        <v>0</v>
      </c>
      <c r="T497" s="117">
        <f t="shared" si="354"/>
        <v>0</v>
      </c>
      <c r="U497" s="250">
        <f t="shared" si="354"/>
        <v>0</v>
      </c>
      <c r="V497" s="250">
        <f t="shared" si="354"/>
        <v>0</v>
      </c>
      <c r="W497" s="286">
        <f t="shared" si="354"/>
        <v>0</v>
      </c>
      <c r="X497" s="117"/>
      <c r="Y497" s="260"/>
      <c r="Z497" s="193">
        <f t="shared" si="354"/>
        <v>0</v>
      </c>
      <c r="AA497" s="193">
        <f t="shared" si="354"/>
        <v>0</v>
      </c>
      <c r="AB497" s="193">
        <f t="shared" si="354"/>
        <v>0</v>
      </c>
      <c r="AC497" s="193">
        <f t="shared" si="354"/>
        <v>0</v>
      </c>
      <c r="AD497" s="193">
        <f t="shared" si="354"/>
        <v>0</v>
      </c>
    </row>
    <row r="498" spans="1:30" s="98" customFormat="1" ht="20.25" hidden="1" customHeight="1" x14ac:dyDescent="0.25">
      <c r="A498" s="167" t="s">
        <v>328</v>
      </c>
      <c r="B498" s="167"/>
      <c r="C498" s="167"/>
      <c r="D498" s="180" t="s">
        <v>379</v>
      </c>
      <c r="E498" s="180" t="s">
        <v>380</v>
      </c>
      <c r="F498" s="182">
        <f t="shared" si="336"/>
        <v>0</v>
      </c>
      <c r="G498" s="182">
        <f t="shared" si="337"/>
        <v>0</v>
      </c>
      <c r="H498" s="183">
        <f t="shared" si="338"/>
        <v>0</v>
      </c>
      <c r="I498" s="125"/>
      <c r="J498" s="115"/>
      <c r="K498" s="115"/>
      <c r="L498" s="115">
        <v>4231</v>
      </c>
      <c r="M498" s="115"/>
      <c r="N498" s="116"/>
      <c r="O498" s="10" t="s">
        <v>40</v>
      </c>
      <c r="P498" s="111" t="s">
        <v>285</v>
      </c>
      <c r="Q498" s="117">
        <f t="shared" si="354"/>
        <v>0</v>
      </c>
      <c r="R498" s="117">
        <f t="shared" si="354"/>
        <v>0</v>
      </c>
      <c r="S498" s="117">
        <f t="shared" si="354"/>
        <v>0</v>
      </c>
      <c r="T498" s="117">
        <f t="shared" si="354"/>
        <v>0</v>
      </c>
      <c r="U498" s="250">
        <f t="shared" si="354"/>
        <v>0</v>
      </c>
      <c r="V498" s="250">
        <f t="shared" si="354"/>
        <v>0</v>
      </c>
      <c r="W498" s="286">
        <f t="shared" si="354"/>
        <v>0</v>
      </c>
      <c r="X498" s="117"/>
      <c r="Y498" s="260"/>
      <c r="Z498" s="117">
        <f t="shared" si="354"/>
        <v>0</v>
      </c>
      <c r="AA498" s="117">
        <f t="shared" si="354"/>
        <v>0</v>
      </c>
      <c r="AB498" s="117">
        <f t="shared" si="354"/>
        <v>0</v>
      </c>
      <c r="AC498" s="117">
        <f t="shared" si="354"/>
        <v>0</v>
      </c>
      <c r="AD498" s="117">
        <f t="shared" si="354"/>
        <v>0</v>
      </c>
    </row>
    <row r="499" spans="1:30" s="98" customFormat="1" ht="20.25" hidden="1" customHeight="1" x14ac:dyDescent="0.25">
      <c r="A499" s="167" t="s">
        <v>328</v>
      </c>
      <c r="B499" s="167"/>
      <c r="C499" s="167"/>
      <c r="D499" s="167"/>
      <c r="E499" s="180" t="s">
        <v>380</v>
      </c>
      <c r="F499" s="182">
        <f t="shared" si="336"/>
        <v>0</v>
      </c>
      <c r="G499" s="182">
        <f t="shared" si="337"/>
        <v>0</v>
      </c>
      <c r="H499" s="183">
        <f t="shared" si="338"/>
        <v>0</v>
      </c>
      <c r="I499" s="108"/>
      <c r="J499" s="115"/>
      <c r="K499" s="115"/>
      <c r="L499" s="115"/>
      <c r="M499" s="176">
        <v>42311</v>
      </c>
      <c r="N499" s="177"/>
      <c r="O499" s="178" t="s">
        <v>40</v>
      </c>
      <c r="P499" s="177" t="s">
        <v>286</v>
      </c>
      <c r="Q499" s="179">
        <f>Q500</f>
        <v>0</v>
      </c>
      <c r="R499" s="179">
        <f t="shared" si="354"/>
        <v>0</v>
      </c>
      <c r="S499" s="179">
        <f t="shared" si="354"/>
        <v>0</v>
      </c>
      <c r="T499" s="179">
        <f t="shared" si="354"/>
        <v>0</v>
      </c>
      <c r="U499" s="251">
        <f t="shared" si="354"/>
        <v>0</v>
      </c>
      <c r="V499" s="251">
        <f t="shared" si="354"/>
        <v>0</v>
      </c>
      <c r="W499" s="287">
        <f t="shared" si="354"/>
        <v>0</v>
      </c>
      <c r="X499" s="179"/>
      <c r="Y499" s="261"/>
      <c r="Z499" s="179">
        <f t="shared" si="354"/>
        <v>0</v>
      </c>
      <c r="AA499" s="179">
        <f t="shared" si="354"/>
        <v>0</v>
      </c>
      <c r="AB499" s="179">
        <f t="shared" si="354"/>
        <v>0</v>
      </c>
      <c r="AC499" s="179">
        <f t="shared" si="354"/>
        <v>0</v>
      </c>
      <c r="AD499" s="179">
        <f t="shared" si="354"/>
        <v>0</v>
      </c>
    </row>
    <row r="500" spans="1:30" s="98" customFormat="1" ht="20.25" hidden="1" customHeight="1" x14ac:dyDescent="0.25">
      <c r="A500" s="167" t="s">
        <v>328</v>
      </c>
      <c r="B500" s="167"/>
      <c r="C500" s="167"/>
      <c r="D500" s="167"/>
      <c r="E500" s="167"/>
      <c r="F500" s="182">
        <f t="shared" si="336"/>
        <v>0</v>
      </c>
      <c r="G500" s="182">
        <f t="shared" si="337"/>
        <v>0</v>
      </c>
      <c r="H500" s="183">
        <f t="shared" si="338"/>
        <v>0</v>
      </c>
      <c r="I500" s="125"/>
      <c r="J500" s="115"/>
      <c r="K500" s="115"/>
      <c r="L500" s="115"/>
      <c r="M500" s="9"/>
      <c r="N500" s="155">
        <v>423110</v>
      </c>
      <c r="O500" s="156" t="s">
        <v>40</v>
      </c>
      <c r="P500" s="157" t="s">
        <v>286</v>
      </c>
      <c r="Q500" s="158">
        <v>0</v>
      </c>
      <c r="R500" s="158">
        <f>S500-Q500</f>
        <v>0</v>
      </c>
      <c r="S500" s="158">
        <v>0</v>
      </c>
      <c r="T500" s="158"/>
      <c r="U500" s="252">
        <v>0</v>
      </c>
      <c r="V500" s="252">
        <v>0</v>
      </c>
      <c r="W500" s="289"/>
      <c r="X500" s="158"/>
      <c r="Y500" s="262"/>
      <c r="Z500" s="158"/>
      <c r="AA500" s="158">
        <f>+Q500</f>
        <v>0</v>
      </c>
      <c r="AB500" s="158"/>
      <c r="AC500" s="158"/>
      <c r="AD500" s="158"/>
    </row>
    <row r="501" spans="1:30" s="194" customFormat="1" ht="20.25" customHeight="1" x14ac:dyDescent="0.25">
      <c r="A501" s="172" t="s">
        <v>328</v>
      </c>
      <c r="B501" s="172"/>
      <c r="C501" s="195" t="s">
        <v>376</v>
      </c>
      <c r="D501" s="195" t="s">
        <v>379</v>
      </c>
      <c r="E501" s="195" t="s">
        <v>380</v>
      </c>
      <c r="F501" s="187">
        <f t="shared" si="336"/>
        <v>0</v>
      </c>
      <c r="G501" s="187">
        <f t="shared" si="337"/>
        <v>10955.9</v>
      </c>
      <c r="H501" s="188">
        <f t="shared" si="338"/>
        <v>20000</v>
      </c>
      <c r="I501" s="108"/>
      <c r="J501" s="115"/>
      <c r="K501" s="115">
        <v>426</v>
      </c>
      <c r="L501" s="115"/>
      <c r="M501" s="115"/>
      <c r="N501" s="116"/>
      <c r="O501" s="10" t="s">
        <v>40</v>
      </c>
      <c r="P501" s="111" t="s">
        <v>287</v>
      </c>
      <c r="Q501" s="117">
        <f t="shared" ref="Q501:AD503" si="355">Q502</f>
        <v>0</v>
      </c>
      <c r="R501" s="117">
        <f t="shared" si="355"/>
        <v>0</v>
      </c>
      <c r="S501" s="117">
        <f t="shared" si="355"/>
        <v>0</v>
      </c>
      <c r="T501" s="117">
        <f t="shared" si="355"/>
        <v>0</v>
      </c>
      <c r="U501" s="250">
        <f t="shared" si="355"/>
        <v>10000</v>
      </c>
      <c r="V501" s="250">
        <f t="shared" si="355"/>
        <v>0</v>
      </c>
      <c r="W501" s="286">
        <f t="shared" si="355"/>
        <v>955.9</v>
      </c>
      <c r="X501" s="117"/>
      <c r="Y501" s="260"/>
      <c r="Z501" s="193">
        <f t="shared" si="355"/>
        <v>0</v>
      </c>
      <c r="AA501" s="193">
        <f t="shared" si="355"/>
        <v>0</v>
      </c>
      <c r="AB501" s="193">
        <f t="shared" si="355"/>
        <v>10000</v>
      </c>
      <c r="AC501" s="193">
        <f t="shared" si="355"/>
        <v>5000</v>
      </c>
      <c r="AD501" s="193">
        <f t="shared" si="355"/>
        <v>5000</v>
      </c>
    </row>
    <row r="502" spans="1:30" s="98" customFormat="1" ht="20.25" customHeight="1" x14ac:dyDescent="0.25">
      <c r="A502" s="167" t="s">
        <v>328</v>
      </c>
      <c r="B502" s="167"/>
      <c r="C502" s="167"/>
      <c r="D502" s="180" t="s">
        <v>379</v>
      </c>
      <c r="E502" s="180" t="s">
        <v>380</v>
      </c>
      <c r="F502" s="182">
        <f t="shared" si="336"/>
        <v>0</v>
      </c>
      <c r="G502" s="182">
        <f t="shared" si="337"/>
        <v>10955.9</v>
      </c>
      <c r="H502" s="183">
        <f t="shared" si="338"/>
        <v>20000</v>
      </c>
      <c r="I502" s="125"/>
      <c r="J502" s="115"/>
      <c r="K502" s="115"/>
      <c r="L502" s="115">
        <v>4262</v>
      </c>
      <c r="M502" s="115"/>
      <c r="N502" s="116"/>
      <c r="O502" s="10" t="s">
        <v>40</v>
      </c>
      <c r="P502" s="118" t="s">
        <v>288</v>
      </c>
      <c r="Q502" s="117">
        <f t="shared" si="355"/>
        <v>0</v>
      </c>
      <c r="R502" s="117">
        <f t="shared" si="355"/>
        <v>0</v>
      </c>
      <c r="S502" s="117">
        <f t="shared" si="355"/>
        <v>0</v>
      </c>
      <c r="T502" s="117">
        <f t="shared" si="355"/>
        <v>0</v>
      </c>
      <c r="U502" s="250">
        <f t="shared" si="355"/>
        <v>10000</v>
      </c>
      <c r="V502" s="250">
        <f t="shared" si="355"/>
        <v>0</v>
      </c>
      <c r="W502" s="286">
        <f t="shared" si="355"/>
        <v>955.9</v>
      </c>
      <c r="X502" s="117"/>
      <c r="Y502" s="260"/>
      <c r="Z502" s="117">
        <f t="shared" si="355"/>
        <v>0</v>
      </c>
      <c r="AA502" s="117">
        <f t="shared" si="355"/>
        <v>0</v>
      </c>
      <c r="AB502" s="117">
        <f t="shared" si="355"/>
        <v>10000</v>
      </c>
      <c r="AC502" s="117">
        <f t="shared" si="355"/>
        <v>5000</v>
      </c>
      <c r="AD502" s="117">
        <f t="shared" si="355"/>
        <v>5000</v>
      </c>
    </row>
    <row r="503" spans="1:30" s="98" customFormat="1" ht="20.25" hidden="1" customHeight="1" x14ac:dyDescent="0.25">
      <c r="A503" s="167" t="s">
        <v>328</v>
      </c>
      <c r="B503" s="167"/>
      <c r="C503" s="167"/>
      <c r="D503" s="167"/>
      <c r="E503" s="180" t="s">
        <v>380</v>
      </c>
      <c r="F503" s="182">
        <f t="shared" si="336"/>
        <v>0</v>
      </c>
      <c r="G503" s="182">
        <f t="shared" si="337"/>
        <v>10955.9</v>
      </c>
      <c r="H503" s="183">
        <f t="shared" si="338"/>
        <v>20000</v>
      </c>
      <c r="I503" s="108"/>
      <c r="J503" s="115"/>
      <c r="K503" s="115"/>
      <c r="L503" s="115"/>
      <c r="M503" s="176">
        <v>42621</v>
      </c>
      <c r="N503" s="177"/>
      <c r="O503" s="178" t="s">
        <v>40</v>
      </c>
      <c r="P503" s="177" t="s">
        <v>288</v>
      </c>
      <c r="Q503" s="179">
        <f t="shared" si="355"/>
        <v>0</v>
      </c>
      <c r="R503" s="179">
        <f t="shared" si="355"/>
        <v>0</v>
      </c>
      <c r="S503" s="179">
        <f t="shared" si="355"/>
        <v>0</v>
      </c>
      <c r="T503" s="179">
        <f t="shared" si="355"/>
        <v>0</v>
      </c>
      <c r="U503" s="251">
        <f t="shared" si="355"/>
        <v>10000</v>
      </c>
      <c r="V503" s="251">
        <f t="shared" si="355"/>
        <v>0</v>
      </c>
      <c r="W503" s="287">
        <f t="shared" si="355"/>
        <v>955.9</v>
      </c>
      <c r="X503" s="179"/>
      <c r="Y503" s="261"/>
      <c r="Z503" s="179">
        <f t="shared" si="355"/>
        <v>0</v>
      </c>
      <c r="AA503" s="179">
        <f t="shared" si="355"/>
        <v>0</v>
      </c>
      <c r="AB503" s="179">
        <f t="shared" si="355"/>
        <v>10000</v>
      </c>
      <c r="AC503" s="179">
        <f t="shared" si="355"/>
        <v>5000</v>
      </c>
      <c r="AD503" s="179">
        <f t="shared" si="355"/>
        <v>5000</v>
      </c>
    </row>
    <row r="504" spans="1:30" s="98" customFormat="1" ht="20.25" hidden="1" customHeight="1" x14ac:dyDescent="0.25">
      <c r="A504" s="167" t="s">
        <v>328</v>
      </c>
      <c r="B504" s="167"/>
      <c r="C504" s="167"/>
      <c r="D504" s="167"/>
      <c r="E504" s="167"/>
      <c r="F504" s="182">
        <f t="shared" si="336"/>
        <v>0</v>
      </c>
      <c r="G504" s="182">
        <f t="shared" si="337"/>
        <v>10955.9</v>
      </c>
      <c r="H504" s="183">
        <f t="shared" si="338"/>
        <v>20000</v>
      </c>
      <c r="I504" s="125"/>
      <c r="J504" s="115"/>
      <c r="K504" s="115"/>
      <c r="L504" s="115"/>
      <c r="M504" s="9"/>
      <c r="N504" s="155">
        <v>426210</v>
      </c>
      <c r="O504" s="156" t="s">
        <v>40</v>
      </c>
      <c r="P504" s="157" t="s">
        <v>288</v>
      </c>
      <c r="Q504" s="158">
        <v>0</v>
      </c>
      <c r="R504" s="158">
        <f>S504-Q504</f>
        <v>0</v>
      </c>
      <c r="S504" s="158">
        <v>0</v>
      </c>
      <c r="T504" s="158"/>
      <c r="U504" s="252">
        <v>10000</v>
      </c>
      <c r="V504" s="252">
        <v>0</v>
      </c>
      <c r="W504" s="289">
        <v>955.9</v>
      </c>
      <c r="X504" s="158"/>
      <c r="Y504" s="262"/>
      <c r="Z504" s="158"/>
      <c r="AA504" s="158">
        <f>+Q504</f>
        <v>0</v>
      </c>
      <c r="AB504" s="158">
        <v>10000</v>
      </c>
      <c r="AC504" s="158">
        <v>5000</v>
      </c>
      <c r="AD504" s="158">
        <v>5000</v>
      </c>
    </row>
    <row r="505" spans="1:30" s="171" customFormat="1" ht="20.25" customHeight="1" x14ac:dyDescent="0.25">
      <c r="A505" s="167" t="s">
        <v>328</v>
      </c>
      <c r="B505" s="180" t="s">
        <v>345</v>
      </c>
      <c r="C505" s="180" t="s">
        <v>376</v>
      </c>
      <c r="D505" s="180" t="s">
        <v>379</v>
      </c>
      <c r="E505" s="180" t="s">
        <v>380</v>
      </c>
      <c r="F505" s="182">
        <f t="shared" si="336"/>
        <v>102000</v>
      </c>
      <c r="G505" s="182">
        <f t="shared" si="337"/>
        <v>221931.66611764705</v>
      </c>
      <c r="H505" s="183">
        <f t="shared" si="338"/>
        <v>110378.17</v>
      </c>
      <c r="I505" s="231"/>
      <c r="J505" s="231">
        <v>45</v>
      </c>
      <c r="K505" s="231"/>
      <c r="L505" s="231"/>
      <c r="M505" s="231"/>
      <c r="N505" s="231"/>
      <c r="O505" s="257" t="s">
        <v>40</v>
      </c>
      <c r="P505" s="232" t="s">
        <v>44</v>
      </c>
      <c r="Q505" s="233">
        <f t="shared" ref="Q505:AD507" si="356">Q506</f>
        <v>51000</v>
      </c>
      <c r="R505" s="233">
        <f t="shared" si="356"/>
        <v>0</v>
      </c>
      <c r="S505" s="233">
        <f t="shared" si="356"/>
        <v>51000</v>
      </c>
      <c r="T505" s="233">
        <v>59378</v>
      </c>
      <c r="U505" s="233">
        <f t="shared" si="356"/>
        <v>66000</v>
      </c>
      <c r="V505" s="233">
        <f t="shared" si="356"/>
        <v>51000</v>
      </c>
      <c r="W505" s="233">
        <f t="shared" si="356"/>
        <v>45464.52</v>
      </c>
      <c r="X505" s="233"/>
      <c r="Y505" s="230">
        <f>W505/V505*100</f>
        <v>89.146117647058816</v>
      </c>
      <c r="Z505" s="170">
        <f t="shared" si="356"/>
        <v>59378.17</v>
      </c>
      <c r="AA505" s="170">
        <f t="shared" si="356"/>
        <v>51000</v>
      </c>
      <c r="AB505" s="170">
        <f t="shared" si="356"/>
        <v>0</v>
      </c>
      <c r="AC505" s="170">
        <f t="shared" si="356"/>
        <v>0</v>
      </c>
      <c r="AD505" s="170">
        <f t="shared" si="356"/>
        <v>0</v>
      </c>
    </row>
    <row r="506" spans="1:30" s="194" customFormat="1" ht="20.25" customHeight="1" x14ac:dyDescent="0.25">
      <c r="A506" s="172" t="s">
        <v>328</v>
      </c>
      <c r="B506" s="172"/>
      <c r="C506" s="195" t="s">
        <v>376</v>
      </c>
      <c r="D506" s="195" t="s">
        <v>379</v>
      </c>
      <c r="E506" s="195" t="s">
        <v>380</v>
      </c>
      <c r="F506" s="187">
        <f t="shared" si="336"/>
        <v>102000</v>
      </c>
      <c r="G506" s="187">
        <f t="shared" si="337"/>
        <v>221842.52</v>
      </c>
      <c r="H506" s="188">
        <f t="shared" si="338"/>
        <v>110378.17</v>
      </c>
      <c r="I506" s="108"/>
      <c r="J506" s="115"/>
      <c r="K506" s="115">
        <v>452</v>
      </c>
      <c r="L506" s="115"/>
      <c r="M506" s="115"/>
      <c r="N506" s="116"/>
      <c r="O506" s="10" t="s">
        <v>40</v>
      </c>
      <c r="P506" s="111" t="s">
        <v>289</v>
      </c>
      <c r="Q506" s="117">
        <f t="shared" si="356"/>
        <v>51000</v>
      </c>
      <c r="R506" s="117">
        <f t="shared" si="356"/>
        <v>0</v>
      </c>
      <c r="S506" s="117">
        <f t="shared" si="356"/>
        <v>51000</v>
      </c>
      <c r="T506" s="117">
        <v>59378</v>
      </c>
      <c r="U506" s="250">
        <f t="shared" si="356"/>
        <v>66000</v>
      </c>
      <c r="V506" s="250">
        <f t="shared" si="356"/>
        <v>51000</v>
      </c>
      <c r="W506" s="286">
        <f t="shared" si="356"/>
        <v>45464.52</v>
      </c>
      <c r="X506" s="117"/>
      <c r="Y506" s="260"/>
      <c r="Z506" s="193">
        <f t="shared" si="356"/>
        <v>59378.17</v>
      </c>
      <c r="AA506" s="193">
        <f t="shared" si="356"/>
        <v>51000</v>
      </c>
      <c r="AB506" s="193">
        <f t="shared" si="356"/>
        <v>0</v>
      </c>
      <c r="AC506" s="193">
        <f t="shared" si="356"/>
        <v>0</v>
      </c>
      <c r="AD506" s="193">
        <f t="shared" si="356"/>
        <v>0</v>
      </c>
    </row>
    <row r="507" spans="1:30" s="98" customFormat="1" ht="20.25" customHeight="1" x14ac:dyDescent="0.25">
      <c r="A507" s="167" t="s">
        <v>328</v>
      </c>
      <c r="B507" s="167"/>
      <c r="C507" s="167"/>
      <c r="D507" s="180" t="s">
        <v>379</v>
      </c>
      <c r="E507" s="180" t="s">
        <v>380</v>
      </c>
      <c r="F507" s="182">
        <f t="shared" si="336"/>
        <v>102000</v>
      </c>
      <c r="G507" s="182">
        <f t="shared" si="337"/>
        <v>221842.52</v>
      </c>
      <c r="H507" s="183">
        <f t="shared" si="338"/>
        <v>110378.17</v>
      </c>
      <c r="I507" s="125"/>
      <c r="J507" s="281"/>
      <c r="K507" s="279"/>
      <c r="L507" s="279">
        <v>4521</v>
      </c>
      <c r="M507" s="279"/>
      <c r="N507" s="279"/>
      <c r="O507" s="10" t="s">
        <v>40</v>
      </c>
      <c r="P507" s="282" t="s">
        <v>289</v>
      </c>
      <c r="Q507" s="117">
        <f>Q508</f>
        <v>51000</v>
      </c>
      <c r="R507" s="117">
        <f t="shared" si="356"/>
        <v>0</v>
      </c>
      <c r="S507" s="117">
        <f t="shared" si="356"/>
        <v>51000</v>
      </c>
      <c r="T507" s="117">
        <v>59378</v>
      </c>
      <c r="U507" s="250">
        <f t="shared" si="356"/>
        <v>66000</v>
      </c>
      <c r="V507" s="250">
        <f t="shared" si="356"/>
        <v>51000</v>
      </c>
      <c r="W507" s="286">
        <f t="shared" si="356"/>
        <v>45464.52</v>
      </c>
      <c r="X507" s="117"/>
      <c r="Y507" s="260"/>
      <c r="Z507" s="117">
        <f t="shared" si="356"/>
        <v>59378.17</v>
      </c>
      <c r="AA507" s="117">
        <f t="shared" si="356"/>
        <v>51000</v>
      </c>
      <c r="AB507" s="117">
        <f t="shared" si="356"/>
        <v>0</v>
      </c>
      <c r="AC507" s="117">
        <f t="shared" si="356"/>
        <v>0</v>
      </c>
      <c r="AD507" s="117">
        <f t="shared" si="356"/>
        <v>0</v>
      </c>
    </row>
    <row r="508" spans="1:30" s="98" customFormat="1" ht="20.25" hidden="1" customHeight="1" x14ac:dyDescent="0.25">
      <c r="A508" s="167" t="s">
        <v>328</v>
      </c>
      <c r="B508" s="167"/>
      <c r="C508" s="167"/>
      <c r="D508" s="167"/>
      <c r="E508" s="180" t="s">
        <v>380</v>
      </c>
      <c r="F508" s="182">
        <f t="shared" si="336"/>
        <v>102000</v>
      </c>
      <c r="G508" s="182">
        <f t="shared" si="337"/>
        <v>162464.51999999999</v>
      </c>
      <c r="H508" s="183">
        <f t="shared" si="338"/>
        <v>110378.17</v>
      </c>
      <c r="I508" s="108"/>
      <c r="J508" s="115"/>
      <c r="K508" s="115"/>
      <c r="L508" s="115"/>
      <c r="M508" s="176">
        <v>45211</v>
      </c>
      <c r="N508" s="177"/>
      <c r="O508" s="178" t="s">
        <v>40</v>
      </c>
      <c r="P508" s="177" t="s">
        <v>289</v>
      </c>
      <c r="Q508" s="179">
        <f t="shared" ref="Q508:AD508" si="357">Q509</f>
        <v>51000</v>
      </c>
      <c r="R508" s="179">
        <f t="shared" si="357"/>
        <v>0</v>
      </c>
      <c r="S508" s="179">
        <f t="shared" si="357"/>
        <v>51000</v>
      </c>
      <c r="T508" s="179">
        <f t="shared" si="357"/>
        <v>0</v>
      </c>
      <c r="U508" s="251">
        <f t="shared" si="357"/>
        <v>66000</v>
      </c>
      <c r="V508" s="251">
        <f t="shared" si="357"/>
        <v>51000</v>
      </c>
      <c r="W508" s="287">
        <f t="shared" si="357"/>
        <v>45464.52</v>
      </c>
      <c r="X508" s="179"/>
      <c r="Y508" s="261"/>
      <c r="Z508" s="179">
        <f t="shared" si="357"/>
        <v>59378.17</v>
      </c>
      <c r="AA508" s="179">
        <f t="shared" si="357"/>
        <v>51000</v>
      </c>
      <c r="AB508" s="179">
        <f t="shared" si="357"/>
        <v>0</v>
      </c>
      <c r="AC508" s="179">
        <f t="shared" si="357"/>
        <v>0</v>
      </c>
      <c r="AD508" s="179">
        <f t="shared" si="357"/>
        <v>0</v>
      </c>
    </row>
    <row r="509" spans="1:30" s="98" customFormat="1" ht="20.25" hidden="1" customHeight="1" x14ac:dyDescent="0.25">
      <c r="A509" s="167" t="s">
        <v>328</v>
      </c>
      <c r="B509" s="167"/>
      <c r="C509" s="167"/>
      <c r="D509" s="167"/>
      <c r="E509" s="167"/>
      <c r="F509" s="182">
        <f t="shared" si="336"/>
        <v>102000</v>
      </c>
      <c r="G509" s="182">
        <f t="shared" si="337"/>
        <v>162464.51999999999</v>
      </c>
      <c r="H509" s="183">
        <f t="shared" si="338"/>
        <v>110378.17</v>
      </c>
      <c r="I509" s="125"/>
      <c r="J509" s="281"/>
      <c r="K509" s="279"/>
      <c r="L509" s="279"/>
      <c r="M509" s="279"/>
      <c r="N509" s="155">
        <v>452110</v>
      </c>
      <c r="O509" s="156" t="s">
        <v>40</v>
      </c>
      <c r="P509" s="157" t="s">
        <v>289</v>
      </c>
      <c r="Q509" s="158">
        <f>71000-30000+11000-1000</f>
        <v>51000</v>
      </c>
      <c r="R509" s="158">
        <f>S509-Q509</f>
        <v>0</v>
      </c>
      <c r="S509" s="158">
        <f>71000-30000+11000-1000</f>
        <v>51000</v>
      </c>
      <c r="T509" s="158"/>
      <c r="U509" s="252">
        <v>66000</v>
      </c>
      <c r="V509" s="252">
        <v>51000</v>
      </c>
      <c r="W509" s="289">
        <f>65464.52-W540</f>
        <v>45464.52</v>
      </c>
      <c r="X509" s="158"/>
      <c r="Y509" s="262"/>
      <c r="Z509" s="158">
        <v>59378.17</v>
      </c>
      <c r="AA509" s="158">
        <f>+Q509</f>
        <v>51000</v>
      </c>
      <c r="AB509" s="158"/>
      <c r="AC509" s="158"/>
      <c r="AD509" s="158"/>
    </row>
    <row r="510" spans="1:30" s="175" customFormat="1" ht="21.75" customHeight="1" x14ac:dyDescent="0.25">
      <c r="A510" s="172" t="s">
        <v>329</v>
      </c>
      <c r="B510" s="172"/>
      <c r="C510" s="180" t="s">
        <v>376</v>
      </c>
      <c r="D510" s="180" t="s">
        <v>379</v>
      </c>
      <c r="E510" s="180" t="s">
        <v>380</v>
      </c>
      <c r="F510" s="182">
        <f t="shared" si="336"/>
        <v>1571970</v>
      </c>
      <c r="G510" s="182">
        <f t="shared" si="337"/>
        <v>848649.79175773065</v>
      </c>
      <c r="H510" s="183">
        <f t="shared" si="338"/>
        <v>1766171</v>
      </c>
      <c r="I510" s="99"/>
      <c r="J510" s="99"/>
      <c r="K510" s="99"/>
      <c r="L510" s="99"/>
      <c r="M510" s="99"/>
      <c r="N510" s="99" t="str">
        <f>+O510</f>
        <v>4.6.</v>
      </c>
      <c r="O510" s="100" t="s">
        <v>41</v>
      </c>
      <c r="P510" s="101" t="s">
        <v>66</v>
      </c>
      <c r="Q510" s="102">
        <f>+Q511</f>
        <v>785985</v>
      </c>
      <c r="R510" s="102">
        <f t="shared" ref="R510:AD510" si="358">+R511</f>
        <v>0</v>
      </c>
      <c r="S510" s="102">
        <f t="shared" si="358"/>
        <v>785985</v>
      </c>
      <c r="T510" s="102">
        <f t="shared" si="358"/>
        <v>0</v>
      </c>
      <c r="U510" s="102">
        <f t="shared" si="358"/>
        <v>0</v>
      </c>
      <c r="V510" s="102">
        <f t="shared" si="358"/>
        <v>785985</v>
      </c>
      <c r="W510" s="102">
        <f t="shared" si="358"/>
        <v>62656.82</v>
      </c>
      <c r="X510" s="102"/>
      <c r="Y510" s="276">
        <f>W510/V510*100</f>
        <v>7.9717577307454972</v>
      </c>
      <c r="Z510" s="174">
        <f t="shared" si="358"/>
        <v>0</v>
      </c>
      <c r="AA510" s="174">
        <f t="shared" si="358"/>
        <v>785985</v>
      </c>
      <c r="AB510" s="174">
        <f t="shared" si="358"/>
        <v>980186</v>
      </c>
      <c r="AC510" s="174">
        <f t="shared" si="358"/>
        <v>0</v>
      </c>
      <c r="AD510" s="174">
        <f t="shared" si="358"/>
        <v>0</v>
      </c>
    </row>
    <row r="511" spans="1:30" s="98" customFormat="1" ht="20.25" customHeight="1" x14ac:dyDescent="0.25">
      <c r="A511" s="167" t="s">
        <v>329</v>
      </c>
      <c r="B511" s="180" t="s">
        <v>345</v>
      </c>
      <c r="C511" s="180" t="s">
        <v>376</v>
      </c>
      <c r="D511" s="180" t="s">
        <v>379</v>
      </c>
      <c r="E511" s="180" t="s">
        <v>380</v>
      </c>
      <c r="F511" s="182">
        <f t="shared" si="336"/>
        <v>1571970</v>
      </c>
      <c r="G511" s="182">
        <f t="shared" si="337"/>
        <v>848649.79175773065</v>
      </c>
      <c r="H511" s="183">
        <f t="shared" si="338"/>
        <v>1766171</v>
      </c>
      <c r="I511" s="104">
        <v>4</v>
      </c>
      <c r="J511" s="104"/>
      <c r="K511" s="104"/>
      <c r="L511" s="104"/>
      <c r="M511" s="104"/>
      <c r="N511" s="104"/>
      <c r="O511" s="10" t="s">
        <v>41</v>
      </c>
      <c r="P511" s="106" t="s">
        <v>20</v>
      </c>
      <c r="Q511" s="107">
        <f>+Q512+Q517+Q536</f>
        <v>785985</v>
      </c>
      <c r="R511" s="107">
        <f t="shared" ref="R511:AD511" si="359">+R512+R517+R536</f>
        <v>0</v>
      </c>
      <c r="S511" s="107">
        <f t="shared" si="359"/>
        <v>785985</v>
      </c>
      <c r="T511" s="107">
        <f t="shared" si="359"/>
        <v>0</v>
      </c>
      <c r="U511" s="107">
        <f t="shared" si="359"/>
        <v>0</v>
      </c>
      <c r="V511" s="107">
        <f t="shared" si="359"/>
        <v>785985</v>
      </c>
      <c r="W511" s="107">
        <f t="shared" si="359"/>
        <v>62656.82</v>
      </c>
      <c r="X511" s="107"/>
      <c r="Y511" s="266">
        <f>W511/V511*100</f>
        <v>7.9717577307454972</v>
      </c>
      <c r="Z511" s="107">
        <f t="shared" si="359"/>
        <v>0</v>
      </c>
      <c r="AA511" s="107">
        <f t="shared" si="359"/>
        <v>785985</v>
      </c>
      <c r="AB511" s="107">
        <f t="shared" si="359"/>
        <v>980186</v>
      </c>
      <c r="AC511" s="107">
        <f t="shared" si="359"/>
        <v>0</v>
      </c>
      <c r="AD511" s="107">
        <f t="shared" si="359"/>
        <v>0</v>
      </c>
    </row>
    <row r="512" spans="1:30" s="171" customFormat="1" ht="20.25" customHeight="1" x14ac:dyDescent="0.25">
      <c r="A512" s="167" t="s">
        <v>329</v>
      </c>
      <c r="B512" s="180" t="s">
        <v>345</v>
      </c>
      <c r="C512" s="180" t="s">
        <v>376</v>
      </c>
      <c r="D512" s="180" t="s">
        <v>379</v>
      </c>
      <c r="E512" s="180" t="s">
        <v>380</v>
      </c>
      <c r="F512" s="182">
        <f t="shared" si="336"/>
        <v>8000</v>
      </c>
      <c r="G512" s="182">
        <f t="shared" si="337"/>
        <v>4473.4577499999996</v>
      </c>
      <c r="H512" s="183">
        <f t="shared" si="338"/>
        <v>4300</v>
      </c>
      <c r="I512" s="231"/>
      <c r="J512" s="231">
        <v>41</v>
      </c>
      <c r="K512" s="231"/>
      <c r="L512" s="231"/>
      <c r="M512" s="231"/>
      <c r="N512" s="231"/>
      <c r="O512" s="257" t="s">
        <v>41</v>
      </c>
      <c r="P512" s="232" t="s">
        <v>11</v>
      </c>
      <c r="Q512" s="233">
        <f t="shared" ref="Q512:AD515" si="360">Q513</f>
        <v>4000</v>
      </c>
      <c r="R512" s="233">
        <f t="shared" si="360"/>
        <v>0</v>
      </c>
      <c r="S512" s="233">
        <f t="shared" si="360"/>
        <v>4000</v>
      </c>
      <c r="T512" s="233">
        <f t="shared" si="360"/>
        <v>0</v>
      </c>
      <c r="U512" s="233">
        <f t="shared" si="360"/>
        <v>0</v>
      </c>
      <c r="V512" s="233">
        <f t="shared" si="360"/>
        <v>4000</v>
      </c>
      <c r="W512" s="233">
        <f t="shared" si="360"/>
        <v>461.90999999999997</v>
      </c>
      <c r="X512" s="233"/>
      <c r="Y512" s="230">
        <f>W512/V512*100</f>
        <v>11.547749999999999</v>
      </c>
      <c r="Z512" s="170">
        <f t="shared" si="360"/>
        <v>0</v>
      </c>
      <c r="AA512" s="170">
        <f t="shared" si="360"/>
        <v>4000</v>
      </c>
      <c r="AB512" s="170">
        <f t="shared" si="360"/>
        <v>300</v>
      </c>
      <c r="AC512" s="170">
        <f t="shared" si="360"/>
        <v>0</v>
      </c>
      <c r="AD512" s="170">
        <f t="shared" si="360"/>
        <v>0</v>
      </c>
    </row>
    <row r="513" spans="1:30" s="194" customFormat="1" ht="20.25" customHeight="1" x14ac:dyDescent="0.25">
      <c r="A513" s="172" t="s">
        <v>329</v>
      </c>
      <c r="B513" s="172"/>
      <c r="C513" s="195" t="s">
        <v>376</v>
      </c>
      <c r="D513" s="195" t="s">
        <v>379</v>
      </c>
      <c r="E513" s="195" t="s">
        <v>380</v>
      </c>
      <c r="F513" s="187">
        <f t="shared" si="336"/>
        <v>8000</v>
      </c>
      <c r="G513" s="187">
        <f t="shared" si="337"/>
        <v>4461.91</v>
      </c>
      <c r="H513" s="188">
        <f t="shared" si="338"/>
        <v>4300</v>
      </c>
      <c r="I513" s="108"/>
      <c r="J513" s="115"/>
      <c r="K513" s="115">
        <v>412</v>
      </c>
      <c r="L513" s="115"/>
      <c r="M513" s="115"/>
      <c r="N513" s="116"/>
      <c r="O513" s="10" t="s">
        <v>41</v>
      </c>
      <c r="P513" s="111" t="s">
        <v>271</v>
      </c>
      <c r="Q513" s="117">
        <f t="shared" si="360"/>
        <v>4000</v>
      </c>
      <c r="R513" s="117">
        <f t="shared" si="360"/>
        <v>0</v>
      </c>
      <c r="S513" s="117">
        <f t="shared" si="360"/>
        <v>4000</v>
      </c>
      <c r="T513" s="117">
        <f t="shared" si="360"/>
        <v>0</v>
      </c>
      <c r="U513" s="250">
        <f t="shared" si="360"/>
        <v>0</v>
      </c>
      <c r="V513" s="250">
        <f t="shared" si="360"/>
        <v>4000</v>
      </c>
      <c r="W513" s="286">
        <f t="shared" si="360"/>
        <v>461.90999999999997</v>
      </c>
      <c r="X513" s="117"/>
      <c r="Y513" s="260"/>
      <c r="Z513" s="193">
        <f t="shared" si="360"/>
        <v>0</v>
      </c>
      <c r="AA513" s="193">
        <f t="shared" si="360"/>
        <v>4000</v>
      </c>
      <c r="AB513" s="193">
        <f t="shared" si="360"/>
        <v>300</v>
      </c>
      <c r="AC513" s="193">
        <f t="shared" si="360"/>
        <v>0</v>
      </c>
      <c r="AD513" s="193">
        <f t="shared" si="360"/>
        <v>0</v>
      </c>
    </row>
    <row r="514" spans="1:30" s="98" customFormat="1" ht="20.25" customHeight="1" x14ac:dyDescent="0.25">
      <c r="A514" s="167" t="s">
        <v>329</v>
      </c>
      <c r="B514" s="167"/>
      <c r="C514" s="167"/>
      <c r="D514" s="180" t="s">
        <v>379</v>
      </c>
      <c r="E514" s="180" t="s">
        <v>380</v>
      </c>
      <c r="F514" s="182">
        <f t="shared" si="336"/>
        <v>8000</v>
      </c>
      <c r="G514" s="182">
        <f t="shared" si="337"/>
        <v>4461.91</v>
      </c>
      <c r="H514" s="183">
        <f t="shared" si="338"/>
        <v>4300</v>
      </c>
      <c r="I514" s="116"/>
      <c r="J514" s="115"/>
      <c r="K514" s="115"/>
      <c r="L514" s="115">
        <v>4123</v>
      </c>
      <c r="M514" s="115"/>
      <c r="N514" s="115"/>
      <c r="O514" s="10" t="s">
        <v>41</v>
      </c>
      <c r="P514" s="111" t="s">
        <v>201</v>
      </c>
      <c r="Q514" s="117">
        <f t="shared" si="360"/>
        <v>4000</v>
      </c>
      <c r="R514" s="117">
        <f t="shared" si="360"/>
        <v>0</v>
      </c>
      <c r="S514" s="117">
        <f t="shared" si="360"/>
        <v>4000</v>
      </c>
      <c r="T514" s="117">
        <f t="shared" si="360"/>
        <v>0</v>
      </c>
      <c r="U514" s="250">
        <f t="shared" si="360"/>
        <v>0</v>
      </c>
      <c r="V514" s="250">
        <f t="shared" si="360"/>
        <v>4000</v>
      </c>
      <c r="W514" s="286">
        <f t="shared" si="360"/>
        <v>461.90999999999997</v>
      </c>
      <c r="X514" s="117"/>
      <c r="Y514" s="260"/>
      <c r="Z514" s="117">
        <f t="shared" si="360"/>
        <v>0</v>
      </c>
      <c r="AA514" s="117">
        <f t="shared" si="360"/>
        <v>4000</v>
      </c>
      <c r="AB514" s="117">
        <f t="shared" si="360"/>
        <v>300</v>
      </c>
      <c r="AC514" s="117">
        <f t="shared" si="360"/>
        <v>0</v>
      </c>
      <c r="AD514" s="117">
        <f t="shared" si="360"/>
        <v>0</v>
      </c>
    </row>
    <row r="515" spans="1:30" s="98" customFormat="1" ht="20.25" hidden="1" customHeight="1" x14ac:dyDescent="0.25">
      <c r="A515" s="167" t="s">
        <v>329</v>
      </c>
      <c r="B515" s="167"/>
      <c r="C515" s="167"/>
      <c r="D515" s="167"/>
      <c r="E515" s="180" t="s">
        <v>380</v>
      </c>
      <c r="F515" s="182">
        <f t="shared" si="336"/>
        <v>8000</v>
      </c>
      <c r="G515" s="182">
        <f t="shared" si="337"/>
        <v>4461.91</v>
      </c>
      <c r="H515" s="183">
        <f t="shared" si="338"/>
        <v>4300</v>
      </c>
      <c r="I515" s="108"/>
      <c r="J515" s="115"/>
      <c r="K515" s="115"/>
      <c r="L515" s="115"/>
      <c r="M515" s="176">
        <v>41231</v>
      </c>
      <c r="N515" s="177"/>
      <c r="O515" s="178" t="s">
        <v>41</v>
      </c>
      <c r="P515" s="177" t="s">
        <v>201</v>
      </c>
      <c r="Q515" s="179">
        <f t="shared" si="360"/>
        <v>4000</v>
      </c>
      <c r="R515" s="179">
        <f t="shared" si="360"/>
        <v>0</v>
      </c>
      <c r="S515" s="179">
        <f t="shared" si="360"/>
        <v>4000</v>
      </c>
      <c r="T515" s="179">
        <f t="shared" si="360"/>
        <v>0</v>
      </c>
      <c r="U515" s="251">
        <f t="shared" si="360"/>
        <v>0</v>
      </c>
      <c r="V515" s="251">
        <f t="shared" si="360"/>
        <v>4000</v>
      </c>
      <c r="W515" s="287">
        <f t="shared" si="360"/>
        <v>461.90999999999997</v>
      </c>
      <c r="X515" s="179"/>
      <c r="Y515" s="261"/>
      <c r="Z515" s="179">
        <f t="shared" si="360"/>
        <v>0</v>
      </c>
      <c r="AA515" s="179">
        <f t="shared" si="360"/>
        <v>4000</v>
      </c>
      <c r="AB515" s="179">
        <f t="shared" si="360"/>
        <v>300</v>
      </c>
      <c r="AC515" s="179">
        <f t="shared" si="360"/>
        <v>0</v>
      </c>
      <c r="AD515" s="179">
        <f t="shared" si="360"/>
        <v>0</v>
      </c>
    </row>
    <row r="516" spans="1:30" s="98" customFormat="1" ht="20.25" hidden="1" customHeight="1" x14ac:dyDescent="0.25">
      <c r="A516" s="167" t="s">
        <v>329</v>
      </c>
      <c r="B516" s="167"/>
      <c r="C516" s="167"/>
      <c r="D516" s="167"/>
      <c r="E516" s="167"/>
      <c r="F516" s="182">
        <f t="shared" si="336"/>
        <v>8000</v>
      </c>
      <c r="G516" s="182">
        <f t="shared" si="337"/>
        <v>4461.91</v>
      </c>
      <c r="H516" s="183">
        <f t="shared" si="338"/>
        <v>4300</v>
      </c>
      <c r="I516" s="116"/>
      <c r="J516" s="115"/>
      <c r="K516" s="115"/>
      <c r="L516" s="115"/>
      <c r="M516" s="115"/>
      <c r="N516" s="155">
        <v>412310</v>
      </c>
      <c r="O516" s="156" t="s">
        <v>41</v>
      </c>
      <c r="P516" s="157" t="s">
        <v>201</v>
      </c>
      <c r="Q516" s="158">
        <v>4000</v>
      </c>
      <c r="R516" s="158">
        <f>S516-Q516</f>
        <v>0</v>
      </c>
      <c r="S516" s="158">
        <v>4000</v>
      </c>
      <c r="T516" s="158"/>
      <c r="U516" s="252">
        <v>0</v>
      </c>
      <c r="V516" s="252">
        <v>4000</v>
      </c>
      <c r="W516" s="289">
        <f>311.26+150.65</f>
        <v>461.90999999999997</v>
      </c>
      <c r="X516" s="158"/>
      <c r="Y516" s="262"/>
      <c r="Z516" s="158"/>
      <c r="AA516" s="158">
        <f>+Q516</f>
        <v>4000</v>
      </c>
      <c r="AB516" s="158">
        <v>300</v>
      </c>
      <c r="AC516" s="158">
        <v>0</v>
      </c>
      <c r="AD516" s="158">
        <v>0</v>
      </c>
    </row>
    <row r="517" spans="1:30" s="171" customFormat="1" ht="20.25" customHeight="1" x14ac:dyDescent="0.25">
      <c r="A517" s="167" t="s">
        <v>329</v>
      </c>
      <c r="B517" s="180" t="s">
        <v>345</v>
      </c>
      <c r="C517" s="180" t="s">
        <v>376</v>
      </c>
      <c r="D517" s="180" t="s">
        <v>379</v>
      </c>
      <c r="E517" s="180" t="s">
        <v>380</v>
      </c>
      <c r="F517" s="182">
        <f t="shared" si="336"/>
        <v>1523970</v>
      </c>
      <c r="G517" s="182">
        <f t="shared" si="337"/>
        <v>804185.44749876973</v>
      </c>
      <c r="H517" s="183">
        <f t="shared" si="338"/>
        <v>1741871</v>
      </c>
      <c r="I517" s="231"/>
      <c r="J517" s="231">
        <v>42</v>
      </c>
      <c r="K517" s="231"/>
      <c r="L517" s="231"/>
      <c r="M517" s="231"/>
      <c r="N517" s="231"/>
      <c r="O517" s="257" t="s">
        <v>41</v>
      </c>
      <c r="P517" s="232" t="s">
        <v>12</v>
      </c>
      <c r="Q517" s="233">
        <f>Q518+Q532</f>
        <v>761985</v>
      </c>
      <c r="R517" s="233">
        <f t="shared" ref="R517:AD517" si="361">R518+R532</f>
        <v>0</v>
      </c>
      <c r="S517" s="233">
        <f t="shared" si="361"/>
        <v>761985</v>
      </c>
      <c r="T517" s="233">
        <f t="shared" si="361"/>
        <v>0</v>
      </c>
      <c r="U517" s="233">
        <f t="shared" si="361"/>
        <v>0</v>
      </c>
      <c r="V517" s="233">
        <f t="shared" si="361"/>
        <v>761985</v>
      </c>
      <c r="W517" s="233">
        <f t="shared" si="361"/>
        <v>42194.909999999996</v>
      </c>
      <c r="X517" s="233"/>
      <c r="Y517" s="230">
        <f>W517/V517*100</f>
        <v>5.5374987696608198</v>
      </c>
      <c r="Z517" s="170">
        <f t="shared" si="361"/>
        <v>0</v>
      </c>
      <c r="AA517" s="170">
        <f t="shared" si="361"/>
        <v>761985</v>
      </c>
      <c r="AB517" s="170">
        <f t="shared" si="361"/>
        <v>979886</v>
      </c>
      <c r="AC517" s="170">
        <f t="shared" si="361"/>
        <v>0</v>
      </c>
      <c r="AD517" s="170">
        <f t="shared" si="361"/>
        <v>0</v>
      </c>
    </row>
    <row r="518" spans="1:30" s="194" customFormat="1" ht="20.25" customHeight="1" x14ac:dyDescent="0.25">
      <c r="A518" s="172" t="s">
        <v>329</v>
      </c>
      <c r="B518" s="172"/>
      <c r="C518" s="195" t="s">
        <v>376</v>
      </c>
      <c r="D518" s="195" t="s">
        <v>379</v>
      </c>
      <c r="E518" s="195" t="s">
        <v>380</v>
      </c>
      <c r="F518" s="187">
        <f t="shared" si="336"/>
        <v>1503970</v>
      </c>
      <c r="G518" s="187">
        <f t="shared" si="337"/>
        <v>794179.91</v>
      </c>
      <c r="H518" s="188">
        <f t="shared" si="338"/>
        <v>1731871</v>
      </c>
      <c r="I518" s="108"/>
      <c r="J518" s="115"/>
      <c r="K518" s="115">
        <v>422</v>
      </c>
      <c r="L518" s="115"/>
      <c r="M518" s="115"/>
      <c r="N518" s="116"/>
      <c r="O518" s="10" t="s">
        <v>41</v>
      </c>
      <c r="P518" s="111" t="s">
        <v>272</v>
      </c>
      <c r="Q518" s="117">
        <f>Q519+Q527+Q524</f>
        <v>751985</v>
      </c>
      <c r="R518" s="117">
        <f t="shared" ref="R518:AD518" si="362">R519+R527+R524</f>
        <v>0</v>
      </c>
      <c r="S518" s="117">
        <f t="shared" si="362"/>
        <v>751985</v>
      </c>
      <c r="T518" s="117">
        <f t="shared" si="362"/>
        <v>0</v>
      </c>
      <c r="U518" s="250">
        <f t="shared" si="362"/>
        <v>0</v>
      </c>
      <c r="V518" s="250">
        <f t="shared" si="362"/>
        <v>751985</v>
      </c>
      <c r="W518" s="286">
        <f t="shared" si="362"/>
        <v>42194.909999999996</v>
      </c>
      <c r="X518" s="117"/>
      <c r="Y518" s="260"/>
      <c r="Z518" s="193">
        <f t="shared" si="362"/>
        <v>0</v>
      </c>
      <c r="AA518" s="193">
        <f t="shared" si="362"/>
        <v>751985</v>
      </c>
      <c r="AB518" s="193">
        <f t="shared" si="362"/>
        <v>979886</v>
      </c>
      <c r="AC518" s="193">
        <f t="shared" si="362"/>
        <v>0</v>
      </c>
      <c r="AD518" s="193">
        <f t="shared" si="362"/>
        <v>0</v>
      </c>
    </row>
    <row r="519" spans="1:30" s="98" customFormat="1" ht="20.25" customHeight="1" x14ac:dyDescent="0.25">
      <c r="A519" s="167" t="s">
        <v>329</v>
      </c>
      <c r="B519" s="167"/>
      <c r="C519" s="167"/>
      <c r="D519" s="180" t="s">
        <v>379</v>
      </c>
      <c r="E519" s="180" t="s">
        <v>380</v>
      </c>
      <c r="F519" s="182">
        <f t="shared" si="336"/>
        <v>20000</v>
      </c>
      <c r="G519" s="182">
        <f t="shared" si="337"/>
        <v>10585.32</v>
      </c>
      <c r="H519" s="183">
        <f t="shared" si="338"/>
        <v>12500</v>
      </c>
      <c r="I519" s="116"/>
      <c r="J519" s="115"/>
      <c r="K519" s="115"/>
      <c r="L519" s="115">
        <v>4221</v>
      </c>
      <c r="M519" s="115"/>
      <c r="N519" s="116"/>
      <c r="O519" s="10" t="s">
        <v>41</v>
      </c>
      <c r="P519" s="111" t="s">
        <v>273</v>
      </c>
      <c r="Q519" s="117">
        <f>Q520+Q522</f>
        <v>10000</v>
      </c>
      <c r="R519" s="117">
        <f t="shared" ref="R519:AD519" si="363">R520+R522</f>
        <v>0</v>
      </c>
      <c r="S519" s="117">
        <f t="shared" si="363"/>
        <v>10000</v>
      </c>
      <c r="T519" s="117">
        <f t="shared" si="363"/>
        <v>0</v>
      </c>
      <c r="U519" s="250">
        <f t="shared" si="363"/>
        <v>0</v>
      </c>
      <c r="V519" s="250">
        <f t="shared" si="363"/>
        <v>10000</v>
      </c>
      <c r="W519" s="286">
        <f t="shared" si="363"/>
        <v>585.31999999999994</v>
      </c>
      <c r="X519" s="117"/>
      <c r="Y519" s="260"/>
      <c r="Z519" s="117">
        <f t="shared" si="363"/>
        <v>0</v>
      </c>
      <c r="AA519" s="117">
        <f t="shared" si="363"/>
        <v>10000</v>
      </c>
      <c r="AB519" s="117">
        <f t="shared" si="363"/>
        <v>2500</v>
      </c>
      <c r="AC519" s="117">
        <f t="shared" si="363"/>
        <v>0</v>
      </c>
      <c r="AD519" s="117">
        <f t="shared" si="363"/>
        <v>0</v>
      </c>
    </row>
    <row r="520" spans="1:30" s="98" customFormat="1" ht="20.25" hidden="1" customHeight="1" x14ac:dyDescent="0.25">
      <c r="A520" s="167" t="s">
        <v>329</v>
      </c>
      <c r="B520" s="167"/>
      <c r="C520" s="167"/>
      <c r="D520" s="167"/>
      <c r="E520" s="180" t="s">
        <v>380</v>
      </c>
      <c r="F520" s="182">
        <f t="shared" si="336"/>
        <v>10000</v>
      </c>
      <c r="G520" s="182">
        <f t="shared" si="337"/>
        <v>5585.32</v>
      </c>
      <c r="H520" s="183">
        <f t="shared" si="338"/>
        <v>7500</v>
      </c>
      <c r="I520" s="108"/>
      <c r="J520" s="115"/>
      <c r="K520" s="115"/>
      <c r="L520" s="115"/>
      <c r="M520" s="176">
        <v>42211</v>
      </c>
      <c r="N520" s="177"/>
      <c r="O520" s="178" t="s">
        <v>41</v>
      </c>
      <c r="P520" s="177" t="s">
        <v>274</v>
      </c>
      <c r="Q520" s="179">
        <f>Q521</f>
        <v>5000</v>
      </c>
      <c r="R520" s="179">
        <f t="shared" ref="R520:AD520" si="364">R521</f>
        <v>0</v>
      </c>
      <c r="S520" s="179">
        <f t="shared" si="364"/>
        <v>5000</v>
      </c>
      <c r="T520" s="179">
        <f t="shared" si="364"/>
        <v>0</v>
      </c>
      <c r="U520" s="251">
        <f t="shared" si="364"/>
        <v>0</v>
      </c>
      <c r="V520" s="251">
        <f t="shared" si="364"/>
        <v>5000</v>
      </c>
      <c r="W520" s="287">
        <f t="shared" si="364"/>
        <v>585.31999999999994</v>
      </c>
      <c r="X520" s="179"/>
      <c r="Y520" s="261"/>
      <c r="Z520" s="179">
        <f t="shared" si="364"/>
        <v>0</v>
      </c>
      <c r="AA520" s="179">
        <f t="shared" si="364"/>
        <v>5000</v>
      </c>
      <c r="AB520" s="179">
        <f t="shared" si="364"/>
        <v>2500</v>
      </c>
      <c r="AC520" s="179">
        <f t="shared" si="364"/>
        <v>0</v>
      </c>
      <c r="AD520" s="179">
        <f t="shared" si="364"/>
        <v>0</v>
      </c>
    </row>
    <row r="521" spans="1:30" s="98" customFormat="1" ht="20.25" hidden="1" customHeight="1" x14ac:dyDescent="0.25">
      <c r="A521" s="167" t="s">
        <v>329</v>
      </c>
      <c r="B521" s="167"/>
      <c r="C521" s="167"/>
      <c r="D521" s="167"/>
      <c r="E521" s="167"/>
      <c r="F521" s="182">
        <f t="shared" si="336"/>
        <v>10000</v>
      </c>
      <c r="G521" s="182">
        <f t="shared" si="337"/>
        <v>5585.32</v>
      </c>
      <c r="H521" s="183">
        <f t="shared" si="338"/>
        <v>7500</v>
      </c>
      <c r="I521" s="116"/>
      <c r="J521" s="115"/>
      <c r="K521" s="115"/>
      <c r="L521" s="115"/>
      <c r="M521" s="9"/>
      <c r="N521" s="155">
        <v>422110</v>
      </c>
      <c r="O521" s="156" t="s">
        <v>41</v>
      </c>
      <c r="P521" s="157" t="s">
        <v>274</v>
      </c>
      <c r="Q521" s="158">
        <v>5000</v>
      </c>
      <c r="R521" s="158">
        <f>S521-Q521</f>
        <v>0</v>
      </c>
      <c r="S521" s="158">
        <v>5000</v>
      </c>
      <c r="T521" s="158"/>
      <c r="U521" s="252">
        <v>0</v>
      </c>
      <c r="V521" s="252">
        <v>5000</v>
      </c>
      <c r="W521" s="289">
        <f>1865.32-W547</f>
        <v>585.31999999999994</v>
      </c>
      <c r="X521" s="158"/>
      <c r="Y521" s="262"/>
      <c r="Z521" s="158"/>
      <c r="AA521" s="158">
        <f>+Q521</f>
        <v>5000</v>
      </c>
      <c r="AB521" s="158">
        <v>2500</v>
      </c>
      <c r="AC521" s="158"/>
      <c r="AD521" s="158"/>
    </row>
    <row r="522" spans="1:30" s="98" customFormat="1" ht="20.25" hidden="1" customHeight="1" x14ac:dyDescent="0.25">
      <c r="A522" s="167" t="s">
        <v>329</v>
      </c>
      <c r="B522" s="167"/>
      <c r="C522" s="167"/>
      <c r="D522" s="167"/>
      <c r="E522" s="180" t="s">
        <v>380</v>
      </c>
      <c r="F522" s="182">
        <f t="shared" si="336"/>
        <v>10000</v>
      </c>
      <c r="G522" s="182">
        <f t="shared" si="337"/>
        <v>5000</v>
      </c>
      <c r="H522" s="183">
        <f t="shared" si="338"/>
        <v>5000</v>
      </c>
      <c r="I522" s="108"/>
      <c r="J522" s="115"/>
      <c r="K522" s="115"/>
      <c r="L522" s="115"/>
      <c r="M522" s="176">
        <v>42212</v>
      </c>
      <c r="N522" s="177"/>
      <c r="O522" s="178" t="s">
        <v>41</v>
      </c>
      <c r="P522" s="177" t="s">
        <v>275</v>
      </c>
      <c r="Q522" s="179">
        <f>Q523</f>
        <v>5000</v>
      </c>
      <c r="R522" s="179">
        <f t="shared" ref="R522:AD522" si="365">R523</f>
        <v>0</v>
      </c>
      <c r="S522" s="179">
        <f t="shared" si="365"/>
        <v>5000</v>
      </c>
      <c r="T522" s="179">
        <f t="shared" si="365"/>
        <v>0</v>
      </c>
      <c r="U522" s="251">
        <f t="shared" si="365"/>
        <v>0</v>
      </c>
      <c r="V522" s="251">
        <f t="shared" si="365"/>
        <v>5000</v>
      </c>
      <c r="W522" s="287">
        <f t="shared" si="365"/>
        <v>0</v>
      </c>
      <c r="X522" s="179"/>
      <c r="Y522" s="261"/>
      <c r="Z522" s="179">
        <f t="shared" si="365"/>
        <v>0</v>
      </c>
      <c r="AA522" s="179">
        <f t="shared" si="365"/>
        <v>5000</v>
      </c>
      <c r="AB522" s="179">
        <f t="shared" si="365"/>
        <v>0</v>
      </c>
      <c r="AC522" s="179">
        <f t="shared" si="365"/>
        <v>0</v>
      </c>
      <c r="AD522" s="179">
        <f t="shared" si="365"/>
        <v>0</v>
      </c>
    </row>
    <row r="523" spans="1:30" s="98" customFormat="1" ht="20.25" hidden="1" customHeight="1" x14ac:dyDescent="0.25">
      <c r="A523" s="167" t="s">
        <v>329</v>
      </c>
      <c r="B523" s="167"/>
      <c r="C523" s="167"/>
      <c r="D523" s="167"/>
      <c r="E523" s="167"/>
      <c r="F523" s="182">
        <f t="shared" si="336"/>
        <v>10000</v>
      </c>
      <c r="G523" s="182">
        <f t="shared" si="337"/>
        <v>5000</v>
      </c>
      <c r="H523" s="183">
        <f t="shared" si="338"/>
        <v>5000</v>
      </c>
      <c r="I523" s="116"/>
      <c r="J523" s="115"/>
      <c r="K523" s="115"/>
      <c r="L523" s="115"/>
      <c r="M523" s="9"/>
      <c r="N523" s="155">
        <v>422120</v>
      </c>
      <c r="O523" s="156" t="s">
        <v>41</v>
      </c>
      <c r="P523" s="157" t="s">
        <v>275</v>
      </c>
      <c r="Q523" s="158">
        <v>5000</v>
      </c>
      <c r="R523" s="158">
        <f>S523-Q523</f>
        <v>0</v>
      </c>
      <c r="S523" s="158">
        <v>5000</v>
      </c>
      <c r="T523" s="158"/>
      <c r="U523" s="252">
        <v>0</v>
      </c>
      <c r="V523" s="252">
        <v>5000</v>
      </c>
      <c r="W523" s="289">
        <v>0</v>
      </c>
      <c r="X523" s="158"/>
      <c r="Y523" s="262"/>
      <c r="Z523" s="158"/>
      <c r="AA523" s="158">
        <f>+Q523</f>
        <v>5000</v>
      </c>
      <c r="AB523" s="158"/>
      <c r="AC523" s="158"/>
      <c r="AD523" s="158"/>
    </row>
    <row r="524" spans="1:30" s="98" customFormat="1" ht="20.25" hidden="1" customHeight="1" x14ac:dyDescent="0.2">
      <c r="A524" s="167" t="s">
        <v>329</v>
      </c>
      <c r="B524" s="167"/>
      <c r="C524" s="167"/>
      <c r="D524" s="180" t="s">
        <v>379</v>
      </c>
      <c r="E524" s="180" t="s">
        <v>380</v>
      </c>
      <c r="F524" s="182">
        <f t="shared" si="336"/>
        <v>10000</v>
      </c>
      <c r="G524" s="182">
        <f t="shared" si="337"/>
        <v>5000</v>
      </c>
      <c r="H524" s="183">
        <f t="shared" si="338"/>
        <v>5000</v>
      </c>
      <c r="I524" s="116"/>
      <c r="J524" s="115"/>
      <c r="K524" s="115"/>
      <c r="L524" s="115">
        <v>4223</v>
      </c>
      <c r="M524" s="9"/>
      <c r="N524" s="111"/>
      <c r="O524" s="10" t="s">
        <v>41</v>
      </c>
      <c r="P524" s="268" t="s">
        <v>277</v>
      </c>
      <c r="Q524" s="117">
        <f t="shared" ref="Q524:AD525" si="366">Q525</f>
        <v>5000</v>
      </c>
      <c r="R524" s="117">
        <f t="shared" si="366"/>
        <v>0</v>
      </c>
      <c r="S524" s="117">
        <f t="shared" si="366"/>
        <v>5000</v>
      </c>
      <c r="T524" s="117">
        <f t="shared" si="366"/>
        <v>0</v>
      </c>
      <c r="U524" s="250">
        <f t="shared" si="366"/>
        <v>0</v>
      </c>
      <c r="V524" s="250">
        <f t="shared" si="366"/>
        <v>5000</v>
      </c>
      <c r="W524" s="286">
        <f t="shared" si="366"/>
        <v>0</v>
      </c>
      <c r="X524" s="117"/>
      <c r="Y524" s="260"/>
      <c r="Z524" s="117">
        <f t="shared" si="366"/>
        <v>0</v>
      </c>
      <c r="AA524" s="117">
        <f t="shared" si="366"/>
        <v>5000</v>
      </c>
      <c r="AB524" s="117">
        <f t="shared" si="366"/>
        <v>0</v>
      </c>
      <c r="AC524" s="117">
        <f t="shared" si="366"/>
        <v>0</v>
      </c>
      <c r="AD524" s="117">
        <f t="shared" si="366"/>
        <v>0</v>
      </c>
    </row>
    <row r="525" spans="1:30" s="98" customFormat="1" ht="20.25" hidden="1" customHeight="1" x14ac:dyDescent="0.25">
      <c r="A525" s="167" t="s">
        <v>329</v>
      </c>
      <c r="B525" s="167"/>
      <c r="C525" s="167"/>
      <c r="D525" s="167"/>
      <c r="E525" s="180" t="s">
        <v>380</v>
      </c>
      <c r="F525" s="182">
        <f t="shared" si="336"/>
        <v>10000</v>
      </c>
      <c r="G525" s="182">
        <f t="shared" si="337"/>
        <v>5000</v>
      </c>
      <c r="H525" s="183">
        <f t="shared" si="338"/>
        <v>5000</v>
      </c>
      <c r="I525" s="108"/>
      <c r="J525" s="115"/>
      <c r="K525" s="115"/>
      <c r="L525" s="115"/>
      <c r="M525" s="176">
        <v>42231</v>
      </c>
      <c r="N525" s="177"/>
      <c r="O525" s="178" t="s">
        <v>41</v>
      </c>
      <c r="P525" s="177" t="s">
        <v>278</v>
      </c>
      <c r="Q525" s="179">
        <f t="shared" si="366"/>
        <v>5000</v>
      </c>
      <c r="R525" s="179">
        <f t="shared" si="366"/>
        <v>0</v>
      </c>
      <c r="S525" s="179">
        <f t="shared" si="366"/>
        <v>5000</v>
      </c>
      <c r="T525" s="179">
        <f t="shared" si="366"/>
        <v>0</v>
      </c>
      <c r="U525" s="251">
        <f t="shared" si="366"/>
        <v>0</v>
      </c>
      <c r="V525" s="251">
        <f t="shared" si="366"/>
        <v>5000</v>
      </c>
      <c r="W525" s="287">
        <f t="shared" si="366"/>
        <v>0</v>
      </c>
      <c r="X525" s="179"/>
      <c r="Y525" s="261"/>
      <c r="Z525" s="179">
        <f t="shared" si="366"/>
        <v>0</v>
      </c>
      <c r="AA525" s="179">
        <f t="shared" si="366"/>
        <v>5000</v>
      </c>
      <c r="AB525" s="179">
        <f t="shared" si="366"/>
        <v>0</v>
      </c>
      <c r="AC525" s="179">
        <f t="shared" si="366"/>
        <v>0</v>
      </c>
      <c r="AD525" s="179">
        <f t="shared" si="366"/>
        <v>0</v>
      </c>
    </row>
    <row r="526" spans="1:30" s="98" customFormat="1" ht="20.25" hidden="1" customHeight="1" x14ac:dyDescent="0.25">
      <c r="A526" s="167" t="s">
        <v>329</v>
      </c>
      <c r="B526" s="167"/>
      <c r="C526" s="167"/>
      <c r="D526" s="167"/>
      <c r="E526" s="167"/>
      <c r="F526" s="182">
        <f t="shared" si="336"/>
        <v>10000</v>
      </c>
      <c r="G526" s="182">
        <f t="shared" si="337"/>
        <v>5000</v>
      </c>
      <c r="H526" s="183">
        <f t="shared" si="338"/>
        <v>5000</v>
      </c>
      <c r="I526" s="116"/>
      <c r="J526" s="115"/>
      <c r="K526" s="115"/>
      <c r="L526" s="115"/>
      <c r="M526" s="9"/>
      <c r="N526" s="155">
        <v>422310</v>
      </c>
      <c r="O526" s="156" t="s">
        <v>41</v>
      </c>
      <c r="P526" s="157" t="s">
        <v>278</v>
      </c>
      <c r="Q526" s="158">
        <v>5000</v>
      </c>
      <c r="R526" s="158">
        <f>S526-Q526</f>
        <v>0</v>
      </c>
      <c r="S526" s="158">
        <v>5000</v>
      </c>
      <c r="T526" s="158"/>
      <c r="U526" s="252">
        <v>0</v>
      </c>
      <c r="V526" s="252">
        <v>5000</v>
      </c>
      <c r="W526" s="289">
        <v>0</v>
      </c>
      <c r="X526" s="158"/>
      <c r="Y526" s="262"/>
      <c r="Z526" s="158"/>
      <c r="AA526" s="158">
        <f>+Q526</f>
        <v>5000</v>
      </c>
      <c r="AB526" s="158"/>
      <c r="AC526" s="158"/>
      <c r="AD526" s="158"/>
    </row>
    <row r="527" spans="1:30" s="98" customFormat="1" ht="20.25" customHeight="1" x14ac:dyDescent="0.25">
      <c r="A527" s="167" t="s">
        <v>329</v>
      </c>
      <c r="B527" s="167"/>
      <c r="C527" s="167"/>
      <c r="D527" s="180" t="s">
        <v>379</v>
      </c>
      <c r="E527" s="180" t="s">
        <v>380</v>
      </c>
      <c r="F527" s="182">
        <f t="shared" si="336"/>
        <v>1473970</v>
      </c>
      <c r="G527" s="182">
        <f t="shared" si="337"/>
        <v>778594.59</v>
      </c>
      <c r="H527" s="183">
        <f t="shared" si="338"/>
        <v>1714371</v>
      </c>
      <c r="I527" s="116"/>
      <c r="J527" s="115"/>
      <c r="K527" s="115"/>
      <c r="L527" s="115">
        <v>4224</v>
      </c>
      <c r="M527" s="115"/>
      <c r="N527" s="116"/>
      <c r="O527" s="10" t="s">
        <v>41</v>
      </c>
      <c r="P527" s="111" t="s">
        <v>279</v>
      </c>
      <c r="Q527" s="117">
        <f t="shared" ref="Q527:AD527" si="367">Q528+Q530</f>
        <v>736985</v>
      </c>
      <c r="R527" s="117">
        <f t="shared" si="367"/>
        <v>0</v>
      </c>
      <c r="S527" s="117">
        <f t="shared" si="367"/>
        <v>736985</v>
      </c>
      <c r="T527" s="117">
        <f t="shared" si="367"/>
        <v>0</v>
      </c>
      <c r="U527" s="250">
        <f t="shared" si="367"/>
        <v>0</v>
      </c>
      <c r="V527" s="250">
        <f t="shared" si="367"/>
        <v>736985</v>
      </c>
      <c r="W527" s="286">
        <f t="shared" si="367"/>
        <v>41609.589999999997</v>
      </c>
      <c r="X527" s="117"/>
      <c r="Y527" s="260"/>
      <c r="Z527" s="117">
        <f t="shared" si="367"/>
        <v>0</v>
      </c>
      <c r="AA527" s="117">
        <f t="shared" si="367"/>
        <v>736985</v>
      </c>
      <c r="AB527" s="117">
        <f t="shared" si="367"/>
        <v>977386</v>
      </c>
      <c r="AC527" s="117">
        <f t="shared" si="367"/>
        <v>0</v>
      </c>
      <c r="AD527" s="117">
        <f t="shared" si="367"/>
        <v>0</v>
      </c>
    </row>
    <row r="528" spans="1:30" s="98" customFormat="1" ht="20.25" hidden="1" customHeight="1" x14ac:dyDescent="0.25">
      <c r="A528" s="167" t="s">
        <v>329</v>
      </c>
      <c r="B528" s="167"/>
      <c r="C528" s="167"/>
      <c r="D528" s="167"/>
      <c r="E528" s="180" t="s">
        <v>380</v>
      </c>
      <c r="F528" s="182">
        <f t="shared" si="336"/>
        <v>10000</v>
      </c>
      <c r="G528" s="182">
        <f t="shared" si="337"/>
        <v>5000</v>
      </c>
      <c r="H528" s="183">
        <f t="shared" si="338"/>
        <v>7000</v>
      </c>
      <c r="I528" s="108"/>
      <c r="J528" s="115"/>
      <c r="K528" s="115"/>
      <c r="L528" s="115"/>
      <c r="M528" s="176">
        <v>42241</v>
      </c>
      <c r="N528" s="177"/>
      <c r="O528" s="178" t="s">
        <v>41</v>
      </c>
      <c r="P528" s="177" t="s">
        <v>280</v>
      </c>
      <c r="Q528" s="179">
        <f t="shared" ref="Q528:AD528" si="368">Q529</f>
        <v>5000</v>
      </c>
      <c r="R528" s="179">
        <f t="shared" si="368"/>
        <v>0</v>
      </c>
      <c r="S528" s="179">
        <f t="shared" si="368"/>
        <v>5000</v>
      </c>
      <c r="T528" s="179">
        <f t="shared" si="368"/>
        <v>0</v>
      </c>
      <c r="U528" s="251">
        <f t="shared" si="368"/>
        <v>0</v>
      </c>
      <c r="V528" s="251">
        <f t="shared" si="368"/>
        <v>5000</v>
      </c>
      <c r="W528" s="287">
        <f t="shared" si="368"/>
        <v>0</v>
      </c>
      <c r="X528" s="179"/>
      <c r="Y528" s="261"/>
      <c r="Z528" s="179">
        <f t="shared" si="368"/>
        <v>0</v>
      </c>
      <c r="AA528" s="179">
        <f t="shared" si="368"/>
        <v>5000</v>
      </c>
      <c r="AB528" s="179">
        <f t="shared" si="368"/>
        <v>2000</v>
      </c>
      <c r="AC528" s="179">
        <f t="shared" si="368"/>
        <v>0</v>
      </c>
      <c r="AD528" s="179">
        <f t="shared" si="368"/>
        <v>0</v>
      </c>
    </row>
    <row r="529" spans="1:31" s="98" customFormat="1" ht="20.25" hidden="1" customHeight="1" x14ac:dyDescent="0.25">
      <c r="A529" s="167" t="s">
        <v>329</v>
      </c>
      <c r="B529" s="167"/>
      <c r="C529" s="167"/>
      <c r="D529" s="167"/>
      <c r="E529" s="167"/>
      <c r="F529" s="182">
        <f t="shared" si="336"/>
        <v>10000</v>
      </c>
      <c r="G529" s="182">
        <f t="shared" si="337"/>
        <v>5000</v>
      </c>
      <c r="H529" s="183">
        <f t="shared" si="338"/>
        <v>7000</v>
      </c>
      <c r="I529" s="116"/>
      <c r="J529" s="115"/>
      <c r="K529" s="115"/>
      <c r="L529" s="115"/>
      <c r="M529" s="9"/>
      <c r="N529" s="155">
        <v>422410</v>
      </c>
      <c r="O529" s="156" t="s">
        <v>41</v>
      </c>
      <c r="P529" s="157" t="s">
        <v>280</v>
      </c>
      <c r="Q529" s="158">
        <v>5000</v>
      </c>
      <c r="R529" s="158">
        <f>S529-Q529</f>
        <v>0</v>
      </c>
      <c r="S529" s="158">
        <v>5000</v>
      </c>
      <c r="T529" s="158"/>
      <c r="U529" s="252">
        <v>0</v>
      </c>
      <c r="V529" s="252">
        <v>5000</v>
      </c>
      <c r="W529" s="289">
        <v>0</v>
      </c>
      <c r="X529" s="158"/>
      <c r="Y529" s="262"/>
      <c r="Z529" s="158"/>
      <c r="AA529" s="158">
        <f>+Q529</f>
        <v>5000</v>
      </c>
      <c r="AB529" s="158">
        <v>2000</v>
      </c>
      <c r="AC529" s="158"/>
      <c r="AD529" s="158"/>
    </row>
    <row r="530" spans="1:31" s="98" customFormat="1" ht="20.25" hidden="1" customHeight="1" x14ac:dyDescent="0.25">
      <c r="A530" s="167" t="s">
        <v>329</v>
      </c>
      <c r="B530" s="167"/>
      <c r="C530" s="167"/>
      <c r="D530" s="167"/>
      <c r="E530" s="180" t="s">
        <v>380</v>
      </c>
      <c r="F530" s="182">
        <f t="shared" si="336"/>
        <v>1463970</v>
      </c>
      <c r="G530" s="182">
        <f t="shared" si="337"/>
        <v>773594.59</v>
      </c>
      <c r="H530" s="183">
        <f t="shared" si="338"/>
        <v>1707371</v>
      </c>
      <c r="I530" s="108"/>
      <c r="J530" s="115"/>
      <c r="K530" s="115"/>
      <c r="L530" s="115"/>
      <c r="M530" s="176">
        <v>42242</v>
      </c>
      <c r="N530" s="177"/>
      <c r="O530" s="178" t="s">
        <v>41</v>
      </c>
      <c r="P530" s="177" t="s">
        <v>281</v>
      </c>
      <c r="Q530" s="179">
        <f t="shared" ref="Q530:AD530" si="369">Q531</f>
        <v>731985</v>
      </c>
      <c r="R530" s="179">
        <f t="shared" si="369"/>
        <v>0</v>
      </c>
      <c r="S530" s="179">
        <f t="shared" si="369"/>
        <v>731985</v>
      </c>
      <c r="T530" s="179">
        <f t="shared" si="369"/>
        <v>0</v>
      </c>
      <c r="U530" s="251">
        <f t="shared" si="369"/>
        <v>0</v>
      </c>
      <c r="V530" s="251">
        <f t="shared" si="369"/>
        <v>731985</v>
      </c>
      <c r="W530" s="287">
        <f t="shared" si="369"/>
        <v>41609.589999999997</v>
      </c>
      <c r="X530" s="179"/>
      <c r="Y530" s="261"/>
      <c r="Z530" s="179">
        <f t="shared" si="369"/>
        <v>0</v>
      </c>
      <c r="AA530" s="179">
        <f t="shared" si="369"/>
        <v>731985</v>
      </c>
      <c r="AB530" s="179">
        <f t="shared" si="369"/>
        <v>975386</v>
      </c>
      <c r="AC530" s="179">
        <f t="shared" si="369"/>
        <v>0</v>
      </c>
      <c r="AD530" s="179">
        <f t="shared" si="369"/>
        <v>0</v>
      </c>
    </row>
    <row r="531" spans="1:31" s="98" customFormat="1" ht="20.25" hidden="1" customHeight="1" x14ac:dyDescent="0.25">
      <c r="A531" s="167" t="s">
        <v>329</v>
      </c>
      <c r="B531" s="167"/>
      <c r="C531" s="167"/>
      <c r="D531" s="167"/>
      <c r="E531" s="167"/>
      <c r="F531" s="182">
        <f t="shared" si="336"/>
        <v>1463970</v>
      </c>
      <c r="G531" s="182">
        <f t="shared" si="337"/>
        <v>773594.59</v>
      </c>
      <c r="H531" s="183">
        <f t="shared" si="338"/>
        <v>1707371</v>
      </c>
      <c r="I531" s="116"/>
      <c r="J531" s="115"/>
      <c r="K531" s="115"/>
      <c r="L531" s="115"/>
      <c r="M531" s="9"/>
      <c r="N531" s="155">
        <v>422420</v>
      </c>
      <c r="O531" s="156" t="s">
        <v>41</v>
      </c>
      <c r="P531" s="157" t="s">
        <v>281</v>
      </c>
      <c r="Q531" s="158">
        <v>731985</v>
      </c>
      <c r="R531" s="158">
        <f>S531-Q531</f>
        <v>0</v>
      </c>
      <c r="S531" s="158">
        <f>819308-160000+62677-1000+11000</f>
        <v>731985</v>
      </c>
      <c r="T531" s="158"/>
      <c r="U531" s="252">
        <v>0</v>
      </c>
      <c r="V531" s="252">
        <v>731985</v>
      </c>
      <c r="W531" s="289">
        <f>41760.24-150.65</f>
        <v>41609.589999999997</v>
      </c>
      <c r="X531" s="158"/>
      <c r="Y531" s="262"/>
      <c r="Z531" s="158"/>
      <c r="AA531" s="158">
        <f>+Q531</f>
        <v>731985</v>
      </c>
      <c r="AB531" s="158">
        <v>975386</v>
      </c>
      <c r="AC531" s="158"/>
      <c r="AD531" s="158"/>
    </row>
    <row r="532" spans="1:31" s="194" customFormat="1" ht="20.25" hidden="1" customHeight="1" x14ac:dyDescent="0.25">
      <c r="A532" s="172" t="s">
        <v>329</v>
      </c>
      <c r="B532" s="172"/>
      <c r="C532" s="195" t="s">
        <v>376</v>
      </c>
      <c r="D532" s="195" t="s">
        <v>379</v>
      </c>
      <c r="E532" s="195" t="s">
        <v>380</v>
      </c>
      <c r="F532" s="187">
        <f t="shared" si="336"/>
        <v>20000</v>
      </c>
      <c r="G532" s="187">
        <f t="shared" si="337"/>
        <v>10000</v>
      </c>
      <c r="H532" s="188">
        <f t="shared" si="338"/>
        <v>10000</v>
      </c>
      <c r="I532" s="108"/>
      <c r="J532" s="115"/>
      <c r="K532" s="115">
        <v>426</v>
      </c>
      <c r="L532" s="115"/>
      <c r="M532" s="115"/>
      <c r="N532" s="116"/>
      <c r="O532" s="10" t="s">
        <v>41</v>
      </c>
      <c r="P532" s="111" t="s">
        <v>287</v>
      </c>
      <c r="Q532" s="117">
        <f t="shared" ref="Q532:AD534" si="370">Q533</f>
        <v>10000</v>
      </c>
      <c r="R532" s="117">
        <f t="shared" si="370"/>
        <v>0</v>
      </c>
      <c r="S532" s="117">
        <f t="shared" si="370"/>
        <v>10000</v>
      </c>
      <c r="T532" s="117">
        <f t="shared" si="370"/>
        <v>0</v>
      </c>
      <c r="U532" s="250">
        <f t="shared" si="370"/>
        <v>0</v>
      </c>
      <c r="V532" s="250">
        <f t="shared" si="370"/>
        <v>10000</v>
      </c>
      <c r="W532" s="286">
        <f t="shared" si="370"/>
        <v>0</v>
      </c>
      <c r="X532" s="117"/>
      <c r="Y532" s="260"/>
      <c r="Z532" s="193">
        <f t="shared" si="370"/>
        <v>0</v>
      </c>
      <c r="AA532" s="193">
        <f t="shared" si="370"/>
        <v>10000</v>
      </c>
      <c r="AB532" s="193">
        <f t="shared" si="370"/>
        <v>0</v>
      </c>
      <c r="AC532" s="193">
        <f t="shared" si="370"/>
        <v>0</v>
      </c>
      <c r="AD532" s="193">
        <f t="shared" si="370"/>
        <v>0</v>
      </c>
    </row>
    <row r="533" spans="1:31" s="98" customFormat="1" ht="20.25" hidden="1" customHeight="1" x14ac:dyDescent="0.25">
      <c r="A533" s="167" t="s">
        <v>329</v>
      </c>
      <c r="B533" s="167"/>
      <c r="C533" s="167"/>
      <c r="D533" s="180" t="s">
        <v>379</v>
      </c>
      <c r="E533" s="180" t="s">
        <v>380</v>
      </c>
      <c r="F533" s="182">
        <f t="shared" si="336"/>
        <v>20000</v>
      </c>
      <c r="G533" s="182">
        <f t="shared" si="337"/>
        <v>10000</v>
      </c>
      <c r="H533" s="183">
        <f t="shared" si="338"/>
        <v>10000</v>
      </c>
      <c r="I533" s="116"/>
      <c r="J533" s="115"/>
      <c r="K533" s="115"/>
      <c r="L533" s="115">
        <v>4262</v>
      </c>
      <c r="M533" s="115"/>
      <c r="N533" s="116"/>
      <c r="O533" s="10" t="s">
        <v>41</v>
      </c>
      <c r="P533" s="118" t="s">
        <v>288</v>
      </c>
      <c r="Q533" s="117">
        <f t="shared" si="370"/>
        <v>10000</v>
      </c>
      <c r="R533" s="117">
        <f t="shared" si="370"/>
        <v>0</v>
      </c>
      <c r="S533" s="117">
        <f t="shared" si="370"/>
        <v>10000</v>
      </c>
      <c r="T533" s="117">
        <f t="shared" si="370"/>
        <v>0</v>
      </c>
      <c r="U533" s="250">
        <f t="shared" si="370"/>
        <v>0</v>
      </c>
      <c r="V533" s="250">
        <f t="shared" si="370"/>
        <v>10000</v>
      </c>
      <c r="W533" s="286">
        <f t="shared" si="370"/>
        <v>0</v>
      </c>
      <c r="X533" s="117"/>
      <c r="Y533" s="260"/>
      <c r="Z533" s="117">
        <f t="shared" si="370"/>
        <v>0</v>
      </c>
      <c r="AA533" s="117">
        <f t="shared" si="370"/>
        <v>10000</v>
      </c>
      <c r="AB533" s="117">
        <f t="shared" si="370"/>
        <v>0</v>
      </c>
      <c r="AC533" s="117">
        <f t="shared" si="370"/>
        <v>0</v>
      </c>
      <c r="AD533" s="117">
        <f t="shared" si="370"/>
        <v>0</v>
      </c>
    </row>
    <row r="534" spans="1:31" s="98" customFormat="1" ht="20.25" hidden="1" customHeight="1" x14ac:dyDescent="0.25">
      <c r="A534" s="167" t="s">
        <v>329</v>
      </c>
      <c r="B534" s="167"/>
      <c r="C534" s="167"/>
      <c r="D534" s="167"/>
      <c r="E534" s="180" t="s">
        <v>380</v>
      </c>
      <c r="F534" s="182">
        <f t="shared" si="336"/>
        <v>20000</v>
      </c>
      <c r="G534" s="182">
        <f t="shared" si="337"/>
        <v>10000</v>
      </c>
      <c r="H534" s="183">
        <f t="shared" si="338"/>
        <v>10000</v>
      </c>
      <c r="I534" s="108"/>
      <c r="J534" s="115"/>
      <c r="K534" s="115"/>
      <c r="L534" s="115"/>
      <c r="M534" s="176">
        <v>42621</v>
      </c>
      <c r="N534" s="177"/>
      <c r="O534" s="178" t="s">
        <v>41</v>
      </c>
      <c r="P534" s="177" t="s">
        <v>288</v>
      </c>
      <c r="Q534" s="179">
        <f t="shared" si="370"/>
        <v>10000</v>
      </c>
      <c r="R534" s="179">
        <f t="shared" si="370"/>
        <v>0</v>
      </c>
      <c r="S534" s="179">
        <f t="shared" si="370"/>
        <v>10000</v>
      </c>
      <c r="T534" s="179">
        <f t="shared" si="370"/>
        <v>0</v>
      </c>
      <c r="U534" s="251">
        <f t="shared" si="370"/>
        <v>0</v>
      </c>
      <c r="V534" s="251">
        <f t="shared" si="370"/>
        <v>10000</v>
      </c>
      <c r="W534" s="287">
        <f t="shared" si="370"/>
        <v>0</v>
      </c>
      <c r="X534" s="179"/>
      <c r="Y534" s="261"/>
      <c r="Z534" s="179">
        <f t="shared" si="370"/>
        <v>0</v>
      </c>
      <c r="AA534" s="179">
        <f t="shared" si="370"/>
        <v>10000</v>
      </c>
      <c r="AB534" s="179">
        <f t="shared" si="370"/>
        <v>0</v>
      </c>
      <c r="AC534" s="179">
        <f t="shared" si="370"/>
        <v>0</v>
      </c>
      <c r="AD534" s="179">
        <f t="shared" si="370"/>
        <v>0</v>
      </c>
    </row>
    <row r="535" spans="1:31" s="98" customFormat="1" ht="20.25" hidden="1" customHeight="1" x14ac:dyDescent="0.25">
      <c r="A535" s="167" t="s">
        <v>329</v>
      </c>
      <c r="B535" s="167"/>
      <c r="C535" s="167"/>
      <c r="D535" s="167"/>
      <c r="E535" s="167"/>
      <c r="F535" s="182">
        <f t="shared" si="336"/>
        <v>20000</v>
      </c>
      <c r="G535" s="182">
        <f t="shared" si="337"/>
        <v>10000</v>
      </c>
      <c r="H535" s="183">
        <f t="shared" si="338"/>
        <v>10000</v>
      </c>
      <c r="I535" s="116"/>
      <c r="J535" s="115"/>
      <c r="K535" s="115"/>
      <c r="L535" s="115"/>
      <c r="M535" s="9"/>
      <c r="N535" s="155">
        <v>426210</v>
      </c>
      <c r="O535" s="156" t="s">
        <v>41</v>
      </c>
      <c r="P535" s="157" t="s">
        <v>288</v>
      </c>
      <c r="Q535" s="158">
        <v>10000</v>
      </c>
      <c r="R535" s="158">
        <f>S535-Q535</f>
        <v>0</v>
      </c>
      <c r="S535" s="158">
        <v>10000</v>
      </c>
      <c r="T535" s="158"/>
      <c r="U535" s="252">
        <v>0</v>
      </c>
      <c r="V535" s="252">
        <v>10000</v>
      </c>
      <c r="W535" s="289">
        <v>0</v>
      </c>
      <c r="X535" s="158"/>
      <c r="Y535" s="262"/>
      <c r="Z535" s="158"/>
      <c r="AA535" s="158">
        <f>+Q535</f>
        <v>10000</v>
      </c>
      <c r="AB535" s="158"/>
      <c r="AC535" s="158"/>
      <c r="AD535" s="158"/>
    </row>
    <row r="536" spans="1:31" s="171" customFormat="1" ht="20.25" customHeight="1" x14ac:dyDescent="0.25">
      <c r="A536" s="167" t="s">
        <v>329</v>
      </c>
      <c r="B536" s="180" t="s">
        <v>345</v>
      </c>
      <c r="C536" s="180" t="s">
        <v>376</v>
      </c>
      <c r="D536" s="180" t="s">
        <v>379</v>
      </c>
      <c r="E536" s="180" t="s">
        <v>380</v>
      </c>
      <c r="F536" s="182">
        <f t="shared" si="336"/>
        <v>40000</v>
      </c>
      <c r="G536" s="182">
        <f t="shared" si="337"/>
        <v>40100</v>
      </c>
      <c r="H536" s="183">
        <f t="shared" si="338"/>
        <v>20000</v>
      </c>
      <c r="I536" s="231"/>
      <c r="J536" s="231">
        <v>45</v>
      </c>
      <c r="K536" s="231"/>
      <c r="L536" s="231"/>
      <c r="M536" s="231"/>
      <c r="N536" s="231"/>
      <c r="O536" s="257" t="s">
        <v>41</v>
      </c>
      <c r="P536" s="232" t="s">
        <v>44</v>
      </c>
      <c r="Q536" s="233">
        <f>+Q537</f>
        <v>20000</v>
      </c>
      <c r="R536" s="233">
        <f t="shared" ref="R536:AD536" si="371">+R537</f>
        <v>0</v>
      </c>
      <c r="S536" s="233">
        <f t="shared" si="371"/>
        <v>20000</v>
      </c>
      <c r="T536" s="233">
        <f t="shared" si="371"/>
        <v>0</v>
      </c>
      <c r="U536" s="233">
        <f t="shared" si="371"/>
        <v>0</v>
      </c>
      <c r="V536" s="233">
        <f t="shared" si="371"/>
        <v>20000</v>
      </c>
      <c r="W536" s="233">
        <f t="shared" si="371"/>
        <v>20000</v>
      </c>
      <c r="X536" s="233"/>
      <c r="Y536" s="230">
        <f>W536/V536*100</f>
        <v>100</v>
      </c>
      <c r="Z536" s="170">
        <f t="shared" si="371"/>
        <v>0</v>
      </c>
      <c r="AA536" s="170">
        <f t="shared" si="371"/>
        <v>20000</v>
      </c>
      <c r="AB536" s="170">
        <f t="shared" si="371"/>
        <v>0</v>
      </c>
      <c r="AC536" s="170">
        <f t="shared" si="371"/>
        <v>0</v>
      </c>
      <c r="AD536" s="170">
        <f t="shared" si="371"/>
        <v>0</v>
      </c>
    </row>
    <row r="537" spans="1:31" s="194" customFormat="1" ht="20.25" customHeight="1" x14ac:dyDescent="0.25">
      <c r="A537" s="172" t="s">
        <v>329</v>
      </c>
      <c r="B537" s="172"/>
      <c r="C537" s="195" t="s">
        <v>376</v>
      </c>
      <c r="D537" s="195" t="s">
        <v>379</v>
      </c>
      <c r="E537" s="195" t="s">
        <v>380</v>
      </c>
      <c r="F537" s="187">
        <f t="shared" si="336"/>
        <v>40000</v>
      </c>
      <c r="G537" s="187">
        <f t="shared" si="337"/>
        <v>40000</v>
      </c>
      <c r="H537" s="188">
        <f t="shared" si="338"/>
        <v>20000</v>
      </c>
      <c r="I537" s="108"/>
      <c r="J537" s="115"/>
      <c r="K537" s="115">
        <v>452</v>
      </c>
      <c r="L537" s="115"/>
      <c r="M537" s="115"/>
      <c r="N537" s="116"/>
      <c r="O537" s="10" t="s">
        <v>41</v>
      </c>
      <c r="P537" s="111" t="s">
        <v>289</v>
      </c>
      <c r="Q537" s="117">
        <f>Q538</f>
        <v>20000</v>
      </c>
      <c r="R537" s="117">
        <f t="shared" ref="R537:AD539" si="372">R538</f>
        <v>0</v>
      </c>
      <c r="S537" s="117">
        <f t="shared" si="372"/>
        <v>20000</v>
      </c>
      <c r="T537" s="117">
        <f t="shared" si="372"/>
        <v>0</v>
      </c>
      <c r="U537" s="250">
        <f t="shared" si="372"/>
        <v>0</v>
      </c>
      <c r="V537" s="250">
        <f t="shared" si="372"/>
        <v>20000</v>
      </c>
      <c r="W537" s="286">
        <f t="shared" si="372"/>
        <v>20000</v>
      </c>
      <c r="X537" s="117"/>
      <c r="Y537" s="260"/>
      <c r="Z537" s="193">
        <f t="shared" si="372"/>
        <v>0</v>
      </c>
      <c r="AA537" s="193">
        <f t="shared" si="372"/>
        <v>20000</v>
      </c>
      <c r="AB537" s="193">
        <f t="shared" si="372"/>
        <v>0</v>
      </c>
      <c r="AC537" s="193">
        <f t="shared" si="372"/>
        <v>0</v>
      </c>
      <c r="AD537" s="193">
        <f t="shared" si="372"/>
        <v>0</v>
      </c>
    </row>
    <row r="538" spans="1:31" s="98" customFormat="1" ht="20.25" customHeight="1" x14ac:dyDescent="0.2">
      <c r="A538" s="167" t="s">
        <v>329</v>
      </c>
      <c r="B538" s="167"/>
      <c r="C538" s="167"/>
      <c r="D538" s="180" t="s">
        <v>379</v>
      </c>
      <c r="E538" s="180" t="s">
        <v>380</v>
      </c>
      <c r="F538" s="182">
        <f t="shared" si="336"/>
        <v>40000</v>
      </c>
      <c r="G538" s="182">
        <f t="shared" si="337"/>
        <v>40000</v>
      </c>
      <c r="H538" s="183">
        <f t="shared" si="338"/>
        <v>20000</v>
      </c>
      <c r="I538" s="111"/>
      <c r="J538" s="116"/>
      <c r="K538" s="278"/>
      <c r="L538" s="278">
        <v>4521</v>
      </c>
      <c r="M538" s="278"/>
      <c r="N538" s="278"/>
      <c r="O538" s="10" t="s">
        <v>41</v>
      </c>
      <c r="P538" s="283" t="s">
        <v>289</v>
      </c>
      <c r="Q538" s="117">
        <f>Q539</f>
        <v>20000</v>
      </c>
      <c r="R538" s="117">
        <f t="shared" si="372"/>
        <v>0</v>
      </c>
      <c r="S538" s="117">
        <f t="shared" si="372"/>
        <v>20000</v>
      </c>
      <c r="T538" s="117">
        <f t="shared" si="372"/>
        <v>0</v>
      </c>
      <c r="U538" s="250">
        <f t="shared" si="372"/>
        <v>0</v>
      </c>
      <c r="V538" s="250">
        <f t="shared" si="372"/>
        <v>20000</v>
      </c>
      <c r="W538" s="286">
        <f t="shared" si="372"/>
        <v>20000</v>
      </c>
      <c r="X538" s="117"/>
      <c r="Y538" s="260"/>
      <c r="Z538" s="117">
        <f t="shared" si="372"/>
        <v>0</v>
      </c>
      <c r="AA538" s="117">
        <f t="shared" si="372"/>
        <v>20000</v>
      </c>
      <c r="AB538" s="117">
        <f t="shared" si="372"/>
        <v>0</v>
      </c>
      <c r="AC538" s="117">
        <f t="shared" si="372"/>
        <v>0</v>
      </c>
      <c r="AD538" s="117">
        <f t="shared" si="372"/>
        <v>0</v>
      </c>
    </row>
    <row r="539" spans="1:31" s="98" customFormat="1" ht="20.25" hidden="1" customHeight="1" x14ac:dyDescent="0.25">
      <c r="A539" s="167" t="s">
        <v>329</v>
      </c>
      <c r="B539" s="167"/>
      <c r="C539" s="167"/>
      <c r="D539" s="167"/>
      <c r="E539" s="180" t="s">
        <v>380</v>
      </c>
      <c r="F539" s="182">
        <f t="shared" ref="F539:F710" si="373">+Q539+R539+S539</f>
        <v>40000</v>
      </c>
      <c r="G539" s="182">
        <f t="shared" ref="G539:G710" si="374">+T539+U539+V539+W539+X539+Y539</f>
        <v>40000</v>
      </c>
      <c r="H539" s="183">
        <f t="shared" ref="H539:H710" si="375">+Z539+AA539+AB539+AC539+AD539</f>
        <v>20000</v>
      </c>
      <c r="I539" s="108"/>
      <c r="J539" s="115"/>
      <c r="K539" s="115"/>
      <c r="L539" s="115"/>
      <c r="M539" s="176">
        <v>45211</v>
      </c>
      <c r="N539" s="177"/>
      <c r="O539" s="178" t="s">
        <v>41</v>
      </c>
      <c r="P539" s="177" t="s">
        <v>289</v>
      </c>
      <c r="Q539" s="179">
        <f>Q540</f>
        <v>20000</v>
      </c>
      <c r="R539" s="179">
        <f t="shared" si="372"/>
        <v>0</v>
      </c>
      <c r="S539" s="179">
        <f t="shared" si="372"/>
        <v>20000</v>
      </c>
      <c r="T539" s="179">
        <f t="shared" si="372"/>
        <v>0</v>
      </c>
      <c r="U539" s="251">
        <f t="shared" si="372"/>
        <v>0</v>
      </c>
      <c r="V539" s="251">
        <f t="shared" si="372"/>
        <v>20000</v>
      </c>
      <c r="W539" s="287">
        <f t="shared" si="372"/>
        <v>20000</v>
      </c>
      <c r="X539" s="179"/>
      <c r="Y539" s="261"/>
      <c r="Z539" s="179">
        <f t="shared" si="372"/>
        <v>0</v>
      </c>
      <c r="AA539" s="179">
        <f t="shared" si="372"/>
        <v>20000</v>
      </c>
      <c r="AB539" s="179">
        <f t="shared" si="372"/>
        <v>0</v>
      </c>
      <c r="AC539" s="179">
        <f t="shared" si="372"/>
        <v>0</v>
      </c>
      <c r="AD539" s="179">
        <f t="shared" si="372"/>
        <v>0</v>
      </c>
    </row>
    <row r="540" spans="1:31" s="98" customFormat="1" ht="20.25" hidden="1" customHeight="1" x14ac:dyDescent="0.2">
      <c r="A540" s="167" t="s">
        <v>329</v>
      </c>
      <c r="B540" s="167"/>
      <c r="C540" s="167"/>
      <c r="D540" s="167"/>
      <c r="E540" s="167"/>
      <c r="F540" s="182">
        <f t="shared" si="373"/>
        <v>40000</v>
      </c>
      <c r="G540" s="182">
        <f t="shared" si="374"/>
        <v>40000</v>
      </c>
      <c r="H540" s="183">
        <f t="shared" si="375"/>
        <v>20000</v>
      </c>
      <c r="I540" s="111"/>
      <c r="J540" s="116"/>
      <c r="K540" s="278"/>
      <c r="L540" s="278"/>
      <c r="M540" s="278"/>
      <c r="N540" s="155">
        <v>452110</v>
      </c>
      <c r="O540" s="156" t="s">
        <v>41</v>
      </c>
      <c r="P540" s="157" t="s">
        <v>289</v>
      </c>
      <c r="Q540" s="158">
        <v>20000</v>
      </c>
      <c r="R540" s="158">
        <f>S540-Q540</f>
        <v>0</v>
      </c>
      <c r="S540" s="158">
        <f>30000-11000+1000</f>
        <v>20000</v>
      </c>
      <c r="T540" s="158"/>
      <c r="U540" s="252">
        <v>0</v>
      </c>
      <c r="V540" s="252">
        <v>20000</v>
      </c>
      <c r="W540" s="289">
        <v>20000</v>
      </c>
      <c r="X540" s="158"/>
      <c r="Y540" s="262"/>
      <c r="Z540" s="158"/>
      <c r="AA540" s="158">
        <f>+Q540</f>
        <v>20000</v>
      </c>
      <c r="AB540" s="158"/>
      <c r="AC540" s="158"/>
      <c r="AD540" s="158"/>
    </row>
    <row r="541" spans="1:31" s="175" customFormat="1" ht="27.75" customHeight="1" x14ac:dyDescent="0.25">
      <c r="A541" s="172" t="s">
        <v>435</v>
      </c>
      <c r="B541" s="172"/>
      <c r="C541" s="180" t="s">
        <v>376</v>
      </c>
      <c r="D541" s="180" t="s">
        <v>379</v>
      </c>
      <c r="E541" s="180" t="s">
        <v>380</v>
      </c>
      <c r="F541" s="182">
        <f t="shared" si="373"/>
        <v>2600</v>
      </c>
      <c r="G541" s="182">
        <f t="shared" si="374"/>
        <v>2678.4615384615386</v>
      </c>
      <c r="H541" s="183">
        <f t="shared" si="375"/>
        <v>1300</v>
      </c>
      <c r="I541" s="99"/>
      <c r="J541" s="99"/>
      <c r="K541" s="99"/>
      <c r="L541" s="99"/>
      <c r="M541" s="99"/>
      <c r="N541" s="99" t="str">
        <f>+O541</f>
        <v>5.5.</v>
      </c>
      <c r="O541" s="100" t="s">
        <v>38</v>
      </c>
      <c r="P541" s="101" t="s">
        <v>97</v>
      </c>
      <c r="Q541" s="102">
        <f>+Q542</f>
        <v>1300</v>
      </c>
      <c r="R541" s="102">
        <f t="shared" ref="R541:AD542" si="376">+R542</f>
        <v>0</v>
      </c>
      <c r="S541" s="102">
        <f t="shared" si="376"/>
        <v>1300</v>
      </c>
      <c r="T541" s="102">
        <f t="shared" si="376"/>
        <v>0</v>
      </c>
      <c r="U541" s="102">
        <f t="shared" si="376"/>
        <v>0</v>
      </c>
      <c r="V541" s="102">
        <f t="shared" si="376"/>
        <v>1300</v>
      </c>
      <c r="W541" s="102">
        <f t="shared" si="376"/>
        <v>1280</v>
      </c>
      <c r="X541" s="102"/>
      <c r="Y541" s="276">
        <f>W541/V541*100</f>
        <v>98.461538461538467</v>
      </c>
      <c r="Z541" s="174">
        <f t="shared" si="376"/>
        <v>0</v>
      </c>
      <c r="AA541" s="174">
        <f t="shared" si="376"/>
        <v>1300</v>
      </c>
      <c r="AB541" s="174">
        <f t="shared" si="376"/>
        <v>0</v>
      </c>
      <c r="AC541" s="174">
        <f t="shared" si="376"/>
        <v>0</v>
      </c>
      <c r="AD541" s="174">
        <f t="shared" si="376"/>
        <v>0</v>
      </c>
      <c r="AE541" s="210">
        <f>W541</f>
        <v>1280</v>
      </c>
    </row>
    <row r="542" spans="1:31" s="98" customFormat="1" ht="20.25" customHeight="1" x14ac:dyDescent="0.25">
      <c r="A542" s="172" t="s">
        <v>435</v>
      </c>
      <c r="B542" s="180" t="s">
        <v>345</v>
      </c>
      <c r="C542" s="180" t="s">
        <v>376</v>
      </c>
      <c r="D542" s="180" t="s">
        <v>379</v>
      </c>
      <c r="E542" s="180" t="s">
        <v>380</v>
      </c>
      <c r="F542" s="182">
        <f t="shared" si="373"/>
        <v>2600</v>
      </c>
      <c r="G542" s="182">
        <f t="shared" si="374"/>
        <v>2678.4615384615386</v>
      </c>
      <c r="H542" s="183">
        <f t="shared" si="375"/>
        <v>1300</v>
      </c>
      <c r="I542" s="104">
        <v>4</v>
      </c>
      <c r="J542" s="104"/>
      <c r="K542" s="104"/>
      <c r="L542" s="104"/>
      <c r="M542" s="104"/>
      <c r="N542" s="104"/>
      <c r="O542" s="10" t="s">
        <v>38</v>
      </c>
      <c r="P542" s="106" t="s">
        <v>20</v>
      </c>
      <c r="Q542" s="107">
        <f>+Q543</f>
        <v>1300</v>
      </c>
      <c r="R542" s="107">
        <f t="shared" si="376"/>
        <v>0</v>
      </c>
      <c r="S542" s="107">
        <f t="shared" si="376"/>
        <v>1300</v>
      </c>
      <c r="T542" s="107">
        <f t="shared" si="376"/>
        <v>0</v>
      </c>
      <c r="U542" s="107">
        <f t="shared" si="376"/>
        <v>0</v>
      </c>
      <c r="V542" s="107">
        <f t="shared" si="376"/>
        <v>1300</v>
      </c>
      <c r="W542" s="107">
        <f t="shared" si="376"/>
        <v>1280</v>
      </c>
      <c r="X542" s="107"/>
      <c r="Y542" s="266">
        <f>W542/V542*100</f>
        <v>98.461538461538467</v>
      </c>
      <c r="Z542" s="107">
        <f t="shared" si="376"/>
        <v>0</v>
      </c>
      <c r="AA542" s="107">
        <f t="shared" si="376"/>
        <v>1300</v>
      </c>
      <c r="AB542" s="107">
        <f t="shared" si="376"/>
        <v>0</v>
      </c>
      <c r="AC542" s="107">
        <f t="shared" si="376"/>
        <v>0</v>
      </c>
      <c r="AD542" s="107">
        <f t="shared" si="376"/>
        <v>0</v>
      </c>
    </row>
    <row r="543" spans="1:31" s="171" customFormat="1" ht="20.25" customHeight="1" x14ac:dyDescent="0.25">
      <c r="A543" s="172" t="s">
        <v>435</v>
      </c>
      <c r="B543" s="180" t="s">
        <v>345</v>
      </c>
      <c r="C543" s="180" t="s">
        <v>376</v>
      </c>
      <c r="D543" s="180" t="s">
        <v>379</v>
      </c>
      <c r="E543" s="180" t="s">
        <v>380</v>
      </c>
      <c r="F543" s="182">
        <f t="shared" si="373"/>
        <v>2600</v>
      </c>
      <c r="G543" s="182">
        <f t="shared" si="374"/>
        <v>2678.4615384615386</v>
      </c>
      <c r="H543" s="183">
        <f t="shared" si="375"/>
        <v>1300</v>
      </c>
      <c r="I543" s="231"/>
      <c r="J543" s="231">
        <v>42</v>
      </c>
      <c r="K543" s="231"/>
      <c r="L543" s="231"/>
      <c r="M543" s="231"/>
      <c r="N543" s="231"/>
      <c r="O543" s="257" t="s">
        <v>38</v>
      </c>
      <c r="P543" s="232" t="s">
        <v>12</v>
      </c>
      <c r="Q543" s="233">
        <f t="shared" ref="Q543:AD546" si="377">Q544</f>
        <v>1300</v>
      </c>
      <c r="R543" s="233">
        <f t="shared" si="377"/>
        <v>0</v>
      </c>
      <c r="S543" s="233">
        <f t="shared" si="377"/>
        <v>1300</v>
      </c>
      <c r="T543" s="233">
        <f t="shared" si="377"/>
        <v>0</v>
      </c>
      <c r="U543" s="233">
        <f t="shared" si="377"/>
        <v>0</v>
      </c>
      <c r="V543" s="233">
        <f t="shared" si="377"/>
        <v>1300</v>
      </c>
      <c r="W543" s="233">
        <f t="shared" si="377"/>
        <v>1280</v>
      </c>
      <c r="X543" s="233"/>
      <c r="Y543" s="230">
        <f>W543/V543*100</f>
        <v>98.461538461538467</v>
      </c>
      <c r="Z543" s="170">
        <f t="shared" si="377"/>
        <v>0</v>
      </c>
      <c r="AA543" s="170">
        <f t="shared" si="377"/>
        <v>1300</v>
      </c>
      <c r="AB543" s="170">
        <f t="shared" si="377"/>
        <v>0</v>
      </c>
      <c r="AC543" s="170">
        <f t="shared" si="377"/>
        <v>0</v>
      </c>
      <c r="AD543" s="170">
        <f t="shared" si="377"/>
        <v>0</v>
      </c>
    </row>
    <row r="544" spans="1:31" s="194" customFormat="1" ht="20.25" customHeight="1" x14ac:dyDescent="0.25">
      <c r="A544" s="172" t="s">
        <v>435</v>
      </c>
      <c r="B544" s="172"/>
      <c r="C544" s="195" t="s">
        <v>376</v>
      </c>
      <c r="D544" s="195" t="s">
        <v>379</v>
      </c>
      <c r="E544" s="195" t="s">
        <v>380</v>
      </c>
      <c r="F544" s="187">
        <f t="shared" si="373"/>
        <v>2600</v>
      </c>
      <c r="G544" s="187">
        <f t="shared" si="374"/>
        <v>2580</v>
      </c>
      <c r="H544" s="188">
        <f t="shared" si="375"/>
        <v>1300</v>
      </c>
      <c r="I544" s="108"/>
      <c r="J544" s="115"/>
      <c r="K544" s="115">
        <v>422</v>
      </c>
      <c r="L544" s="115"/>
      <c r="M544" s="115"/>
      <c r="N544" s="116"/>
      <c r="O544" s="10" t="s">
        <v>38</v>
      </c>
      <c r="P544" s="111" t="s">
        <v>272</v>
      </c>
      <c r="Q544" s="117">
        <f>Q545</f>
        <v>1300</v>
      </c>
      <c r="R544" s="117">
        <f t="shared" si="377"/>
        <v>0</v>
      </c>
      <c r="S544" s="117">
        <f t="shared" si="377"/>
        <v>1300</v>
      </c>
      <c r="T544" s="117">
        <f t="shared" si="377"/>
        <v>0</v>
      </c>
      <c r="U544" s="250">
        <f t="shared" si="377"/>
        <v>0</v>
      </c>
      <c r="V544" s="250">
        <f t="shared" si="377"/>
        <v>1300</v>
      </c>
      <c r="W544" s="286">
        <f t="shared" si="377"/>
        <v>1280</v>
      </c>
      <c r="X544" s="117"/>
      <c r="Y544" s="260"/>
      <c r="Z544" s="193">
        <f t="shared" si="377"/>
        <v>0</v>
      </c>
      <c r="AA544" s="193">
        <f t="shared" si="377"/>
        <v>1300</v>
      </c>
      <c r="AB544" s="193">
        <f t="shared" si="377"/>
        <v>0</v>
      </c>
      <c r="AC544" s="193">
        <f t="shared" si="377"/>
        <v>0</v>
      </c>
      <c r="AD544" s="193">
        <f t="shared" si="377"/>
        <v>0</v>
      </c>
    </row>
    <row r="545" spans="1:31" s="98" customFormat="1" ht="20.25" customHeight="1" x14ac:dyDescent="0.25">
      <c r="A545" s="172" t="s">
        <v>435</v>
      </c>
      <c r="B545" s="167"/>
      <c r="C545" s="167"/>
      <c r="D545" s="180" t="s">
        <v>379</v>
      </c>
      <c r="E545" s="180" t="s">
        <v>380</v>
      </c>
      <c r="F545" s="182">
        <f t="shared" si="373"/>
        <v>2600</v>
      </c>
      <c r="G545" s="182">
        <f t="shared" si="374"/>
        <v>2580</v>
      </c>
      <c r="H545" s="183">
        <f t="shared" si="375"/>
        <v>1300</v>
      </c>
      <c r="I545" s="108"/>
      <c r="J545" s="123"/>
      <c r="K545" s="123"/>
      <c r="L545" s="9">
        <v>4221</v>
      </c>
      <c r="M545" s="9"/>
      <c r="N545" s="9"/>
      <c r="O545" s="10" t="s">
        <v>38</v>
      </c>
      <c r="P545" s="111" t="s">
        <v>273</v>
      </c>
      <c r="Q545" s="117">
        <f>Q546</f>
        <v>1300</v>
      </c>
      <c r="R545" s="117">
        <f t="shared" si="377"/>
        <v>0</v>
      </c>
      <c r="S545" s="117">
        <f t="shared" si="377"/>
        <v>1300</v>
      </c>
      <c r="T545" s="117">
        <f t="shared" si="377"/>
        <v>0</v>
      </c>
      <c r="U545" s="250">
        <f t="shared" si="377"/>
        <v>0</v>
      </c>
      <c r="V545" s="250">
        <f t="shared" si="377"/>
        <v>1300</v>
      </c>
      <c r="W545" s="286">
        <f t="shared" si="377"/>
        <v>1280</v>
      </c>
      <c r="X545" s="117"/>
      <c r="Y545" s="260"/>
      <c r="Z545" s="117">
        <f t="shared" si="377"/>
        <v>0</v>
      </c>
      <c r="AA545" s="117">
        <f t="shared" si="377"/>
        <v>1300</v>
      </c>
      <c r="AB545" s="117">
        <f t="shared" si="377"/>
        <v>0</v>
      </c>
      <c r="AC545" s="117">
        <f t="shared" si="377"/>
        <v>0</v>
      </c>
      <c r="AD545" s="117">
        <f t="shared" si="377"/>
        <v>0</v>
      </c>
    </row>
    <row r="546" spans="1:31" s="98" customFormat="1" ht="20.25" hidden="1" customHeight="1" x14ac:dyDescent="0.25">
      <c r="A546" s="172" t="s">
        <v>435</v>
      </c>
      <c r="B546" s="167"/>
      <c r="C546" s="167"/>
      <c r="D546" s="167"/>
      <c r="E546" s="180" t="s">
        <v>380</v>
      </c>
      <c r="F546" s="182">
        <f t="shared" si="373"/>
        <v>2600</v>
      </c>
      <c r="G546" s="182">
        <f t="shared" si="374"/>
        <v>2580</v>
      </c>
      <c r="H546" s="183">
        <f t="shared" si="375"/>
        <v>1300</v>
      </c>
      <c r="I546" s="108"/>
      <c r="J546" s="115"/>
      <c r="K546" s="115"/>
      <c r="L546" s="115"/>
      <c r="M546" s="176">
        <v>42211</v>
      </c>
      <c r="N546" s="177"/>
      <c r="O546" s="178" t="s">
        <v>38</v>
      </c>
      <c r="P546" s="177" t="s">
        <v>274</v>
      </c>
      <c r="Q546" s="179">
        <f>Q547</f>
        <v>1300</v>
      </c>
      <c r="R546" s="179">
        <f t="shared" si="377"/>
        <v>0</v>
      </c>
      <c r="S546" s="179">
        <f t="shared" si="377"/>
        <v>1300</v>
      </c>
      <c r="T546" s="179">
        <f t="shared" si="377"/>
        <v>0</v>
      </c>
      <c r="U546" s="251">
        <f t="shared" si="377"/>
        <v>0</v>
      </c>
      <c r="V546" s="251">
        <f t="shared" si="377"/>
        <v>1300</v>
      </c>
      <c r="W546" s="287">
        <f t="shared" si="377"/>
        <v>1280</v>
      </c>
      <c r="X546" s="179"/>
      <c r="Y546" s="261"/>
      <c r="Z546" s="179">
        <f t="shared" si="377"/>
        <v>0</v>
      </c>
      <c r="AA546" s="179">
        <f t="shared" si="377"/>
        <v>1300</v>
      </c>
      <c r="AB546" s="179">
        <f t="shared" si="377"/>
        <v>0</v>
      </c>
      <c r="AC546" s="179">
        <f t="shared" si="377"/>
        <v>0</v>
      </c>
      <c r="AD546" s="179">
        <f t="shared" si="377"/>
        <v>0</v>
      </c>
    </row>
    <row r="547" spans="1:31" s="98" customFormat="1" ht="20.25" hidden="1" customHeight="1" x14ac:dyDescent="0.25">
      <c r="A547" s="172" t="s">
        <v>435</v>
      </c>
      <c r="B547" s="167"/>
      <c r="C547" s="167"/>
      <c r="D547" s="167"/>
      <c r="E547" s="167"/>
      <c r="F547" s="182">
        <f t="shared" si="373"/>
        <v>2600</v>
      </c>
      <c r="G547" s="182">
        <f t="shared" si="374"/>
        <v>2580</v>
      </c>
      <c r="H547" s="183">
        <f t="shared" si="375"/>
        <v>1300</v>
      </c>
      <c r="I547" s="108"/>
      <c r="J547" s="108"/>
      <c r="K547" s="108"/>
      <c r="L547" s="9"/>
      <c r="M547" s="9"/>
      <c r="N547" s="155">
        <v>422110</v>
      </c>
      <c r="O547" s="156" t="s">
        <v>38</v>
      </c>
      <c r="P547" s="157" t="s">
        <v>290</v>
      </c>
      <c r="Q547" s="158">
        <v>1300</v>
      </c>
      <c r="R547" s="158">
        <f>S547-Q547</f>
        <v>0</v>
      </c>
      <c r="S547" s="158">
        <v>1300</v>
      </c>
      <c r="T547" s="158">
        <v>0</v>
      </c>
      <c r="U547" s="252">
        <v>0</v>
      </c>
      <c r="V547" s="252">
        <v>1300</v>
      </c>
      <c r="W547" s="289">
        <v>1280</v>
      </c>
      <c r="X547" s="158"/>
      <c r="Y547" s="262"/>
      <c r="Z547" s="158"/>
      <c r="AA547" s="158">
        <f>+Q547</f>
        <v>1300</v>
      </c>
      <c r="AB547" s="158"/>
      <c r="AC547" s="158"/>
      <c r="AD547" s="158"/>
      <c r="AE547" s="160"/>
    </row>
    <row r="548" spans="1:31" s="175" customFormat="1" ht="21.75" customHeight="1" x14ac:dyDescent="0.25">
      <c r="A548" s="172" t="s">
        <v>42</v>
      </c>
      <c r="B548" s="172"/>
      <c r="C548" s="180" t="s">
        <v>376</v>
      </c>
      <c r="D548" s="180" t="s">
        <v>379</v>
      </c>
      <c r="E548" s="180" t="s">
        <v>380</v>
      </c>
      <c r="F548" s="182">
        <f t="shared" si="373"/>
        <v>220</v>
      </c>
      <c r="G548" s="182">
        <f t="shared" si="374"/>
        <v>373.42636363636365</v>
      </c>
      <c r="H548" s="183">
        <f t="shared" si="375"/>
        <v>213.54000000000002</v>
      </c>
      <c r="I548" s="99"/>
      <c r="J548" s="99"/>
      <c r="K548" s="99"/>
      <c r="L548" s="99"/>
      <c r="M548" s="99"/>
      <c r="N548" s="99" t="str">
        <f>+O548</f>
        <v>7.2.</v>
      </c>
      <c r="O548" s="100" t="s">
        <v>42</v>
      </c>
      <c r="P548" s="101" t="s">
        <v>21</v>
      </c>
      <c r="Q548" s="102">
        <f>+Q549</f>
        <v>110</v>
      </c>
      <c r="R548" s="102">
        <f t="shared" ref="R548:AD548" si="378">+R549</f>
        <v>0</v>
      </c>
      <c r="S548" s="102">
        <f t="shared" si="378"/>
        <v>110</v>
      </c>
      <c r="T548" s="102">
        <f t="shared" si="378"/>
        <v>104</v>
      </c>
      <c r="U548" s="102">
        <f t="shared" si="378"/>
        <v>110</v>
      </c>
      <c r="V548" s="102">
        <f t="shared" si="378"/>
        <v>110</v>
      </c>
      <c r="W548" s="102">
        <f t="shared" si="378"/>
        <v>25.89</v>
      </c>
      <c r="X548" s="102"/>
      <c r="Y548" s="276">
        <f>W548/V548*100</f>
        <v>23.536363636363635</v>
      </c>
      <c r="Z548" s="174">
        <f t="shared" si="378"/>
        <v>103.54</v>
      </c>
      <c r="AA548" s="174">
        <f t="shared" si="378"/>
        <v>110</v>
      </c>
      <c r="AB548" s="174">
        <f t="shared" si="378"/>
        <v>0</v>
      </c>
      <c r="AC548" s="174">
        <f t="shared" si="378"/>
        <v>0</v>
      </c>
      <c r="AD548" s="174">
        <f t="shared" si="378"/>
        <v>0</v>
      </c>
      <c r="AE548" s="210">
        <f>W548</f>
        <v>25.89</v>
      </c>
    </row>
    <row r="549" spans="1:31" s="98" customFormat="1" ht="19.5" customHeight="1" x14ac:dyDescent="0.25">
      <c r="A549" s="167" t="s">
        <v>42</v>
      </c>
      <c r="B549" s="180" t="s">
        <v>345</v>
      </c>
      <c r="C549" s="180" t="s">
        <v>376</v>
      </c>
      <c r="D549" s="180" t="s">
        <v>379</v>
      </c>
      <c r="E549" s="180" t="s">
        <v>380</v>
      </c>
      <c r="F549" s="182">
        <f t="shared" si="373"/>
        <v>220</v>
      </c>
      <c r="G549" s="182">
        <f t="shared" si="374"/>
        <v>373.42636363636365</v>
      </c>
      <c r="H549" s="183">
        <f t="shared" si="375"/>
        <v>213.54000000000002</v>
      </c>
      <c r="I549" s="104">
        <v>4</v>
      </c>
      <c r="J549" s="104"/>
      <c r="K549" s="104"/>
      <c r="L549" s="104"/>
      <c r="M549" s="104"/>
      <c r="N549" s="104"/>
      <c r="O549" s="10" t="s">
        <v>42</v>
      </c>
      <c r="P549" s="106" t="s">
        <v>20</v>
      </c>
      <c r="Q549" s="107">
        <f>+Q550+Q555</f>
        <v>110</v>
      </c>
      <c r="R549" s="107">
        <f t="shared" ref="R549:AD549" si="379">+R550+R555</f>
        <v>0</v>
      </c>
      <c r="S549" s="107">
        <f t="shared" si="379"/>
        <v>110</v>
      </c>
      <c r="T549" s="107">
        <f t="shared" si="379"/>
        <v>104</v>
      </c>
      <c r="U549" s="107">
        <f t="shared" si="379"/>
        <v>110</v>
      </c>
      <c r="V549" s="107">
        <f t="shared" si="379"/>
        <v>110</v>
      </c>
      <c r="W549" s="107">
        <f t="shared" si="379"/>
        <v>25.89</v>
      </c>
      <c r="X549" s="107"/>
      <c r="Y549" s="266">
        <f>W549/V549*100</f>
        <v>23.536363636363635</v>
      </c>
      <c r="Z549" s="107">
        <f t="shared" si="379"/>
        <v>103.54</v>
      </c>
      <c r="AA549" s="107">
        <f t="shared" si="379"/>
        <v>110</v>
      </c>
      <c r="AB549" s="107">
        <f t="shared" si="379"/>
        <v>0</v>
      </c>
      <c r="AC549" s="107">
        <f t="shared" si="379"/>
        <v>0</v>
      </c>
      <c r="AD549" s="107">
        <f t="shared" si="379"/>
        <v>0</v>
      </c>
    </row>
    <row r="550" spans="1:31" s="171" customFormat="1" ht="20.25" hidden="1" customHeight="1" x14ac:dyDescent="0.25">
      <c r="A550" s="167" t="s">
        <v>42</v>
      </c>
      <c r="B550" s="180" t="s">
        <v>345</v>
      </c>
      <c r="C550" s="180" t="s">
        <v>376</v>
      </c>
      <c r="D550" s="180" t="s">
        <v>379</v>
      </c>
      <c r="E550" s="180" t="s">
        <v>380</v>
      </c>
      <c r="F550" s="182">
        <f t="shared" si="373"/>
        <v>0</v>
      </c>
      <c r="G550" s="182">
        <f t="shared" si="374"/>
        <v>0</v>
      </c>
      <c r="H550" s="183">
        <f t="shared" si="375"/>
        <v>0</v>
      </c>
      <c r="I550" s="105"/>
      <c r="J550" s="105">
        <v>41</v>
      </c>
      <c r="K550" s="105"/>
      <c r="L550" s="105"/>
      <c r="M550" s="105"/>
      <c r="N550" s="105"/>
      <c r="O550" s="10" t="s">
        <v>42</v>
      </c>
      <c r="P550" s="169" t="s">
        <v>11</v>
      </c>
      <c r="Q550" s="170">
        <f>Q551</f>
        <v>0</v>
      </c>
      <c r="R550" s="170">
        <f t="shared" ref="Q550:AD553" si="380">R551</f>
        <v>0</v>
      </c>
      <c r="S550" s="170">
        <f t="shared" si="380"/>
        <v>0</v>
      </c>
      <c r="T550" s="170">
        <f t="shared" si="380"/>
        <v>0</v>
      </c>
      <c r="U550" s="170">
        <f t="shared" si="380"/>
        <v>0</v>
      </c>
      <c r="V550" s="170">
        <f t="shared" si="380"/>
        <v>0</v>
      </c>
      <c r="W550" s="170">
        <f t="shared" si="380"/>
        <v>0</v>
      </c>
      <c r="X550" s="170"/>
      <c r="Y550" s="230">
        <v>0</v>
      </c>
      <c r="Z550" s="170">
        <f t="shared" si="380"/>
        <v>0</v>
      </c>
      <c r="AA550" s="170">
        <f t="shared" si="380"/>
        <v>0</v>
      </c>
      <c r="AB550" s="170">
        <f t="shared" si="380"/>
        <v>0</v>
      </c>
      <c r="AC550" s="170">
        <f t="shared" si="380"/>
        <v>0</v>
      </c>
      <c r="AD550" s="170">
        <f t="shared" si="380"/>
        <v>0</v>
      </c>
    </row>
    <row r="551" spans="1:31" s="194" customFormat="1" ht="20.25" hidden="1" customHeight="1" x14ac:dyDescent="0.25">
      <c r="A551" s="172" t="s">
        <v>42</v>
      </c>
      <c r="B551" s="172"/>
      <c r="C551" s="195" t="s">
        <v>376</v>
      </c>
      <c r="D551" s="195" t="s">
        <v>379</v>
      </c>
      <c r="E551" s="195" t="s">
        <v>380</v>
      </c>
      <c r="F551" s="187">
        <f t="shared" si="373"/>
        <v>0</v>
      </c>
      <c r="G551" s="187">
        <f t="shared" si="374"/>
        <v>0</v>
      </c>
      <c r="H551" s="188">
        <f t="shared" si="375"/>
        <v>0</v>
      </c>
      <c r="I551" s="108"/>
      <c r="J551" s="115"/>
      <c r="K551" s="115">
        <v>412</v>
      </c>
      <c r="L551" s="115"/>
      <c r="M551" s="115"/>
      <c r="N551" s="116"/>
      <c r="O551" s="10" t="s">
        <v>42</v>
      </c>
      <c r="P551" s="111" t="s">
        <v>271</v>
      </c>
      <c r="Q551" s="117">
        <f t="shared" si="380"/>
        <v>0</v>
      </c>
      <c r="R551" s="117">
        <f t="shared" si="380"/>
        <v>0</v>
      </c>
      <c r="S551" s="117">
        <f t="shared" si="380"/>
        <v>0</v>
      </c>
      <c r="T551" s="117">
        <f t="shared" si="380"/>
        <v>0</v>
      </c>
      <c r="U551" s="117">
        <f t="shared" si="380"/>
        <v>0</v>
      </c>
      <c r="V551" s="117">
        <f t="shared" si="380"/>
        <v>0</v>
      </c>
      <c r="W551" s="286">
        <f t="shared" si="380"/>
        <v>0</v>
      </c>
      <c r="X551" s="117"/>
      <c r="Y551" s="260"/>
      <c r="Z551" s="193">
        <f t="shared" si="380"/>
        <v>0</v>
      </c>
      <c r="AA551" s="193">
        <f t="shared" si="380"/>
        <v>0</v>
      </c>
      <c r="AB551" s="193">
        <f t="shared" si="380"/>
        <v>0</v>
      </c>
      <c r="AC551" s="193">
        <f t="shared" si="380"/>
        <v>0</v>
      </c>
      <c r="AD551" s="193">
        <f t="shared" si="380"/>
        <v>0</v>
      </c>
    </row>
    <row r="552" spans="1:31" s="98" customFormat="1" ht="19.5" hidden="1" customHeight="1" x14ac:dyDescent="0.25">
      <c r="A552" s="167" t="s">
        <v>42</v>
      </c>
      <c r="B552" s="167"/>
      <c r="C552" s="167"/>
      <c r="D552" s="180" t="s">
        <v>379</v>
      </c>
      <c r="E552" s="180" t="s">
        <v>380</v>
      </c>
      <c r="F552" s="182">
        <f t="shared" si="373"/>
        <v>0</v>
      </c>
      <c r="G552" s="182">
        <f t="shared" si="374"/>
        <v>0</v>
      </c>
      <c r="H552" s="183">
        <f t="shared" si="375"/>
        <v>0</v>
      </c>
      <c r="I552" s="123"/>
      <c r="J552" s="115"/>
      <c r="K552" s="115"/>
      <c r="L552" s="115">
        <v>4123</v>
      </c>
      <c r="M552" s="115"/>
      <c r="N552" s="116"/>
      <c r="O552" s="124" t="s">
        <v>42</v>
      </c>
      <c r="P552" s="111" t="s">
        <v>201</v>
      </c>
      <c r="Q552" s="117">
        <f>Q553</f>
        <v>0</v>
      </c>
      <c r="R552" s="117">
        <f t="shared" si="380"/>
        <v>0</v>
      </c>
      <c r="S552" s="117">
        <f t="shared" si="380"/>
        <v>0</v>
      </c>
      <c r="T552" s="117">
        <f t="shared" si="380"/>
        <v>0</v>
      </c>
      <c r="U552" s="117">
        <f t="shared" si="380"/>
        <v>0</v>
      </c>
      <c r="V552" s="117">
        <f t="shared" si="380"/>
        <v>0</v>
      </c>
      <c r="W552" s="286">
        <f t="shared" si="380"/>
        <v>0</v>
      </c>
      <c r="X552" s="117"/>
      <c r="Y552" s="260"/>
      <c r="Z552" s="117">
        <f t="shared" si="380"/>
        <v>0</v>
      </c>
      <c r="AA552" s="117">
        <f t="shared" si="380"/>
        <v>0</v>
      </c>
      <c r="AB552" s="117">
        <f t="shared" si="380"/>
        <v>0</v>
      </c>
      <c r="AC552" s="117">
        <f t="shared" si="380"/>
        <v>0</v>
      </c>
      <c r="AD552" s="117">
        <f t="shared" si="380"/>
        <v>0</v>
      </c>
    </row>
    <row r="553" spans="1:31" s="98" customFormat="1" ht="20.25" hidden="1" customHeight="1" x14ac:dyDescent="0.25">
      <c r="A553" s="167" t="s">
        <v>42</v>
      </c>
      <c r="B553" s="167"/>
      <c r="C553" s="167"/>
      <c r="D553" s="167"/>
      <c r="E553" s="180" t="s">
        <v>380</v>
      </c>
      <c r="F553" s="182">
        <f t="shared" si="373"/>
        <v>0</v>
      </c>
      <c r="G553" s="182">
        <f t="shared" si="374"/>
        <v>0</v>
      </c>
      <c r="H553" s="183">
        <f t="shared" si="375"/>
        <v>0</v>
      </c>
      <c r="I553" s="108"/>
      <c r="J553" s="115"/>
      <c r="K553" s="115"/>
      <c r="L553" s="115"/>
      <c r="M553" s="176">
        <v>41231</v>
      </c>
      <c r="N553" s="177"/>
      <c r="O553" s="178" t="s">
        <v>42</v>
      </c>
      <c r="P553" s="177" t="s">
        <v>201</v>
      </c>
      <c r="Q553" s="179">
        <f>Q554</f>
        <v>0</v>
      </c>
      <c r="R553" s="179">
        <f t="shared" si="380"/>
        <v>0</v>
      </c>
      <c r="S553" s="179">
        <f t="shared" si="380"/>
        <v>0</v>
      </c>
      <c r="T553" s="179">
        <f t="shared" si="380"/>
        <v>0</v>
      </c>
      <c r="U553" s="179">
        <f t="shared" si="380"/>
        <v>0</v>
      </c>
      <c r="V553" s="179">
        <f t="shared" si="380"/>
        <v>0</v>
      </c>
      <c r="W553" s="287">
        <f t="shared" si="380"/>
        <v>0</v>
      </c>
      <c r="X553" s="179"/>
      <c r="Y553" s="261"/>
      <c r="Z553" s="179">
        <f t="shared" si="380"/>
        <v>0</v>
      </c>
      <c r="AA553" s="179">
        <f t="shared" si="380"/>
        <v>0</v>
      </c>
      <c r="AB553" s="179">
        <f t="shared" si="380"/>
        <v>0</v>
      </c>
      <c r="AC553" s="179">
        <f t="shared" si="380"/>
        <v>0</v>
      </c>
      <c r="AD553" s="179">
        <f t="shared" si="380"/>
        <v>0</v>
      </c>
    </row>
    <row r="554" spans="1:31" s="98" customFormat="1" ht="19.5" hidden="1" customHeight="1" x14ac:dyDescent="0.25">
      <c r="A554" s="167" t="s">
        <v>42</v>
      </c>
      <c r="B554" s="167"/>
      <c r="C554" s="167"/>
      <c r="D554" s="167"/>
      <c r="E554" s="167"/>
      <c r="F554" s="182">
        <f t="shared" si="373"/>
        <v>0</v>
      </c>
      <c r="G554" s="182">
        <f t="shared" si="374"/>
        <v>0</v>
      </c>
      <c r="H554" s="183">
        <f t="shared" si="375"/>
        <v>0</v>
      </c>
      <c r="I554" s="123"/>
      <c r="J554" s="115"/>
      <c r="K554" s="115"/>
      <c r="L554" s="115"/>
      <c r="M554" s="9"/>
      <c r="N554" s="155">
        <v>412310</v>
      </c>
      <c r="O554" s="156" t="s">
        <v>42</v>
      </c>
      <c r="P554" s="157" t="s">
        <v>201</v>
      </c>
      <c r="Q554" s="158">
        <v>0</v>
      </c>
      <c r="R554" s="158">
        <f>S554-Q554</f>
        <v>0</v>
      </c>
      <c r="S554" s="158">
        <v>0</v>
      </c>
      <c r="T554" s="158"/>
      <c r="U554" s="158"/>
      <c r="V554" s="158"/>
      <c r="W554" s="289"/>
      <c r="X554" s="158"/>
      <c r="Y554" s="262"/>
      <c r="Z554" s="158"/>
      <c r="AA554" s="158">
        <f>+Q554</f>
        <v>0</v>
      </c>
      <c r="AB554" s="158"/>
      <c r="AC554" s="158"/>
      <c r="AD554" s="158"/>
    </row>
    <row r="555" spans="1:31" s="171" customFormat="1" ht="20.25" customHeight="1" x14ac:dyDescent="0.25">
      <c r="A555" s="167" t="s">
        <v>42</v>
      </c>
      <c r="B555" s="180" t="s">
        <v>345</v>
      </c>
      <c r="C555" s="180" t="s">
        <v>376</v>
      </c>
      <c r="D555" s="180" t="s">
        <v>379</v>
      </c>
      <c r="E555" s="180" t="s">
        <v>380</v>
      </c>
      <c r="F555" s="182">
        <f t="shared" si="373"/>
        <v>220</v>
      </c>
      <c r="G555" s="182">
        <f t="shared" si="374"/>
        <v>373.42636363636365</v>
      </c>
      <c r="H555" s="183">
        <f t="shared" si="375"/>
        <v>213.54000000000002</v>
      </c>
      <c r="I555" s="231"/>
      <c r="J555" s="231">
        <v>42</v>
      </c>
      <c r="K555" s="231"/>
      <c r="L555" s="231"/>
      <c r="M555" s="231"/>
      <c r="N555" s="231"/>
      <c r="O555" s="257" t="s">
        <v>42</v>
      </c>
      <c r="P555" s="232" t="s">
        <v>12</v>
      </c>
      <c r="Q555" s="233">
        <f>Q556+Q560</f>
        <v>110</v>
      </c>
      <c r="R555" s="233">
        <f t="shared" ref="R555:AD555" si="381">R556+R560</f>
        <v>0</v>
      </c>
      <c r="S555" s="233">
        <f t="shared" si="381"/>
        <v>110</v>
      </c>
      <c r="T555" s="233">
        <v>104</v>
      </c>
      <c r="U555" s="233">
        <f t="shared" si="381"/>
        <v>110</v>
      </c>
      <c r="V555" s="233">
        <f t="shared" si="381"/>
        <v>110</v>
      </c>
      <c r="W555" s="233">
        <f t="shared" si="381"/>
        <v>25.89</v>
      </c>
      <c r="X555" s="233"/>
      <c r="Y555" s="230">
        <f>W555/V555*100</f>
        <v>23.536363636363635</v>
      </c>
      <c r="Z555" s="170">
        <f t="shared" si="381"/>
        <v>103.54</v>
      </c>
      <c r="AA555" s="170">
        <f t="shared" si="381"/>
        <v>110</v>
      </c>
      <c r="AB555" s="170">
        <f t="shared" si="381"/>
        <v>0</v>
      </c>
      <c r="AC555" s="170">
        <f t="shared" si="381"/>
        <v>0</v>
      </c>
      <c r="AD555" s="170">
        <f t="shared" si="381"/>
        <v>0</v>
      </c>
    </row>
    <row r="556" spans="1:31" s="194" customFormat="1" ht="20.25" customHeight="1" x14ac:dyDescent="0.25">
      <c r="A556" s="172" t="s">
        <v>42</v>
      </c>
      <c r="B556" s="172"/>
      <c r="C556" s="195" t="s">
        <v>376</v>
      </c>
      <c r="D556" s="195" t="s">
        <v>379</v>
      </c>
      <c r="E556" s="195" t="s">
        <v>380</v>
      </c>
      <c r="F556" s="187">
        <f t="shared" si="373"/>
        <v>220</v>
      </c>
      <c r="G556" s="187">
        <f t="shared" si="374"/>
        <v>349.89</v>
      </c>
      <c r="H556" s="188">
        <f t="shared" si="375"/>
        <v>213.54000000000002</v>
      </c>
      <c r="I556" s="108"/>
      <c r="J556" s="115"/>
      <c r="K556" s="115">
        <v>422</v>
      </c>
      <c r="L556" s="115"/>
      <c r="M556" s="115"/>
      <c r="N556" s="116"/>
      <c r="O556" s="10" t="s">
        <v>42</v>
      </c>
      <c r="P556" s="111" t="s">
        <v>272</v>
      </c>
      <c r="Q556" s="117">
        <f>Q557</f>
        <v>110</v>
      </c>
      <c r="R556" s="117">
        <f t="shared" ref="Q556:AD558" si="382">R557</f>
        <v>0</v>
      </c>
      <c r="S556" s="117">
        <f t="shared" si="382"/>
        <v>110</v>
      </c>
      <c r="T556" s="117">
        <v>104</v>
      </c>
      <c r="U556" s="250">
        <f t="shared" si="382"/>
        <v>110</v>
      </c>
      <c r="V556" s="250">
        <f t="shared" si="382"/>
        <v>110</v>
      </c>
      <c r="W556" s="286">
        <f t="shared" si="382"/>
        <v>25.89</v>
      </c>
      <c r="X556" s="117"/>
      <c r="Y556" s="260"/>
      <c r="Z556" s="193">
        <f t="shared" si="382"/>
        <v>103.54</v>
      </c>
      <c r="AA556" s="193">
        <f t="shared" si="382"/>
        <v>110</v>
      </c>
      <c r="AB556" s="193">
        <f t="shared" si="382"/>
        <v>0</v>
      </c>
      <c r="AC556" s="193">
        <f t="shared" si="382"/>
        <v>0</v>
      </c>
      <c r="AD556" s="193">
        <f t="shared" si="382"/>
        <v>0</v>
      </c>
    </row>
    <row r="557" spans="1:31" s="98" customFormat="1" ht="19.5" customHeight="1" x14ac:dyDescent="0.25">
      <c r="A557" s="167" t="s">
        <v>42</v>
      </c>
      <c r="B557" s="167"/>
      <c r="C557" s="167"/>
      <c r="D557" s="180" t="s">
        <v>379</v>
      </c>
      <c r="E557" s="180" t="s">
        <v>380</v>
      </c>
      <c r="F557" s="182">
        <f t="shared" si="373"/>
        <v>220</v>
      </c>
      <c r="G557" s="182">
        <f t="shared" si="374"/>
        <v>349.89</v>
      </c>
      <c r="H557" s="183">
        <f t="shared" si="375"/>
        <v>213.54000000000002</v>
      </c>
      <c r="I557" s="123"/>
      <c r="J557" s="115"/>
      <c r="K557" s="115"/>
      <c r="L557" s="115">
        <v>4224</v>
      </c>
      <c r="M557" s="115"/>
      <c r="N557" s="116"/>
      <c r="O557" s="10" t="s">
        <v>42</v>
      </c>
      <c r="P557" s="111" t="s">
        <v>279</v>
      </c>
      <c r="Q557" s="117">
        <f t="shared" si="382"/>
        <v>110</v>
      </c>
      <c r="R557" s="117">
        <f t="shared" si="382"/>
        <v>0</v>
      </c>
      <c r="S557" s="117">
        <f t="shared" si="382"/>
        <v>110</v>
      </c>
      <c r="T557" s="117">
        <v>104</v>
      </c>
      <c r="U557" s="250">
        <f t="shared" si="382"/>
        <v>110</v>
      </c>
      <c r="V557" s="250">
        <f t="shared" si="382"/>
        <v>110</v>
      </c>
      <c r="W557" s="286">
        <f t="shared" si="382"/>
        <v>25.89</v>
      </c>
      <c r="X557" s="117"/>
      <c r="Y557" s="260"/>
      <c r="Z557" s="117">
        <f t="shared" si="382"/>
        <v>103.54</v>
      </c>
      <c r="AA557" s="117">
        <f t="shared" si="382"/>
        <v>110</v>
      </c>
      <c r="AB557" s="117">
        <f t="shared" si="382"/>
        <v>0</v>
      </c>
      <c r="AC557" s="117">
        <f t="shared" si="382"/>
        <v>0</v>
      </c>
      <c r="AD557" s="117">
        <f t="shared" si="382"/>
        <v>0</v>
      </c>
    </row>
    <row r="558" spans="1:31" s="98" customFormat="1" ht="20.25" hidden="1" customHeight="1" x14ac:dyDescent="0.25">
      <c r="A558" s="167" t="s">
        <v>42</v>
      </c>
      <c r="B558" s="167"/>
      <c r="C558" s="167"/>
      <c r="D558" s="167"/>
      <c r="E558" s="180" t="s">
        <v>380</v>
      </c>
      <c r="F558" s="182">
        <f t="shared" si="373"/>
        <v>220</v>
      </c>
      <c r="G558" s="182">
        <f t="shared" si="374"/>
        <v>245.89</v>
      </c>
      <c r="H558" s="183">
        <f t="shared" si="375"/>
        <v>213.54000000000002</v>
      </c>
      <c r="I558" s="108"/>
      <c r="J558" s="115"/>
      <c r="K558" s="115"/>
      <c r="L558" s="115"/>
      <c r="M558" s="176">
        <v>42242</v>
      </c>
      <c r="N558" s="177"/>
      <c r="O558" s="178" t="s">
        <v>42</v>
      </c>
      <c r="P558" s="177" t="s">
        <v>281</v>
      </c>
      <c r="Q558" s="179">
        <f t="shared" si="382"/>
        <v>110</v>
      </c>
      <c r="R558" s="179">
        <f t="shared" si="382"/>
        <v>0</v>
      </c>
      <c r="S558" s="179">
        <f t="shared" si="382"/>
        <v>110</v>
      </c>
      <c r="T558" s="179">
        <f t="shared" si="382"/>
        <v>0</v>
      </c>
      <c r="U558" s="251">
        <f t="shared" si="382"/>
        <v>110</v>
      </c>
      <c r="V558" s="251">
        <f t="shared" si="382"/>
        <v>110</v>
      </c>
      <c r="W558" s="287">
        <f t="shared" si="382"/>
        <v>25.89</v>
      </c>
      <c r="X558" s="179"/>
      <c r="Y558" s="261"/>
      <c r="Z558" s="179">
        <f t="shared" si="382"/>
        <v>103.54</v>
      </c>
      <c r="AA558" s="179">
        <f t="shared" si="382"/>
        <v>110</v>
      </c>
      <c r="AB558" s="179">
        <f t="shared" si="382"/>
        <v>0</v>
      </c>
      <c r="AC558" s="179">
        <f t="shared" si="382"/>
        <v>0</v>
      </c>
      <c r="AD558" s="179">
        <f t="shared" si="382"/>
        <v>0</v>
      </c>
    </row>
    <row r="559" spans="1:31" s="98" customFormat="1" ht="19.5" hidden="1" customHeight="1" x14ac:dyDescent="0.25">
      <c r="A559" s="167" t="s">
        <v>42</v>
      </c>
      <c r="B559" s="167"/>
      <c r="C559" s="167"/>
      <c r="D559" s="167"/>
      <c r="E559" s="167"/>
      <c r="F559" s="182">
        <f t="shared" si="373"/>
        <v>220</v>
      </c>
      <c r="G559" s="182">
        <f t="shared" si="374"/>
        <v>245.89</v>
      </c>
      <c r="H559" s="183">
        <f t="shared" si="375"/>
        <v>213.54000000000002</v>
      </c>
      <c r="I559" s="123"/>
      <c r="J559" s="115"/>
      <c r="K559" s="115"/>
      <c r="L559" s="115"/>
      <c r="M559" s="9"/>
      <c r="N559" s="155">
        <v>422420</v>
      </c>
      <c r="O559" s="156" t="s">
        <v>42</v>
      </c>
      <c r="P559" s="157" t="s">
        <v>281</v>
      </c>
      <c r="Q559" s="158">
        <v>110</v>
      </c>
      <c r="R559" s="158">
        <f>S559-Q559</f>
        <v>0</v>
      </c>
      <c r="S559" s="158">
        <v>110</v>
      </c>
      <c r="T559" s="158"/>
      <c r="U559" s="252">
        <v>110</v>
      </c>
      <c r="V559" s="252">
        <v>110</v>
      </c>
      <c r="W559" s="289">
        <v>25.89</v>
      </c>
      <c r="X559" s="158"/>
      <c r="Y559" s="262"/>
      <c r="Z559" s="158">
        <v>103.54</v>
      </c>
      <c r="AA559" s="158">
        <f>+Q559</f>
        <v>110</v>
      </c>
      <c r="AB559" s="158"/>
      <c r="AC559" s="158"/>
      <c r="AD559" s="158"/>
    </row>
    <row r="560" spans="1:31" s="194" customFormat="1" ht="20.25" hidden="1" customHeight="1" x14ac:dyDescent="0.25">
      <c r="A560" s="172" t="s">
        <v>42</v>
      </c>
      <c r="B560" s="172"/>
      <c r="C560" s="195" t="s">
        <v>376</v>
      </c>
      <c r="D560" s="195" t="s">
        <v>379</v>
      </c>
      <c r="E560" s="195" t="s">
        <v>380</v>
      </c>
      <c r="F560" s="187">
        <f t="shared" si="373"/>
        <v>0</v>
      </c>
      <c r="G560" s="187">
        <f t="shared" si="374"/>
        <v>0</v>
      </c>
      <c r="H560" s="188">
        <f t="shared" si="375"/>
        <v>0</v>
      </c>
      <c r="I560" s="108"/>
      <c r="J560" s="115"/>
      <c r="K560" s="115">
        <v>423</v>
      </c>
      <c r="L560" s="115"/>
      <c r="M560" s="115"/>
      <c r="N560" s="116"/>
      <c r="O560" s="10" t="s">
        <v>42</v>
      </c>
      <c r="P560" s="111" t="s">
        <v>284</v>
      </c>
      <c r="Q560" s="117">
        <f t="shared" ref="Q560:AD562" si="383">Q561</f>
        <v>0</v>
      </c>
      <c r="R560" s="117">
        <f t="shared" si="383"/>
        <v>0</v>
      </c>
      <c r="S560" s="117">
        <f t="shared" si="383"/>
        <v>0</v>
      </c>
      <c r="T560" s="117">
        <f t="shared" si="383"/>
        <v>0</v>
      </c>
      <c r="U560" s="117">
        <f t="shared" si="383"/>
        <v>0</v>
      </c>
      <c r="V560" s="117">
        <f t="shared" si="383"/>
        <v>0</v>
      </c>
      <c r="W560" s="286">
        <f t="shared" si="383"/>
        <v>0</v>
      </c>
      <c r="X560" s="117"/>
      <c r="Y560" s="260"/>
      <c r="Z560" s="193">
        <f t="shared" si="383"/>
        <v>0</v>
      </c>
      <c r="AA560" s="193">
        <f t="shared" si="383"/>
        <v>0</v>
      </c>
      <c r="AB560" s="193">
        <f t="shared" si="383"/>
        <v>0</v>
      </c>
      <c r="AC560" s="193">
        <f t="shared" si="383"/>
        <v>0</v>
      </c>
      <c r="AD560" s="193">
        <f t="shared" si="383"/>
        <v>0</v>
      </c>
    </row>
    <row r="561" spans="1:35" s="98" customFormat="1" ht="19.5" hidden="1" customHeight="1" x14ac:dyDescent="0.25">
      <c r="A561" s="167" t="s">
        <v>42</v>
      </c>
      <c r="B561" s="167"/>
      <c r="C561" s="167"/>
      <c r="D561" s="180" t="s">
        <v>379</v>
      </c>
      <c r="E561" s="180" t="s">
        <v>380</v>
      </c>
      <c r="F561" s="182">
        <f t="shared" si="373"/>
        <v>0</v>
      </c>
      <c r="G561" s="182">
        <f t="shared" si="374"/>
        <v>0</v>
      </c>
      <c r="H561" s="183">
        <f t="shared" si="375"/>
        <v>0</v>
      </c>
      <c r="I561" s="123"/>
      <c r="J561" s="115"/>
      <c r="K561" s="115"/>
      <c r="L561" s="115">
        <v>4231</v>
      </c>
      <c r="M561" s="115"/>
      <c r="N561" s="116"/>
      <c r="O561" s="126" t="s">
        <v>42</v>
      </c>
      <c r="P561" s="111" t="s">
        <v>285</v>
      </c>
      <c r="Q561" s="117">
        <f t="shared" si="383"/>
        <v>0</v>
      </c>
      <c r="R561" s="117">
        <f t="shared" si="383"/>
        <v>0</v>
      </c>
      <c r="S561" s="117">
        <f t="shared" si="383"/>
        <v>0</v>
      </c>
      <c r="T561" s="117">
        <f t="shared" si="383"/>
        <v>0</v>
      </c>
      <c r="U561" s="117">
        <f t="shared" si="383"/>
        <v>0</v>
      </c>
      <c r="V561" s="117">
        <f t="shared" si="383"/>
        <v>0</v>
      </c>
      <c r="W561" s="286">
        <f t="shared" si="383"/>
        <v>0</v>
      </c>
      <c r="X561" s="117"/>
      <c r="Y561" s="260"/>
      <c r="Z561" s="117">
        <f t="shared" si="383"/>
        <v>0</v>
      </c>
      <c r="AA561" s="117">
        <f t="shared" si="383"/>
        <v>0</v>
      </c>
      <c r="AB561" s="117">
        <f t="shared" si="383"/>
        <v>0</v>
      </c>
      <c r="AC561" s="117">
        <f t="shared" si="383"/>
        <v>0</v>
      </c>
      <c r="AD561" s="117">
        <f t="shared" si="383"/>
        <v>0</v>
      </c>
    </row>
    <row r="562" spans="1:35" s="98" customFormat="1" ht="20.25" hidden="1" customHeight="1" x14ac:dyDescent="0.25">
      <c r="A562" s="167" t="s">
        <v>42</v>
      </c>
      <c r="B562" s="167"/>
      <c r="C562" s="167"/>
      <c r="D562" s="167"/>
      <c r="E562" s="180" t="s">
        <v>380</v>
      </c>
      <c r="F562" s="182">
        <f t="shared" si="373"/>
        <v>0</v>
      </c>
      <c r="G562" s="182">
        <f t="shared" si="374"/>
        <v>0</v>
      </c>
      <c r="H562" s="183">
        <f t="shared" si="375"/>
        <v>0</v>
      </c>
      <c r="I562" s="108"/>
      <c r="J562" s="115"/>
      <c r="K562" s="115"/>
      <c r="L562" s="115"/>
      <c r="M562" s="176">
        <v>42311</v>
      </c>
      <c r="N562" s="177"/>
      <c r="O562" s="178" t="s">
        <v>42</v>
      </c>
      <c r="P562" s="177" t="s">
        <v>286</v>
      </c>
      <c r="Q562" s="179">
        <f t="shared" si="383"/>
        <v>0</v>
      </c>
      <c r="R562" s="179">
        <f t="shared" si="383"/>
        <v>0</v>
      </c>
      <c r="S562" s="179">
        <f t="shared" si="383"/>
        <v>0</v>
      </c>
      <c r="T562" s="179">
        <f t="shared" si="383"/>
        <v>0</v>
      </c>
      <c r="U562" s="179">
        <f t="shared" si="383"/>
        <v>0</v>
      </c>
      <c r="V562" s="179">
        <f t="shared" si="383"/>
        <v>0</v>
      </c>
      <c r="W562" s="287">
        <f t="shared" si="383"/>
        <v>0</v>
      </c>
      <c r="X562" s="179"/>
      <c r="Y562" s="261"/>
      <c r="Z562" s="179">
        <f t="shared" si="383"/>
        <v>0</v>
      </c>
      <c r="AA562" s="179">
        <f t="shared" si="383"/>
        <v>0</v>
      </c>
      <c r="AB562" s="179">
        <f t="shared" si="383"/>
        <v>0</v>
      </c>
      <c r="AC562" s="179">
        <f t="shared" si="383"/>
        <v>0</v>
      </c>
      <c r="AD562" s="179">
        <f t="shared" si="383"/>
        <v>0</v>
      </c>
    </row>
    <row r="563" spans="1:35" s="98" customFormat="1" ht="19.5" hidden="1" customHeight="1" x14ac:dyDescent="0.25">
      <c r="A563" s="167" t="s">
        <v>42</v>
      </c>
      <c r="B563" s="167"/>
      <c r="C563" s="167"/>
      <c r="D563" s="167"/>
      <c r="E563" s="167"/>
      <c r="F563" s="182">
        <f t="shared" si="373"/>
        <v>0</v>
      </c>
      <c r="G563" s="182">
        <f t="shared" si="374"/>
        <v>0</v>
      </c>
      <c r="H563" s="183">
        <f t="shared" si="375"/>
        <v>0</v>
      </c>
      <c r="I563" s="123"/>
      <c r="J563" s="115"/>
      <c r="K563" s="115"/>
      <c r="L563" s="115"/>
      <c r="M563" s="9"/>
      <c r="N563" s="155">
        <v>423110</v>
      </c>
      <c r="O563" s="156" t="s">
        <v>42</v>
      </c>
      <c r="P563" s="157" t="s">
        <v>286</v>
      </c>
      <c r="Q563" s="158"/>
      <c r="R563" s="158"/>
      <c r="S563" s="158"/>
      <c r="T563" s="158"/>
      <c r="U563" s="214">
        <v>0</v>
      </c>
      <c r="V563" s="214">
        <v>0</v>
      </c>
      <c r="W563" s="289"/>
      <c r="X563" s="158"/>
      <c r="Y563" s="262"/>
      <c r="Z563" s="158"/>
      <c r="AA563" s="158">
        <f>+Q563</f>
        <v>0</v>
      </c>
      <c r="AB563" s="158"/>
      <c r="AC563" s="158"/>
      <c r="AD563" s="158"/>
    </row>
    <row r="564" spans="1:35" s="98" customFormat="1" ht="30" customHeight="1" x14ac:dyDescent="0.25">
      <c r="A564" s="166" t="s">
        <v>330</v>
      </c>
      <c r="B564" s="180" t="s">
        <v>345</v>
      </c>
      <c r="C564" s="180" t="s">
        <v>376</v>
      </c>
      <c r="D564" s="180" t="s">
        <v>379</v>
      </c>
      <c r="E564" s="180" t="s">
        <v>380</v>
      </c>
      <c r="F564" s="182" t="e">
        <f t="shared" si="373"/>
        <v>#REF!</v>
      </c>
      <c r="G564" s="182">
        <f t="shared" si="374"/>
        <v>154906</v>
      </c>
      <c r="H564" s="183" t="e">
        <f t="shared" si="375"/>
        <v>#REF!</v>
      </c>
      <c r="I564" s="387" t="s">
        <v>96</v>
      </c>
      <c r="J564" s="388"/>
      <c r="K564" s="388"/>
      <c r="L564" s="388"/>
      <c r="M564" s="388"/>
      <c r="N564" s="388"/>
      <c r="O564" s="389"/>
      <c r="P564" s="95" t="s">
        <v>99</v>
      </c>
      <c r="Q564" s="96" t="e">
        <f>+Q565</f>
        <v>#REF!</v>
      </c>
      <c r="R564" s="96" t="e">
        <f t="shared" ref="R564:AD565" si="384">+R565</f>
        <v>#REF!</v>
      </c>
      <c r="S564" s="96" t="e">
        <f t="shared" si="384"/>
        <v>#REF!</v>
      </c>
      <c r="T564" s="96">
        <f t="shared" si="384"/>
        <v>74906</v>
      </c>
      <c r="U564" s="96">
        <f t="shared" si="384"/>
        <v>80000</v>
      </c>
      <c r="V564" s="96">
        <f t="shared" si="384"/>
        <v>0</v>
      </c>
      <c r="W564" s="96">
        <f t="shared" si="384"/>
        <v>0</v>
      </c>
      <c r="X564" s="96"/>
      <c r="Y564" s="265"/>
      <c r="Z564" s="96">
        <f t="shared" si="384"/>
        <v>74905.36</v>
      </c>
      <c r="AA564" s="96" t="e">
        <f t="shared" si="384"/>
        <v>#REF!</v>
      </c>
      <c r="AB564" s="96" t="e">
        <f>+AB566</f>
        <v>#REF!</v>
      </c>
      <c r="AC564" s="96" t="e">
        <f>+AC566</f>
        <v>#REF!</v>
      </c>
      <c r="AD564" s="96" t="e">
        <f>+AD566</f>
        <v>#REF!</v>
      </c>
    </row>
    <row r="565" spans="1:35" s="175" customFormat="1" ht="21.75" customHeight="1" x14ac:dyDescent="0.25">
      <c r="A565" s="172" t="s">
        <v>330</v>
      </c>
      <c r="B565" s="172"/>
      <c r="C565" s="180" t="s">
        <v>376</v>
      </c>
      <c r="D565" s="180" t="s">
        <v>379</v>
      </c>
      <c r="E565" s="180" t="s">
        <v>380</v>
      </c>
      <c r="F565" s="182" t="e">
        <f t="shared" si="373"/>
        <v>#REF!</v>
      </c>
      <c r="G565" s="182">
        <f t="shared" si="374"/>
        <v>154906</v>
      </c>
      <c r="H565" s="183" t="e">
        <f t="shared" si="375"/>
        <v>#REF!</v>
      </c>
      <c r="I565" s="99"/>
      <c r="J565" s="99"/>
      <c r="K565" s="99"/>
      <c r="L565" s="99"/>
      <c r="M565" s="99"/>
      <c r="N565" s="99" t="str">
        <f>+O565</f>
        <v>5.5.</v>
      </c>
      <c r="O565" s="100" t="s">
        <v>38</v>
      </c>
      <c r="P565" s="101" t="s">
        <v>18</v>
      </c>
      <c r="Q565" s="102" t="e">
        <f>+Q566</f>
        <v>#REF!</v>
      </c>
      <c r="R565" s="102" t="e">
        <f t="shared" si="384"/>
        <v>#REF!</v>
      </c>
      <c r="S565" s="102" t="e">
        <f t="shared" si="384"/>
        <v>#REF!</v>
      </c>
      <c r="T565" s="102">
        <f>T566</f>
        <v>74906</v>
      </c>
      <c r="U565" s="102">
        <f t="shared" ref="U565:W565" si="385">U566</f>
        <v>80000</v>
      </c>
      <c r="V565" s="102">
        <f t="shared" si="385"/>
        <v>0</v>
      </c>
      <c r="W565" s="102">
        <f t="shared" si="385"/>
        <v>0</v>
      </c>
      <c r="X565" s="102"/>
      <c r="Y565" s="276">
        <v>0</v>
      </c>
      <c r="Z565" s="174">
        <f t="shared" si="384"/>
        <v>74905.36</v>
      </c>
      <c r="AA565" s="174" t="e">
        <f t="shared" si="384"/>
        <v>#REF!</v>
      </c>
      <c r="AB565" s="174" t="e">
        <f t="shared" si="384"/>
        <v>#REF!</v>
      </c>
      <c r="AC565" s="174" t="e">
        <f t="shared" si="384"/>
        <v>#REF!</v>
      </c>
      <c r="AD565" s="174" t="e">
        <f t="shared" si="384"/>
        <v>#REF!</v>
      </c>
      <c r="AE565" s="213">
        <f>U571+U574+U578+U583+U586+U588+U591+U595+U596+U598+U601+U602+U604+U606+U610+U613+U615+U618+U620+U621+U624+U626+U632+U633+U637+U629</f>
        <v>80000</v>
      </c>
      <c r="AF565" s="213">
        <f t="shared" ref="AF565:AI565" si="386">V571+V574+V578+V583+V586+V588+V591+V595+V596+V598+V601+V602+V604+V606+V610+V613+V615+V618+V620+V621+V624+V626+V632+V633+V637+V629</f>
        <v>0</v>
      </c>
      <c r="AG565" s="213">
        <f t="shared" si="386"/>
        <v>0</v>
      </c>
      <c r="AH565" s="213">
        <f t="shared" si="386"/>
        <v>0</v>
      </c>
      <c r="AI565" s="213">
        <f t="shared" si="386"/>
        <v>0</v>
      </c>
    </row>
    <row r="566" spans="1:35" s="98" customFormat="1" ht="20.25" customHeight="1" x14ac:dyDescent="0.25">
      <c r="A566" s="166" t="s">
        <v>330</v>
      </c>
      <c r="B566" s="180" t="s">
        <v>345</v>
      </c>
      <c r="C566" s="180" t="s">
        <v>376</v>
      </c>
      <c r="D566" s="180" t="s">
        <v>379</v>
      </c>
      <c r="E566" s="180" t="s">
        <v>380</v>
      </c>
      <c r="F566" s="182" t="e">
        <f t="shared" si="373"/>
        <v>#REF!</v>
      </c>
      <c r="G566" s="182">
        <f t="shared" si="374"/>
        <v>154906</v>
      </c>
      <c r="H566" s="183" t="e">
        <f t="shared" si="375"/>
        <v>#REF!</v>
      </c>
      <c r="I566" s="104">
        <v>3</v>
      </c>
      <c r="J566" s="104"/>
      <c r="K566" s="104"/>
      <c r="L566" s="104"/>
      <c r="M566" s="104"/>
      <c r="N566" s="104"/>
      <c r="O566" s="159" t="s">
        <v>38</v>
      </c>
      <c r="P566" s="106" t="s">
        <v>17</v>
      </c>
      <c r="Q566" s="107" t="e">
        <f>+Q567+#REF!</f>
        <v>#REF!</v>
      </c>
      <c r="R566" s="107" t="e">
        <f>+R567+#REF!</f>
        <v>#REF!</v>
      </c>
      <c r="S566" s="107" t="e">
        <f>+S567+#REF!</f>
        <v>#REF!</v>
      </c>
      <c r="T566" s="107">
        <v>74906</v>
      </c>
      <c r="U566" s="107">
        <f t="shared" ref="U566:W566" si="387">U567+U579</f>
        <v>80000</v>
      </c>
      <c r="V566" s="107">
        <f t="shared" si="387"/>
        <v>0</v>
      </c>
      <c r="W566" s="107">
        <f t="shared" si="387"/>
        <v>0</v>
      </c>
      <c r="X566" s="107"/>
      <c r="Y566" s="266">
        <v>0</v>
      </c>
      <c r="Z566" s="107">
        <f>+Z567+Z579</f>
        <v>74905.36</v>
      </c>
      <c r="AA566" s="107" t="e">
        <f>+AA567+#REF!</f>
        <v>#REF!</v>
      </c>
      <c r="AB566" s="107" t="e">
        <f>+AB567+#REF!</f>
        <v>#REF!</v>
      </c>
      <c r="AC566" s="107" t="e">
        <f>+AC567+#REF!</f>
        <v>#REF!</v>
      </c>
      <c r="AD566" s="107" t="e">
        <f>+AD567+#REF!</f>
        <v>#REF!</v>
      </c>
    </row>
    <row r="567" spans="1:35" s="171" customFormat="1" ht="20.25" customHeight="1" x14ac:dyDescent="0.25">
      <c r="A567" s="167" t="s">
        <v>330</v>
      </c>
      <c r="B567" s="180" t="s">
        <v>345</v>
      </c>
      <c r="C567" s="180" t="s">
        <v>376</v>
      </c>
      <c r="D567" s="180" t="s">
        <v>379</v>
      </c>
      <c r="E567" s="180" t="s">
        <v>380</v>
      </c>
      <c r="F567" s="182">
        <f t="shared" si="373"/>
        <v>0</v>
      </c>
      <c r="G567" s="182">
        <f t="shared" si="374"/>
        <v>89881</v>
      </c>
      <c r="H567" s="183">
        <f t="shared" si="375"/>
        <v>44170.73</v>
      </c>
      <c r="I567" s="231"/>
      <c r="J567" s="231">
        <v>31</v>
      </c>
      <c r="K567" s="231"/>
      <c r="L567" s="231"/>
      <c r="M567" s="231"/>
      <c r="N567" s="231"/>
      <c r="O567" s="257" t="s">
        <v>38</v>
      </c>
      <c r="P567" s="232" t="s">
        <v>6</v>
      </c>
      <c r="Q567" s="233">
        <v>0</v>
      </c>
      <c r="R567" s="233">
        <v>0</v>
      </c>
      <c r="S567" s="233">
        <v>0</v>
      </c>
      <c r="T567" s="233">
        <v>44171</v>
      </c>
      <c r="U567" s="233">
        <f t="shared" ref="U567:W567" si="388">U568+U575</f>
        <v>45710</v>
      </c>
      <c r="V567" s="233">
        <f t="shared" si="388"/>
        <v>0</v>
      </c>
      <c r="W567" s="233">
        <f t="shared" si="388"/>
        <v>0</v>
      </c>
      <c r="X567" s="233"/>
      <c r="Y567" s="230">
        <v>0</v>
      </c>
      <c r="Z567" s="170">
        <f>+Z568+Z575</f>
        <v>44170.73</v>
      </c>
      <c r="AA567" s="170">
        <f t="shared" ref="AA567:AD567" si="389">+AA568+AA575</f>
        <v>0</v>
      </c>
      <c r="AB567" s="170">
        <f t="shared" si="389"/>
        <v>0</v>
      </c>
      <c r="AC567" s="170">
        <f t="shared" si="389"/>
        <v>0</v>
      </c>
      <c r="AD567" s="170">
        <f t="shared" si="389"/>
        <v>0</v>
      </c>
    </row>
    <row r="568" spans="1:35" s="194" customFormat="1" ht="20.25" customHeight="1" x14ac:dyDescent="0.25">
      <c r="A568" s="172" t="s">
        <v>330</v>
      </c>
      <c r="B568" s="172"/>
      <c r="C568" s="195" t="s">
        <v>376</v>
      </c>
      <c r="D568" s="195" t="s">
        <v>379</v>
      </c>
      <c r="E568" s="195" t="s">
        <v>380</v>
      </c>
      <c r="F568" s="187">
        <f t="shared" si="373"/>
        <v>0</v>
      </c>
      <c r="G568" s="187">
        <f t="shared" si="374"/>
        <v>76478</v>
      </c>
      <c r="H568" s="188">
        <f t="shared" si="375"/>
        <v>37948.19</v>
      </c>
      <c r="I568" s="108"/>
      <c r="J568" s="115"/>
      <c r="K568" s="115">
        <v>311</v>
      </c>
      <c r="L568" s="115"/>
      <c r="M568" s="115"/>
      <c r="N568" s="116"/>
      <c r="O568" s="10" t="s">
        <v>38</v>
      </c>
      <c r="P568" s="111" t="s">
        <v>114</v>
      </c>
      <c r="Q568" s="117"/>
      <c r="R568" s="117"/>
      <c r="S568" s="117"/>
      <c r="T568" s="117">
        <v>37948</v>
      </c>
      <c r="U568" s="250">
        <f t="shared" ref="U568:W568" si="390">U569+U572</f>
        <v>38530</v>
      </c>
      <c r="V568" s="250">
        <f t="shared" si="390"/>
        <v>0</v>
      </c>
      <c r="W568" s="286">
        <f t="shared" si="390"/>
        <v>0</v>
      </c>
      <c r="X568" s="117"/>
      <c r="Y568" s="260"/>
      <c r="Z568" s="193">
        <f>+Z569+Z572</f>
        <v>37948.19</v>
      </c>
      <c r="AA568" s="193">
        <f t="shared" ref="AA568:AD568" si="391">+AA569+AA572</f>
        <v>0</v>
      </c>
      <c r="AB568" s="193">
        <f t="shared" si="391"/>
        <v>0</v>
      </c>
      <c r="AC568" s="193">
        <f t="shared" si="391"/>
        <v>0</v>
      </c>
      <c r="AD568" s="193">
        <f t="shared" si="391"/>
        <v>0</v>
      </c>
    </row>
    <row r="569" spans="1:35" s="98" customFormat="1" ht="19.5" customHeight="1" x14ac:dyDescent="0.25">
      <c r="A569" s="167" t="s">
        <v>330</v>
      </c>
      <c r="B569" s="167"/>
      <c r="C569" s="167"/>
      <c r="D569" s="180" t="s">
        <v>379</v>
      </c>
      <c r="E569" s="180" t="s">
        <v>380</v>
      </c>
      <c r="F569" s="182">
        <f t="shared" si="373"/>
        <v>0</v>
      </c>
      <c r="G569" s="182">
        <f t="shared" si="374"/>
        <v>68586</v>
      </c>
      <c r="H569" s="183">
        <f t="shared" si="375"/>
        <v>34185.82</v>
      </c>
      <c r="I569" s="123"/>
      <c r="J569" s="115"/>
      <c r="K569" s="115"/>
      <c r="L569" s="115">
        <v>3111</v>
      </c>
      <c r="M569" s="115"/>
      <c r="N569" s="116"/>
      <c r="O569" s="126" t="s">
        <v>38</v>
      </c>
      <c r="P569" s="111" t="s">
        <v>115</v>
      </c>
      <c r="Q569" s="117"/>
      <c r="R569" s="117"/>
      <c r="S569" s="117"/>
      <c r="T569" s="117">
        <v>34186</v>
      </c>
      <c r="U569" s="250">
        <f t="shared" ref="U569:W570" si="392">U570</f>
        <v>34400</v>
      </c>
      <c r="V569" s="250">
        <f t="shared" si="392"/>
        <v>0</v>
      </c>
      <c r="W569" s="286">
        <f t="shared" si="392"/>
        <v>0</v>
      </c>
      <c r="X569" s="117"/>
      <c r="Y569" s="260"/>
      <c r="Z569" s="117">
        <f>+Z570</f>
        <v>34185.82</v>
      </c>
      <c r="AA569" s="117">
        <f t="shared" ref="AA569:AD570" si="393">+AA570</f>
        <v>0</v>
      </c>
      <c r="AB569" s="117">
        <f t="shared" si="393"/>
        <v>0</v>
      </c>
      <c r="AC569" s="117">
        <f t="shared" si="393"/>
        <v>0</v>
      </c>
      <c r="AD569" s="117">
        <f t="shared" si="393"/>
        <v>0</v>
      </c>
    </row>
    <row r="570" spans="1:35" s="98" customFormat="1" ht="20.25" hidden="1" customHeight="1" x14ac:dyDescent="0.25">
      <c r="A570" s="167" t="s">
        <v>330</v>
      </c>
      <c r="B570" s="167"/>
      <c r="C570" s="167"/>
      <c r="D570" s="167"/>
      <c r="E570" s="180" t="s">
        <v>380</v>
      </c>
      <c r="F570" s="182">
        <f t="shared" si="373"/>
        <v>0</v>
      </c>
      <c r="G570" s="182">
        <f t="shared" si="374"/>
        <v>34400</v>
      </c>
      <c r="H570" s="183">
        <f t="shared" si="375"/>
        <v>34185.82</v>
      </c>
      <c r="I570" s="108"/>
      <c r="J570" s="115"/>
      <c r="K570" s="115"/>
      <c r="L570" s="115"/>
      <c r="M570" s="176">
        <v>31111</v>
      </c>
      <c r="N570" s="177"/>
      <c r="O570" s="178" t="s">
        <v>38</v>
      </c>
      <c r="P570" s="177" t="s">
        <v>116</v>
      </c>
      <c r="Q570" s="179"/>
      <c r="R570" s="179"/>
      <c r="S570" s="179"/>
      <c r="T570" s="179"/>
      <c r="U570" s="251">
        <f t="shared" si="392"/>
        <v>34400</v>
      </c>
      <c r="V570" s="251">
        <f t="shared" si="392"/>
        <v>0</v>
      </c>
      <c r="W570" s="287">
        <f t="shared" si="392"/>
        <v>0</v>
      </c>
      <c r="X570" s="179"/>
      <c r="Y570" s="261"/>
      <c r="Z570" s="179">
        <f>+Z571</f>
        <v>34185.82</v>
      </c>
      <c r="AA570" s="179">
        <f t="shared" si="393"/>
        <v>0</v>
      </c>
      <c r="AB570" s="179">
        <f t="shared" si="393"/>
        <v>0</v>
      </c>
      <c r="AC570" s="179">
        <f t="shared" si="393"/>
        <v>0</v>
      </c>
      <c r="AD570" s="179">
        <f t="shared" si="393"/>
        <v>0</v>
      </c>
    </row>
    <row r="571" spans="1:35" s="98" customFormat="1" ht="19.5" hidden="1" customHeight="1" x14ac:dyDescent="0.25">
      <c r="A571" s="167" t="s">
        <v>330</v>
      </c>
      <c r="B571" s="167"/>
      <c r="C571" s="167"/>
      <c r="D571" s="167"/>
      <c r="E571" s="167"/>
      <c r="F571" s="182">
        <f t="shared" si="373"/>
        <v>0</v>
      </c>
      <c r="G571" s="182">
        <f t="shared" si="374"/>
        <v>34400</v>
      </c>
      <c r="H571" s="183">
        <f t="shared" si="375"/>
        <v>34185.82</v>
      </c>
      <c r="I571" s="123"/>
      <c r="J571" s="115"/>
      <c r="K571" s="115"/>
      <c r="L571" s="115"/>
      <c r="M571" s="9"/>
      <c r="N571" s="155">
        <v>311110</v>
      </c>
      <c r="O571" s="156" t="s">
        <v>38</v>
      </c>
      <c r="P571" s="157" t="s">
        <v>117</v>
      </c>
      <c r="Q571" s="158"/>
      <c r="R571" s="158"/>
      <c r="S571" s="158"/>
      <c r="T571" s="158"/>
      <c r="U571" s="252">
        <v>34400</v>
      </c>
      <c r="V571" s="252">
        <v>0</v>
      </c>
      <c r="W571" s="289">
        <v>0</v>
      </c>
      <c r="X571" s="158"/>
      <c r="Y571" s="262"/>
      <c r="Z571" s="158">
        <v>34185.82</v>
      </c>
      <c r="AA571" s="158"/>
      <c r="AB571" s="158"/>
      <c r="AC571" s="158"/>
      <c r="AD571" s="158"/>
    </row>
    <row r="572" spans="1:35" s="98" customFormat="1" ht="19.5" customHeight="1" x14ac:dyDescent="0.25">
      <c r="A572" s="167" t="s">
        <v>330</v>
      </c>
      <c r="B572" s="167"/>
      <c r="C572" s="167"/>
      <c r="D572" s="180" t="s">
        <v>379</v>
      </c>
      <c r="E572" s="180" t="s">
        <v>380</v>
      </c>
      <c r="F572" s="182">
        <f t="shared" si="373"/>
        <v>0</v>
      </c>
      <c r="G572" s="182">
        <f t="shared" si="374"/>
        <v>7892</v>
      </c>
      <c r="H572" s="183">
        <f t="shared" si="375"/>
        <v>3762.37</v>
      </c>
      <c r="I572" s="123"/>
      <c r="J572" s="115"/>
      <c r="K572" s="115"/>
      <c r="L572" s="115">
        <v>3114</v>
      </c>
      <c r="M572" s="115"/>
      <c r="N572" s="116"/>
      <c r="O572" s="126" t="s">
        <v>38</v>
      </c>
      <c r="P572" s="111" t="s">
        <v>124</v>
      </c>
      <c r="Q572" s="117"/>
      <c r="R572" s="117"/>
      <c r="S572" s="117"/>
      <c r="T572" s="117">
        <v>3762</v>
      </c>
      <c r="U572" s="250">
        <f t="shared" ref="U572:W573" si="394">U573</f>
        <v>4130</v>
      </c>
      <c r="V572" s="250">
        <f t="shared" si="394"/>
        <v>0</v>
      </c>
      <c r="W572" s="286">
        <f t="shared" si="394"/>
        <v>0</v>
      </c>
      <c r="X572" s="117"/>
      <c r="Y572" s="260"/>
      <c r="Z572" s="117">
        <f>+Z573</f>
        <v>3762.37</v>
      </c>
      <c r="AA572" s="117">
        <f t="shared" ref="AA572:AD573" si="395">+AA573</f>
        <v>0</v>
      </c>
      <c r="AB572" s="117">
        <f t="shared" si="395"/>
        <v>0</v>
      </c>
      <c r="AC572" s="117">
        <f t="shared" si="395"/>
        <v>0</v>
      </c>
      <c r="AD572" s="117">
        <f t="shared" si="395"/>
        <v>0</v>
      </c>
    </row>
    <row r="573" spans="1:35" s="98" customFormat="1" ht="20.25" hidden="1" customHeight="1" x14ac:dyDescent="0.25">
      <c r="A573" s="167" t="s">
        <v>330</v>
      </c>
      <c r="B573" s="167"/>
      <c r="C573" s="167"/>
      <c r="D573" s="167"/>
      <c r="E573" s="180" t="s">
        <v>380</v>
      </c>
      <c r="F573" s="182">
        <f t="shared" si="373"/>
        <v>0</v>
      </c>
      <c r="G573" s="182">
        <f>+T573+U573+V573+W573+X573+Y573</f>
        <v>4130</v>
      </c>
      <c r="H573" s="183">
        <f t="shared" si="375"/>
        <v>3762.37</v>
      </c>
      <c r="I573" s="108"/>
      <c r="J573" s="115"/>
      <c r="K573" s="115"/>
      <c r="L573" s="115"/>
      <c r="M573" s="176">
        <v>31141</v>
      </c>
      <c r="N573" s="177"/>
      <c r="O573" s="178" t="s">
        <v>38</v>
      </c>
      <c r="P573" s="177" t="s">
        <v>124</v>
      </c>
      <c r="Q573" s="179"/>
      <c r="R573" s="179"/>
      <c r="S573" s="179"/>
      <c r="T573" s="179">
        <f>T574</f>
        <v>0</v>
      </c>
      <c r="U573" s="251">
        <f t="shared" si="394"/>
        <v>4130</v>
      </c>
      <c r="V573" s="251">
        <f t="shared" si="394"/>
        <v>0</v>
      </c>
      <c r="W573" s="287">
        <f t="shared" si="394"/>
        <v>0</v>
      </c>
      <c r="X573" s="179"/>
      <c r="Y573" s="261"/>
      <c r="Z573" s="179">
        <f>+Z574</f>
        <v>3762.37</v>
      </c>
      <c r="AA573" s="179">
        <f t="shared" si="395"/>
        <v>0</v>
      </c>
      <c r="AB573" s="179">
        <f t="shared" si="395"/>
        <v>0</v>
      </c>
      <c r="AC573" s="179">
        <f t="shared" si="395"/>
        <v>0</v>
      </c>
      <c r="AD573" s="179">
        <f t="shared" si="395"/>
        <v>0</v>
      </c>
    </row>
    <row r="574" spans="1:35" s="98" customFormat="1" ht="19.5" hidden="1" customHeight="1" x14ac:dyDescent="0.25">
      <c r="A574" s="167" t="s">
        <v>330</v>
      </c>
      <c r="B574" s="167"/>
      <c r="C574" s="167"/>
      <c r="D574" s="167"/>
      <c r="E574" s="167"/>
      <c r="F574" s="182">
        <f t="shared" si="373"/>
        <v>0</v>
      </c>
      <c r="G574" s="182">
        <f t="shared" si="374"/>
        <v>4130</v>
      </c>
      <c r="H574" s="183">
        <f t="shared" si="375"/>
        <v>3762.37</v>
      </c>
      <c r="I574" s="123"/>
      <c r="J574" s="115"/>
      <c r="K574" s="115"/>
      <c r="L574" s="115"/>
      <c r="M574" s="9"/>
      <c r="N574" s="155">
        <v>311410</v>
      </c>
      <c r="O574" s="156" t="s">
        <v>38</v>
      </c>
      <c r="P574" s="157" t="s">
        <v>124</v>
      </c>
      <c r="Q574" s="158"/>
      <c r="R574" s="158"/>
      <c r="S574" s="158"/>
      <c r="T574" s="158"/>
      <c r="U574" s="252">
        <v>4130</v>
      </c>
      <c r="V574" s="252">
        <v>0</v>
      </c>
      <c r="W574" s="289">
        <v>0</v>
      </c>
      <c r="X574" s="158"/>
      <c r="Y574" s="262"/>
      <c r="Z574" s="158">
        <v>3762.37</v>
      </c>
      <c r="AA574" s="158"/>
      <c r="AB574" s="158"/>
      <c r="AC574" s="158"/>
      <c r="AD574" s="158"/>
    </row>
    <row r="575" spans="1:35" s="194" customFormat="1" ht="20.25" customHeight="1" x14ac:dyDescent="0.25">
      <c r="A575" s="172" t="s">
        <v>330</v>
      </c>
      <c r="B575" s="172"/>
      <c r="C575" s="195" t="s">
        <v>376</v>
      </c>
      <c r="D575" s="195" t="s">
        <v>379</v>
      </c>
      <c r="E575" s="195" t="s">
        <v>380</v>
      </c>
      <c r="F575" s="187">
        <f t="shared" si="373"/>
        <v>0</v>
      </c>
      <c r="G575" s="187">
        <f t="shared" si="374"/>
        <v>13403</v>
      </c>
      <c r="H575" s="188">
        <f t="shared" si="375"/>
        <v>6222.54</v>
      </c>
      <c r="I575" s="108"/>
      <c r="J575" s="115"/>
      <c r="K575" s="115">
        <v>313</v>
      </c>
      <c r="L575" s="115"/>
      <c r="M575" s="115"/>
      <c r="N575" s="116"/>
      <c r="O575" s="10" t="s">
        <v>38</v>
      </c>
      <c r="P575" s="111" t="s">
        <v>135</v>
      </c>
      <c r="Q575" s="117"/>
      <c r="R575" s="117"/>
      <c r="S575" s="117"/>
      <c r="T575" s="117">
        <v>6223</v>
      </c>
      <c r="U575" s="250">
        <f t="shared" ref="U575:W577" si="396">U576</f>
        <v>7180</v>
      </c>
      <c r="V575" s="250">
        <f t="shared" si="396"/>
        <v>0</v>
      </c>
      <c r="W575" s="286">
        <f t="shared" si="396"/>
        <v>0</v>
      </c>
      <c r="X575" s="117"/>
      <c r="Y575" s="260"/>
      <c r="Z575" s="193">
        <f>+Z576</f>
        <v>6222.54</v>
      </c>
      <c r="AA575" s="193">
        <f t="shared" ref="AA575:AD577" si="397">+AA576</f>
        <v>0</v>
      </c>
      <c r="AB575" s="193">
        <f t="shared" si="397"/>
        <v>0</v>
      </c>
      <c r="AC575" s="193">
        <f t="shared" si="397"/>
        <v>0</v>
      </c>
      <c r="AD575" s="193">
        <f t="shared" si="397"/>
        <v>0</v>
      </c>
    </row>
    <row r="576" spans="1:35" s="98" customFormat="1" ht="19.5" customHeight="1" x14ac:dyDescent="0.25">
      <c r="A576" s="167" t="s">
        <v>330</v>
      </c>
      <c r="B576" s="167"/>
      <c r="C576" s="167"/>
      <c r="D576" s="180" t="s">
        <v>379</v>
      </c>
      <c r="E576" s="180" t="s">
        <v>380</v>
      </c>
      <c r="F576" s="182">
        <f t="shared" si="373"/>
        <v>0</v>
      </c>
      <c r="G576" s="182">
        <f t="shared" si="374"/>
        <v>13403</v>
      </c>
      <c r="H576" s="183">
        <f t="shared" si="375"/>
        <v>6222.54</v>
      </c>
      <c r="I576" s="123"/>
      <c r="J576" s="115"/>
      <c r="K576" s="115"/>
      <c r="L576" s="115">
        <v>3132</v>
      </c>
      <c r="M576" s="115"/>
      <c r="N576" s="116"/>
      <c r="O576" s="126" t="s">
        <v>38</v>
      </c>
      <c r="P576" s="111" t="s">
        <v>136</v>
      </c>
      <c r="Q576" s="117"/>
      <c r="R576" s="117"/>
      <c r="S576" s="117"/>
      <c r="T576" s="117">
        <v>6223</v>
      </c>
      <c r="U576" s="250">
        <f t="shared" si="396"/>
        <v>7180</v>
      </c>
      <c r="V576" s="250">
        <f t="shared" si="396"/>
        <v>0</v>
      </c>
      <c r="W576" s="286">
        <f t="shared" si="396"/>
        <v>0</v>
      </c>
      <c r="X576" s="117"/>
      <c r="Y576" s="260"/>
      <c r="Z576" s="117">
        <f>+Z577</f>
        <v>6222.54</v>
      </c>
      <c r="AA576" s="117">
        <f t="shared" si="397"/>
        <v>0</v>
      </c>
      <c r="AB576" s="117">
        <f t="shared" si="397"/>
        <v>0</v>
      </c>
      <c r="AC576" s="117">
        <f t="shared" si="397"/>
        <v>0</v>
      </c>
      <c r="AD576" s="117">
        <f t="shared" si="397"/>
        <v>0</v>
      </c>
    </row>
    <row r="577" spans="1:31" s="98" customFormat="1" ht="20.25" hidden="1" customHeight="1" x14ac:dyDescent="0.25">
      <c r="A577" s="167" t="s">
        <v>330</v>
      </c>
      <c r="B577" s="167"/>
      <c r="C577" s="167"/>
      <c r="D577" s="167"/>
      <c r="E577" s="180" t="s">
        <v>380</v>
      </c>
      <c r="F577" s="182">
        <f t="shared" si="373"/>
        <v>0</v>
      </c>
      <c r="G577" s="182">
        <f t="shared" si="374"/>
        <v>7180</v>
      </c>
      <c r="H577" s="183">
        <f t="shared" si="375"/>
        <v>6222.54</v>
      </c>
      <c r="I577" s="108"/>
      <c r="J577" s="115"/>
      <c r="K577" s="115"/>
      <c r="L577" s="115"/>
      <c r="M577" s="176">
        <v>31321</v>
      </c>
      <c r="N577" s="177"/>
      <c r="O577" s="178" t="s">
        <v>38</v>
      </c>
      <c r="P577" s="177" t="s">
        <v>136</v>
      </c>
      <c r="Q577" s="179"/>
      <c r="R577" s="179"/>
      <c r="S577" s="179"/>
      <c r="T577" s="179">
        <f>T578</f>
        <v>0</v>
      </c>
      <c r="U577" s="251">
        <f t="shared" si="396"/>
        <v>7180</v>
      </c>
      <c r="V577" s="251">
        <f t="shared" si="396"/>
        <v>0</v>
      </c>
      <c r="W577" s="287">
        <f t="shared" si="396"/>
        <v>0</v>
      </c>
      <c r="X577" s="179"/>
      <c r="Y577" s="261"/>
      <c r="Z577" s="179">
        <f>+Z578</f>
        <v>6222.54</v>
      </c>
      <c r="AA577" s="179">
        <f t="shared" si="397"/>
        <v>0</v>
      </c>
      <c r="AB577" s="179">
        <f t="shared" si="397"/>
        <v>0</v>
      </c>
      <c r="AC577" s="179">
        <f t="shared" si="397"/>
        <v>0</v>
      </c>
      <c r="AD577" s="179">
        <f t="shared" si="397"/>
        <v>0</v>
      </c>
    </row>
    <row r="578" spans="1:31" s="98" customFormat="1" ht="19.5" hidden="1" customHeight="1" x14ac:dyDescent="0.25">
      <c r="A578" s="167" t="s">
        <v>330</v>
      </c>
      <c r="B578" s="167"/>
      <c r="C578" s="167"/>
      <c r="D578" s="167"/>
      <c r="E578" s="167"/>
      <c r="F578" s="182">
        <f t="shared" si="373"/>
        <v>0</v>
      </c>
      <c r="G578" s="182">
        <f t="shared" si="374"/>
        <v>7180</v>
      </c>
      <c r="H578" s="183">
        <f t="shared" si="375"/>
        <v>6222.54</v>
      </c>
      <c r="I578" s="123"/>
      <c r="J578" s="115"/>
      <c r="K578" s="115"/>
      <c r="L578" s="115"/>
      <c r="M578" s="9"/>
      <c r="N578" s="155">
        <v>313210</v>
      </c>
      <c r="O578" s="156" t="s">
        <v>38</v>
      </c>
      <c r="P578" s="157" t="s">
        <v>136</v>
      </c>
      <c r="Q578" s="158"/>
      <c r="R578" s="158"/>
      <c r="S578" s="158"/>
      <c r="T578" s="158"/>
      <c r="U578" s="252">
        <v>7180</v>
      </c>
      <c r="V578" s="252">
        <v>0</v>
      </c>
      <c r="W578" s="289">
        <v>0</v>
      </c>
      <c r="X578" s="158"/>
      <c r="Y578" s="262"/>
      <c r="Z578" s="158">
        <v>6222.54</v>
      </c>
      <c r="AA578" s="158"/>
      <c r="AB578" s="158"/>
      <c r="AC578" s="158"/>
      <c r="AD578" s="158"/>
    </row>
    <row r="579" spans="1:31" s="171" customFormat="1" ht="20.25" customHeight="1" x14ac:dyDescent="0.25">
      <c r="A579" s="167" t="s">
        <v>330</v>
      </c>
      <c r="B579" s="180" t="s">
        <v>345</v>
      </c>
      <c r="C579" s="180" t="s">
        <v>376</v>
      </c>
      <c r="D579" s="180" t="s">
        <v>379</v>
      </c>
      <c r="E579" s="180" t="s">
        <v>380</v>
      </c>
      <c r="F579" s="182">
        <f t="shared" si="373"/>
        <v>0</v>
      </c>
      <c r="G579" s="182">
        <f t="shared" si="374"/>
        <v>65026</v>
      </c>
      <c r="H579" s="183">
        <f t="shared" si="375"/>
        <v>30734.63</v>
      </c>
      <c r="I579" s="231"/>
      <c r="J579" s="231">
        <v>32</v>
      </c>
      <c r="K579" s="231"/>
      <c r="L579" s="231"/>
      <c r="M579" s="231"/>
      <c r="N579" s="231"/>
      <c r="O579" s="257" t="s">
        <v>38</v>
      </c>
      <c r="P579" s="232" t="s">
        <v>7</v>
      </c>
      <c r="Q579" s="233"/>
      <c r="R579" s="233"/>
      <c r="S579" s="233"/>
      <c r="T579" s="233">
        <v>30736</v>
      </c>
      <c r="U579" s="233">
        <f t="shared" ref="U579:W579" si="398">U580+U592+U607+U634</f>
        <v>34290</v>
      </c>
      <c r="V579" s="233">
        <f t="shared" si="398"/>
        <v>0</v>
      </c>
      <c r="W579" s="233">
        <f t="shared" si="398"/>
        <v>0</v>
      </c>
      <c r="X579" s="233"/>
      <c r="Y579" s="230">
        <v>0</v>
      </c>
      <c r="Z579" s="170">
        <f>+Z580+Z592+Z607+Z634</f>
        <v>30734.63</v>
      </c>
      <c r="AA579" s="170">
        <f>+AA580+AA592+AA607+AA634</f>
        <v>0</v>
      </c>
      <c r="AB579" s="170">
        <f>+AB580+AB592+AB607+AB634</f>
        <v>0</v>
      </c>
      <c r="AC579" s="170">
        <f>+AC580+AC592+AC607+AC634</f>
        <v>0</v>
      </c>
      <c r="AD579" s="170">
        <f>+AD580+AD592+AD607+AD634</f>
        <v>0</v>
      </c>
      <c r="AE579" s="171">
        <f>+AC579-333503</f>
        <v>-333503</v>
      </c>
    </row>
    <row r="580" spans="1:31" s="194" customFormat="1" ht="20.25" customHeight="1" x14ac:dyDescent="0.25">
      <c r="A580" s="172" t="s">
        <v>330</v>
      </c>
      <c r="B580" s="172"/>
      <c r="C580" s="195" t="s">
        <v>376</v>
      </c>
      <c r="D580" s="195" t="s">
        <v>379</v>
      </c>
      <c r="E580" s="195" t="s">
        <v>380</v>
      </c>
      <c r="F580" s="187">
        <f t="shared" si="373"/>
        <v>0</v>
      </c>
      <c r="G580" s="187">
        <f t="shared" si="374"/>
        <v>1372</v>
      </c>
      <c r="H580" s="188">
        <f t="shared" si="375"/>
        <v>716.84999999999991</v>
      </c>
      <c r="I580" s="108"/>
      <c r="J580" s="115"/>
      <c r="K580" s="115">
        <v>321</v>
      </c>
      <c r="L580" s="115"/>
      <c r="M580" s="115"/>
      <c r="N580" s="116"/>
      <c r="O580" s="10" t="s">
        <v>38</v>
      </c>
      <c r="P580" s="111" t="s">
        <v>137</v>
      </c>
      <c r="Q580" s="117"/>
      <c r="R580" s="117"/>
      <c r="S580" s="117"/>
      <c r="T580" s="117">
        <v>717</v>
      </c>
      <c r="U580" s="250">
        <f t="shared" ref="U580:W580" si="399">U581+U584+U589</f>
        <v>655</v>
      </c>
      <c r="V580" s="250">
        <f t="shared" si="399"/>
        <v>0</v>
      </c>
      <c r="W580" s="286">
        <f t="shared" si="399"/>
        <v>0</v>
      </c>
      <c r="X580" s="117"/>
      <c r="Y580" s="260"/>
      <c r="Z580" s="193">
        <f>+Z581+Z584+Z589</f>
        <v>716.84999999999991</v>
      </c>
      <c r="AA580" s="193">
        <f t="shared" ref="AA580:AD580" si="400">+AA581+AA584+AA589</f>
        <v>0</v>
      </c>
      <c r="AB580" s="193">
        <f t="shared" si="400"/>
        <v>0</v>
      </c>
      <c r="AC580" s="193">
        <f t="shared" si="400"/>
        <v>0</v>
      </c>
      <c r="AD580" s="193">
        <f t="shared" si="400"/>
        <v>0</v>
      </c>
    </row>
    <row r="581" spans="1:31" s="98" customFormat="1" ht="19.5" customHeight="1" x14ac:dyDescent="0.25">
      <c r="A581" s="167" t="s">
        <v>330</v>
      </c>
      <c r="B581" s="167"/>
      <c r="C581" s="167"/>
      <c r="D581" s="180" t="s">
        <v>379</v>
      </c>
      <c r="E581" s="180" t="s">
        <v>380</v>
      </c>
      <c r="F581" s="182">
        <f t="shared" si="373"/>
        <v>0</v>
      </c>
      <c r="G581" s="182">
        <f t="shared" si="374"/>
        <v>375</v>
      </c>
      <c r="H581" s="183">
        <f t="shared" si="375"/>
        <v>185.32</v>
      </c>
      <c r="I581" s="123"/>
      <c r="J581" s="115"/>
      <c r="K581" s="115"/>
      <c r="L581" s="115">
        <v>3211</v>
      </c>
      <c r="M581" s="115"/>
      <c r="N581" s="116"/>
      <c r="O581" s="126" t="s">
        <v>38</v>
      </c>
      <c r="P581" s="111" t="s">
        <v>138</v>
      </c>
      <c r="Q581" s="117"/>
      <c r="R581" s="117"/>
      <c r="S581" s="117"/>
      <c r="T581" s="117">
        <v>185</v>
      </c>
      <c r="U581" s="250">
        <f t="shared" ref="U581:W582" si="401">U582</f>
        <v>190</v>
      </c>
      <c r="V581" s="250">
        <f t="shared" si="401"/>
        <v>0</v>
      </c>
      <c r="W581" s="286">
        <f t="shared" si="401"/>
        <v>0</v>
      </c>
      <c r="X581" s="117"/>
      <c r="Y581" s="260"/>
      <c r="Z581" s="117">
        <f>+Z582</f>
        <v>185.32</v>
      </c>
      <c r="AA581" s="117">
        <f t="shared" ref="AA581:AD582" si="402">+AA582</f>
        <v>0</v>
      </c>
      <c r="AB581" s="117">
        <f t="shared" si="402"/>
        <v>0</v>
      </c>
      <c r="AC581" s="117">
        <f t="shared" si="402"/>
        <v>0</v>
      </c>
      <c r="AD581" s="117">
        <f t="shared" si="402"/>
        <v>0</v>
      </c>
    </row>
    <row r="582" spans="1:31" s="98" customFormat="1" ht="20.25" hidden="1" customHeight="1" x14ac:dyDescent="0.25">
      <c r="A582" s="167" t="s">
        <v>330</v>
      </c>
      <c r="B582" s="167"/>
      <c r="C582" s="167"/>
      <c r="D582" s="167"/>
      <c r="E582" s="180" t="s">
        <v>380</v>
      </c>
      <c r="F582" s="182">
        <f t="shared" si="373"/>
        <v>0</v>
      </c>
      <c r="G582" s="182">
        <f t="shared" si="374"/>
        <v>190</v>
      </c>
      <c r="H582" s="183">
        <f t="shared" si="375"/>
        <v>185.32</v>
      </c>
      <c r="I582" s="108"/>
      <c r="J582" s="115"/>
      <c r="K582" s="115"/>
      <c r="L582" s="115"/>
      <c r="M582" s="176">
        <v>32113</v>
      </c>
      <c r="N582" s="177"/>
      <c r="O582" s="178" t="s">
        <v>38</v>
      </c>
      <c r="P582" s="177" t="s">
        <v>140</v>
      </c>
      <c r="Q582" s="179"/>
      <c r="R582" s="179"/>
      <c r="S582" s="179"/>
      <c r="T582" s="179">
        <f>T583</f>
        <v>0</v>
      </c>
      <c r="U582" s="251">
        <f t="shared" si="401"/>
        <v>190</v>
      </c>
      <c r="V582" s="251">
        <f t="shared" si="401"/>
        <v>0</v>
      </c>
      <c r="W582" s="287">
        <f t="shared" si="401"/>
        <v>0</v>
      </c>
      <c r="X582" s="179"/>
      <c r="Y582" s="261"/>
      <c r="Z582" s="179">
        <f>+Z583</f>
        <v>185.32</v>
      </c>
      <c r="AA582" s="179">
        <f t="shared" si="402"/>
        <v>0</v>
      </c>
      <c r="AB582" s="179">
        <f t="shared" si="402"/>
        <v>0</v>
      </c>
      <c r="AC582" s="179">
        <f t="shared" si="402"/>
        <v>0</v>
      </c>
      <c r="AD582" s="179">
        <f t="shared" si="402"/>
        <v>0</v>
      </c>
    </row>
    <row r="583" spans="1:31" s="98" customFormat="1" ht="19.5" hidden="1" customHeight="1" x14ac:dyDescent="0.25">
      <c r="A583" s="167" t="s">
        <v>330</v>
      </c>
      <c r="B583" s="167"/>
      <c r="C583" s="167"/>
      <c r="D583" s="167"/>
      <c r="E583" s="167"/>
      <c r="F583" s="182">
        <f t="shared" si="373"/>
        <v>0</v>
      </c>
      <c r="G583" s="182">
        <f t="shared" si="374"/>
        <v>190</v>
      </c>
      <c r="H583" s="183">
        <f t="shared" si="375"/>
        <v>185.32</v>
      </c>
      <c r="I583" s="123"/>
      <c r="J583" s="115"/>
      <c r="K583" s="115"/>
      <c r="L583" s="115"/>
      <c r="M583" s="9"/>
      <c r="N583" s="155">
        <v>321130</v>
      </c>
      <c r="O583" s="156" t="s">
        <v>38</v>
      </c>
      <c r="P583" s="157" t="s">
        <v>140</v>
      </c>
      <c r="Q583" s="158"/>
      <c r="R583" s="158"/>
      <c r="S583" s="158"/>
      <c r="T583" s="158"/>
      <c r="U583" s="252">
        <v>190</v>
      </c>
      <c r="V583" s="252">
        <v>0</v>
      </c>
      <c r="W583" s="289">
        <v>0</v>
      </c>
      <c r="X583" s="158"/>
      <c r="Y583" s="262"/>
      <c r="Z583" s="158">
        <v>185.32</v>
      </c>
      <c r="AA583" s="158"/>
      <c r="AB583" s="158"/>
      <c r="AC583" s="158"/>
      <c r="AD583" s="158"/>
    </row>
    <row r="584" spans="1:31" s="98" customFormat="1" ht="19.5" customHeight="1" x14ac:dyDescent="0.25">
      <c r="A584" s="167" t="s">
        <v>330</v>
      </c>
      <c r="B584" s="167"/>
      <c r="C584" s="167"/>
      <c r="D584" s="180" t="s">
        <v>379</v>
      </c>
      <c r="E584" s="180" t="s">
        <v>380</v>
      </c>
      <c r="F584" s="182">
        <f t="shared" si="373"/>
        <v>0</v>
      </c>
      <c r="G584" s="182">
        <f t="shared" si="374"/>
        <v>947</v>
      </c>
      <c r="H584" s="183">
        <f t="shared" si="375"/>
        <v>481.53</v>
      </c>
      <c r="I584" s="123"/>
      <c r="J584" s="115"/>
      <c r="K584" s="115"/>
      <c r="L584" s="115">
        <v>3212</v>
      </c>
      <c r="M584" s="115"/>
      <c r="N584" s="116"/>
      <c r="O584" s="126" t="s">
        <v>38</v>
      </c>
      <c r="P584" s="111" t="s">
        <v>143</v>
      </c>
      <c r="Q584" s="117"/>
      <c r="R584" s="117"/>
      <c r="S584" s="117"/>
      <c r="T584" s="117">
        <v>482</v>
      </c>
      <c r="U584" s="250">
        <f t="shared" ref="U584:W584" si="403">U585+U587</f>
        <v>465</v>
      </c>
      <c r="V584" s="250">
        <f t="shared" si="403"/>
        <v>0</v>
      </c>
      <c r="W584" s="286">
        <f t="shared" si="403"/>
        <v>0</v>
      </c>
      <c r="X584" s="117"/>
      <c r="Y584" s="260"/>
      <c r="Z584" s="117">
        <f>+Z585+Z587</f>
        <v>481.53</v>
      </c>
      <c r="AA584" s="117">
        <f t="shared" ref="AA584:AD584" si="404">+AA585+AA587</f>
        <v>0</v>
      </c>
      <c r="AB584" s="117">
        <f t="shared" si="404"/>
        <v>0</v>
      </c>
      <c r="AC584" s="117">
        <f t="shared" si="404"/>
        <v>0</v>
      </c>
      <c r="AD584" s="117">
        <f t="shared" si="404"/>
        <v>0</v>
      </c>
    </row>
    <row r="585" spans="1:31" s="98" customFormat="1" ht="20.25" hidden="1" customHeight="1" x14ac:dyDescent="0.25">
      <c r="A585" s="167" t="s">
        <v>330</v>
      </c>
      <c r="B585" s="167"/>
      <c r="C585" s="167"/>
      <c r="D585" s="167"/>
      <c r="E585" s="180" t="s">
        <v>380</v>
      </c>
      <c r="F585" s="182">
        <f t="shared" si="373"/>
        <v>0</v>
      </c>
      <c r="G585" s="182">
        <f t="shared" si="374"/>
        <v>465</v>
      </c>
      <c r="H585" s="183">
        <f t="shared" si="375"/>
        <v>481.53</v>
      </c>
      <c r="I585" s="108"/>
      <c r="J585" s="115"/>
      <c r="K585" s="115"/>
      <c r="L585" s="115"/>
      <c r="M585" s="176">
        <v>32121</v>
      </c>
      <c r="N585" s="177"/>
      <c r="O585" s="178" t="s">
        <v>38</v>
      </c>
      <c r="P585" s="177" t="s">
        <v>144</v>
      </c>
      <c r="Q585" s="179"/>
      <c r="R585" s="179"/>
      <c r="S585" s="179"/>
      <c r="T585" s="179">
        <f>T586</f>
        <v>0</v>
      </c>
      <c r="U585" s="251">
        <f t="shared" ref="U585:W585" si="405">U586</f>
        <v>465</v>
      </c>
      <c r="V585" s="251">
        <f t="shared" si="405"/>
        <v>0</v>
      </c>
      <c r="W585" s="287">
        <f t="shared" si="405"/>
        <v>0</v>
      </c>
      <c r="X585" s="179"/>
      <c r="Y585" s="261"/>
      <c r="Z585" s="179">
        <f>+Z586</f>
        <v>481.53</v>
      </c>
      <c r="AA585" s="179">
        <f t="shared" ref="AA585:AD585" si="406">+AA586</f>
        <v>0</v>
      </c>
      <c r="AB585" s="179">
        <f t="shared" si="406"/>
        <v>0</v>
      </c>
      <c r="AC585" s="179">
        <f t="shared" si="406"/>
        <v>0</v>
      </c>
      <c r="AD585" s="179">
        <f t="shared" si="406"/>
        <v>0</v>
      </c>
    </row>
    <row r="586" spans="1:31" s="98" customFormat="1" ht="19.5" hidden="1" customHeight="1" x14ac:dyDescent="0.25">
      <c r="A586" s="167" t="s">
        <v>330</v>
      </c>
      <c r="B586" s="167"/>
      <c r="C586" s="167"/>
      <c r="D586" s="167"/>
      <c r="E586" s="167"/>
      <c r="F586" s="182">
        <f t="shared" si="373"/>
        <v>0</v>
      </c>
      <c r="G586" s="182">
        <f t="shared" si="374"/>
        <v>465</v>
      </c>
      <c r="H586" s="183">
        <f t="shared" si="375"/>
        <v>481.53</v>
      </c>
      <c r="I586" s="123"/>
      <c r="J586" s="115"/>
      <c r="K586" s="115"/>
      <c r="L586" s="115"/>
      <c r="M586" s="9"/>
      <c r="N586" s="155">
        <v>321210</v>
      </c>
      <c r="O586" s="156" t="s">
        <v>38</v>
      </c>
      <c r="P586" s="157" t="s">
        <v>144</v>
      </c>
      <c r="Q586" s="158"/>
      <c r="R586" s="158"/>
      <c r="S586" s="158"/>
      <c r="T586" s="158"/>
      <c r="U586" s="252">
        <v>465</v>
      </c>
      <c r="V586" s="252">
        <v>0</v>
      </c>
      <c r="W586" s="289">
        <v>0</v>
      </c>
      <c r="X586" s="158"/>
      <c r="Y586" s="262"/>
      <c r="Z586" s="158">
        <v>481.53</v>
      </c>
      <c r="AA586" s="158"/>
      <c r="AB586" s="158"/>
      <c r="AC586" s="158"/>
      <c r="AD586" s="158"/>
    </row>
    <row r="587" spans="1:31" s="98" customFormat="1" ht="20.25" hidden="1" customHeight="1" x14ac:dyDescent="0.25">
      <c r="A587" s="167" t="s">
        <v>330</v>
      </c>
      <c r="B587" s="167"/>
      <c r="C587" s="167"/>
      <c r="D587" s="167"/>
      <c r="E587" s="180" t="s">
        <v>380</v>
      </c>
      <c r="F587" s="182">
        <f t="shared" si="373"/>
        <v>0</v>
      </c>
      <c r="G587" s="182">
        <f t="shared" si="374"/>
        <v>0</v>
      </c>
      <c r="H587" s="183">
        <f t="shared" si="375"/>
        <v>0</v>
      </c>
      <c r="I587" s="108"/>
      <c r="J587" s="115"/>
      <c r="K587" s="115"/>
      <c r="L587" s="115"/>
      <c r="M587" s="176">
        <v>32123</v>
      </c>
      <c r="N587" s="177"/>
      <c r="O587" s="178" t="s">
        <v>38</v>
      </c>
      <c r="P587" s="177" t="s">
        <v>145</v>
      </c>
      <c r="Q587" s="179"/>
      <c r="R587" s="179"/>
      <c r="S587" s="179"/>
      <c r="T587" s="179">
        <f>T588</f>
        <v>0</v>
      </c>
      <c r="U587" s="251">
        <f t="shared" ref="U587:W587" si="407">U588</f>
        <v>0</v>
      </c>
      <c r="V587" s="251">
        <f t="shared" si="407"/>
        <v>0</v>
      </c>
      <c r="W587" s="287">
        <f t="shared" si="407"/>
        <v>0</v>
      </c>
      <c r="X587" s="179"/>
      <c r="Y587" s="261"/>
      <c r="Z587" s="179">
        <f t="shared" ref="Z587:AD587" si="408">Z588</f>
        <v>0</v>
      </c>
      <c r="AA587" s="179">
        <f t="shared" si="408"/>
        <v>0</v>
      </c>
      <c r="AB587" s="179">
        <f t="shared" si="408"/>
        <v>0</v>
      </c>
      <c r="AC587" s="179">
        <f t="shared" si="408"/>
        <v>0</v>
      </c>
      <c r="AD587" s="179">
        <f t="shared" si="408"/>
        <v>0</v>
      </c>
    </row>
    <row r="588" spans="1:31" s="98" customFormat="1" ht="19.5" hidden="1" customHeight="1" x14ac:dyDescent="0.25">
      <c r="A588" s="167" t="s">
        <v>330</v>
      </c>
      <c r="B588" s="167"/>
      <c r="C588" s="167"/>
      <c r="D588" s="167"/>
      <c r="E588" s="167"/>
      <c r="F588" s="182">
        <f t="shared" si="373"/>
        <v>0</v>
      </c>
      <c r="G588" s="182">
        <f t="shared" si="374"/>
        <v>0</v>
      </c>
      <c r="H588" s="183">
        <f t="shared" si="375"/>
        <v>0</v>
      </c>
      <c r="I588" s="123"/>
      <c r="J588" s="115"/>
      <c r="K588" s="115"/>
      <c r="L588" s="115"/>
      <c r="M588" s="9"/>
      <c r="N588" s="155">
        <v>321230</v>
      </c>
      <c r="O588" s="156" t="s">
        <v>38</v>
      </c>
      <c r="P588" s="157" t="s">
        <v>145</v>
      </c>
      <c r="Q588" s="158"/>
      <c r="R588" s="158"/>
      <c r="S588" s="158"/>
      <c r="T588" s="158"/>
      <c r="U588" s="252">
        <v>0</v>
      </c>
      <c r="V588" s="252">
        <v>0</v>
      </c>
      <c r="W588" s="289"/>
      <c r="X588" s="158"/>
      <c r="Y588" s="262"/>
      <c r="Z588" s="158"/>
      <c r="AA588" s="158"/>
      <c r="AB588" s="158"/>
      <c r="AC588" s="158"/>
      <c r="AD588" s="158"/>
    </row>
    <row r="589" spans="1:31" s="98" customFormat="1" ht="19.5" hidden="1" customHeight="1" x14ac:dyDescent="0.25">
      <c r="A589" s="167" t="s">
        <v>330</v>
      </c>
      <c r="B589" s="167"/>
      <c r="C589" s="167"/>
      <c r="D589" s="180" t="s">
        <v>379</v>
      </c>
      <c r="E589" s="180" t="s">
        <v>380</v>
      </c>
      <c r="F589" s="182">
        <f t="shared" si="373"/>
        <v>0</v>
      </c>
      <c r="G589" s="182">
        <f t="shared" si="374"/>
        <v>50</v>
      </c>
      <c r="H589" s="183">
        <f t="shared" si="375"/>
        <v>50</v>
      </c>
      <c r="I589" s="123"/>
      <c r="J589" s="115"/>
      <c r="K589" s="115"/>
      <c r="L589" s="115">
        <v>3213</v>
      </c>
      <c r="M589" s="115"/>
      <c r="N589" s="116"/>
      <c r="O589" s="126" t="s">
        <v>38</v>
      </c>
      <c r="P589" s="111" t="s">
        <v>146</v>
      </c>
      <c r="Q589" s="117"/>
      <c r="R589" s="117"/>
      <c r="S589" s="117"/>
      <c r="T589" s="117">
        <v>50</v>
      </c>
      <c r="U589" s="250">
        <f t="shared" ref="U589:W590" si="409">U590</f>
        <v>0</v>
      </c>
      <c r="V589" s="250">
        <f t="shared" si="409"/>
        <v>0</v>
      </c>
      <c r="W589" s="286">
        <f t="shared" si="409"/>
        <v>0</v>
      </c>
      <c r="X589" s="117"/>
      <c r="Y589" s="260"/>
      <c r="Z589" s="117">
        <f>+Z590</f>
        <v>50</v>
      </c>
      <c r="AA589" s="117">
        <f t="shared" ref="AA589:AD590" si="410">+AA590</f>
        <v>0</v>
      </c>
      <c r="AB589" s="117">
        <f t="shared" si="410"/>
        <v>0</v>
      </c>
      <c r="AC589" s="117">
        <f t="shared" si="410"/>
        <v>0</v>
      </c>
      <c r="AD589" s="117">
        <f t="shared" si="410"/>
        <v>0</v>
      </c>
    </row>
    <row r="590" spans="1:31" s="98" customFormat="1" ht="20.25" hidden="1" customHeight="1" x14ac:dyDescent="0.25">
      <c r="A590" s="167" t="s">
        <v>330</v>
      </c>
      <c r="B590" s="167"/>
      <c r="C590" s="167"/>
      <c r="D590" s="167"/>
      <c r="E590" s="180" t="s">
        <v>380</v>
      </c>
      <c r="F590" s="182">
        <f t="shared" si="373"/>
        <v>0</v>
      </c>
      <c r="G590" s="182">
        <f t="shared" si="374"/>
        <v>0</v>
      </c>
      <c r="H590" s="183">
        <f t="shared" si="375"/>
        <v>50</v>
      </c>
      <c r="I590" s="108"/>
      <c r="J590" s="115"/>
      <c r="K590" s="115"/>
      <c r="L590" s="115"/>
      <c r="M590" s="176">
        <v>32131</v>
      </c>
      <c r="N590" s="177"/>
      <c r="O590" s="178" t="s">
        <v>38</v>
      </c>
      <c r="P590" s="177" t="s">
        <v>147</v>
      </c>
      <c r="Q590" s="179"/>
      <c r="R590" s="179"/>
      <c r="S590" s="179"/>
      <c r="T590" s="179">
        <f>T591</f>
        <v>0</v>
      </c>
      <c r="U590" s="251">
        <f t="shared" si="409"/>
        <v>0</v>
      </c>
      <c r="V590" s="251">
        <f t="shared" si="409"/>
        <v>0</v>
      </c>
      <c r="W590" s="287">
        <f t="shared" si="409"/>
        <v>0</v>
      </c>
      <c r="X590" s="179"/>
      <c r="Y590" s="261"/>
      <c r="Z590" s="179">
        <f>+Z591</f>
        <v>50</v>
      </c>
      <c r="AA590" s="179">
        <f t="shared" si="410"/>
        <v>0</v>
      </c>
      <c r="AB590" s="179">
        <f t="shared" si="410"/>
        <v>0</v>
      </c>
      <c r="AC590" s="179">
        <f t="shared" si="410"/>
        <v>0</v>
      </c>
      <c r="AD590" s="179">
        <f t="shared" si="410"/>
        <v>0</v>
      </c>
    </row>
    <row r="591" spans="1:31" s="98" customFormat="1" ht="19.5" hidden="1" customHeight="1" x14ac:dyDescent="0.25">
      <c r="A591" s="167" t="s">
        <v>330</v>
      </c>
      <c r="B591" s="167"/>
      <c r="C591" s="167"/>
      <c r="D591" s="167"/>
      <c r="E591" s="167"/>
      <c r="F591" s="182">
        <f t="shared" si="373"/>
        <v>0</v>
      </c>
      <c r="G591" s="182">
        <f t="shared" si="374"/>
        <v>0</v>
      </c>
      <c r="H591" s="183">
        <f t="shared" si="375"/>
        <v>50</v>
      </c>
      <c r="I591" s="123"/>
      <c r="J591" s="115"/>
      <c r="K591" s="115"/>
      <c r="L591" s="115"/>
      <c r="M591" s="9"/>
      <c r="N591" s="155">
        <v>321310</v>
      </c>
      <c r="O591" s="156" t="s">
        <v>38</v>
      </c>
      <c r="P591" s="157" t="s">
        <v>148</v>
      </c>
      <c r="Q591" s="158"/>
      <c r="R591" s="158"/>
      <c r="S591" s="158"/>
      <c r="T591" s="158"/>
      <c r="U591" s="252">
        <v>0</v>
      </c>
      <c r="V591" s="252">
        <v>0</v>
      </c>
      <c r="W591" s="289"/>
      <c r="X591" s="158"/>
      <c r="Y591" s="262"/>
      <c r="Z591" s="158">
        <v>50</v>
      </c>
      <c r="AA591" s="158"/>
      <c r="AB591" s="158"/>
      <c r="AC591" s="158"/>
      <c r="AD591" s="158"/>
    </row>
    <row r="592" spans="1:31" s="194" customFormat="1" ht="20.25" customHeight="1" x14ac:dyDescent="0.25">
      <c r="A592" s="172" t="s">
        <v>330</v>
      </c>
      <c r="B592" s="172"/>
      <c r="C592" s="195" t="s">
        <v>376</v>
      </c>
      <c r="D592" s="195" t="s">
        <v>379</v>
      </c>
      <c r="E592" s="195" t="s">
        <v>380</v>
      </c>
      <c r="F592" s="187">
        <f t="shared" si="373"/>
        <v>0</v>
      </c>
      <c r="G592" s="187">
        <f t="shared" si="374"/>
        <v>5999</v>
      </c>
      <c r="H592" s="188">
        <f t="shared" si="375"/>
        <v>2718.7599999999998</v>
      </c>
      <c r="I592" s="108"/>
      <c r="J592" s="115"/>
      <c r="K592" s="115">
        <v>322</v>
      </c>
      <c r="L592" s="115"/>
      <c r="M592" s="115"/>
      <c r="N592" s="116"/>
      <c r="O592" s="10" t="s">
        <v>38</v>
      </c>
      <c r="P592" s="111" t="s">
        <v>151</v>
      </c>
      <c r="Q592" s="117"/>
      <c r="R592" s="117"/>
      <c r="S592" s="117"/>
      <c r="T592" s="117">
        <v>2719</v>
      </c>
      <c r="U592" s="250">
        <f t="shared" ref="U592:W592" si="411">U593+U599</f>
        <v>3280</v>
      </c>
      <c r="V592" s="250">
        <f t="shared" si="411"/>
        <v>0</v>
      </c>
      <c r="W592" s="286">
        <f t="shared" si="411"/>
        <v>0</v>
      </c>
      <c r="X592" s="117"/>
      <c r="Y592" s="260"/>
      <c r="Z592" s="193">
        <f>+Z593+Z599</f>
        <v>2718.7599999999998</v>
      </c>
      <c r="AA592" s="193">
        <f t="shared" ref="AA592:AD592" si="412">+AA593+AA599</f>
        <v>0</v>
      </c>
      <c r="AB592" s="193">
        <f t="shared" si="412"/>
        <v>0</v>
      </c>
      <c r="AC592" s="193">
        <f t="shared" si="412"/>
        <v>0</v>
      </c>
      <c r="AD592" s="193">
        <f t="shared" si="412"/>
        <v>0</v>
      </c>
    </row>
    <row r="593" spans="1:30" s="98" customFormat="1" ht="19.5" customHeight="1" x14ac:dyDescent="0.25">
      <c r="A593" s="167" t="s">
        <v>330</v>
      </c>
      <c r="B593" s="167"/>
      <c r="C593" s="167"/>
      <c r="D593" s="180" t="s">
        <v>379</v>
      </c>
      <c r="E593" s="180" t="s">
        <v>380</v>
      </c>
      <c r="F593" s="182">
        <f t="shared" si="373"/>
        <v>0</v>
      </c>
      <c r="G593" s="182">
        <f t="shared" si="374"/>
        <v>610</v>
      </c>
      <c r="H593" s="183">
        <f t="shared" si="375"/>
        <v>329.98</v>
      </c>
      <c r="I593" s="123"/>
      <c r="J593" s="115"/>
      <c r="K593" s="115"/>
      <c r="L593" s="115">
        <v>3221</v>
      </c>
      <c r="M593" s="115"/>
      <c r="N593" s="116"/>
      <c r="O593" s="126" t="s">
        <v>38</v>
      </c>
      <c r="P593" s="111" t="s">
        <v>152</v>
      </c>
      <c r="Q593" s="117"/>
      <c r="R593" s="117"/>
      <c r="S593" s="117"/>
      <c r="T593" s="117">
        <v>330</v>
      </c>
      <c r="U593" s="250">
        <f t="shared" ref="U593:W593" si="413">U594+U597</f>
        <v>280</v>
      </c>
      <c r="V593" s="250">
        <f t="shared" si="413"/>
        <v>0</v>
      </c>
      <c r="W593" s="286">
        <f t="shared" si="413"/>
        <v>0</v>
      </c>
      <c r="X593" s="117"/>
      <c r="Y593" s="260"/>
      <c r="Z593" s="117">
        <f>+Z594+Z597</f>
        <v>329.98</v>
      </c>
      <c r="AA593" s="117">
        <f t="shared" ref="AA593:AD593" si="414">+AA594+AA597</f>
        <v>0</v>
      </c>
      <c r="AB593" s="117">
        <f t="shared" si="414"/>
        <v>0</v>
      </c>
      <c r="AC593" s="117">
        <f t="shared" si="414"/>
        <v>0</v>
      </c>
      <c r="AD593" s="117">
        <f t="shared" si="414"/>
        <v>0</v>
      </c>
    </row>
    <row r="594" spans="1:30" s="98" customFormat="1" ht="20.25" hidden="1" customHeight="1" x14ac:dyDescent="0.25">
      <c r="A594" s="167" t="s">
        <v>330</v>
      </c>
      <c r="B594" s="167"/>
      <c r="C594" s="167"/>
      <c r="D594" s="167"/>
      <c r="E594" s="180" t="s">
        <v>380</v>
      </c>
      <c r="F594" s="182">
        <f t="shared" si="373"/>
        <v>0</v>
      </c>
      <c r="G594" s="182">
        <f t="shared" si="374"/>
        <v>130</v>
      </c>
      <c r="H594" s="183">
        <f t="shared" si="375"/>
        <v>132.72</v>
      </c>
      <c r="I594" s="108"/>
      <c r="J594" s="115"/>
      <c r="K594" s="115"/>
      <c r="L594" s="115"/>
      <c r="M594" s="176">
        <v>32211</v>
      </c>
      <c r="N594" s="177"/>
      <c r="O594" s="178" t="s">
        <v>38</v>
      </c>
      <c r="P594" s="177" t="s">
        <v>153</v>
      </c>
      <c r="Q594" s="179"/>
      <c r="R594" s="179"/>
      <c r="S594" s="179"/>
      <c r="T594" s="179">
        <f>T595+T596</f>
        <v>0</v>
      </c>
      <c r="U594" s="251">
        <f t="shared" ref="U594:W594" si="415">U595+U596</f>
        <v>130</v>
      </c>
      <c r="V594" s="251">
        <f t="shared" si="415"/>
        <v>0</v>
      </c>
      <c r="W594" s="287">
        <f t="shared" si="415"/>
        <v>0</v>
      </c>
      <c r="X594" s="179"/>
      <c r="Y594" s="261"/>
      <c r="Z594" s="179">
        <f>+Z595+Z596</f>
        <v>132.72</v>
      </c>
      <c r="AA594" s="179">
        <f t="shared" ref="AA594:AD594" si="416">+AA595+AA596</f>
        <v>0</v>
      </c>
      <c r="AB594" s="179">
        <f t="shared" si="416"/>
        <v>0</v>
      </c>
      <c r="AC594" s="179">
        <f t="shared" si="416"/>
        <v>0</v>
      </c>
      <c r="AD594" s="179">
        <f t="shared" si="416"/>
        <v>0</v>
      </c>
    </row>
    <row r="595" spans="1:30" s="98" customFormat="1" ht="19.5" hidden="1" customHeight="1" x14ac:dyDescent="0.25">
      <c r="A595" s="167" t="s">
        <v>330</v>
      </c>
      <c r="B595" s="167"/>
      <c r="C595" s="167"/>
      <c r="D595" s="167"/>
      <c r="E595" s="167"/>
      <c r="F595" s="182">
        <f t="shared" si="373"/>
        <v>0</v>
      </c>
      <c r="G595" s="182">
        <f t="shared" si="374"/>
        <v>100</v>
      </c>
      <c r="H595" s="183">
        <f t="shared" si="375"/>
        <v>106.26</v>
      </c>
      <c r="I595" s="123"/>
      <c r="J595" s="115"/>
      <c r="K595" s="115"/>
      <c r="L595" s="115"/>
      <c r="M595" s="9"/>
      <c r="N595" s="155">
        <v>322110</v>
      </c>
      <c r="O595" s="156" t="s">
        <v>38</v>
      </c>
      <c r="P595" s="157" t="s">
        <v>153</v>
      </c>
      <c r="Q595" s="158"/>
      <c r="R595" s="158"/>
      <c r="S595" s="158"/>
      <c r="T595" s="158"/>
      <c r="U595" s="252">
        <v>100</v>
      </c>
      <c r="V595" s="252">
        <v>0</v>
      </c>
      <c r="W595" s="289">
        <v>0</v>
      </c>
      <c r="X595" s="158"/>
      <c r="Y595" s="262"/>
      <c r="Z595" s="158">
        <v>106.26</v>
      </c>
      <c r="AA595" s="158"/>
      <c r="AB595" s="158"/>
      <c r="AC595" s="158"/>
      <c r="AD595" s="158"/>
    </row>
    <row r="596" spans="1:30" s="98" customFormat="1" ht="19.5" hidden="1" customHeight="1" x14ac:dyDescent="0.25">
      <c r="A596" s="167" t="s">
        <v>330</v>
      </c>
      <c r="B596" s="167"/>
      <c r="C596" s="167"/>
      <c r="D596" s="167"/>
      <c r="E596" s="167"/>
      <c r="F596" s="182">
        <f t="shared" si="373"/>
        <v>0</v>
      </c>
      <c r="G596" s="182">
        <f t="shared" si="374"/>
        <v>30</v>
      </c>
      <c r="H596" s="183">
        <f t="shared" si="375"/>
        <v>26.46</v>
      </c>
      <c r="I596" s="123"/>
      <c r="J596" s="115"/>
      <c r="K596" s="115"/>
      <c r="L596" s="115"/>
      <c r="M596" s="9"/>
      <c r="N596" s="155">
        <v>322111</v>
      </c>
      <c r="O596" s="156" t="s">
        <v>38</v>
      </c>
      <c r="P596" s="157" t="s">
        <v>155</v>
      </c>
      <c r="Q596" s="158"/>
      <c r="R596" s="158"/>
      <c r="S596" s="158"/>
      <c r="T596" s="158"/>
      <c r="U596" s="252">
        <v>30</v>
      </c>
      <c r="V596" s="252">
        <v>0</v>
      </c>
      <c r="W596" s="289">
        <v>0</v>
      </c>
      <c r="X596" s="158"/>
      <c r="Y596" s="262"/>
      <c r="Z596" s="158">
        <v>26.46</v>
      </c>
      <c r="AA596" s="158"/>
      <c r="AB596" s="158"/>
      <c r="AC596" s="158"/>
      <c r="AD596" s="158"/>
    </row>
    <row r="597" spans="1:30" s="98" customFormat="1" ht="20.25" hidden="1" customHeight="1" x14ac:dyDescent="0.25">
      <c r="A597" s="167" t="s">
        <v>330</v>
      </c>
      <c r="B597" s="167"/>
      <c r="C597" s="167"/>
      <c r="D597" s="167"/>
      <c r="E597" s="180" t="s">
        <v>380</v>
      </c>
      <c r="F597" s="182">
        <f t="shared" si="373"/>
        <v>0</v>
      </c>
      <c r="G597" s="182">
        <f t="shared" si="374"/>
        <v>150</v>
      </c>
      <c r="H597" s="183">
        <f t="shared" si="375"/>
        <v>197.26</v>
      </c>
      <c r="I597" s="108"/>
      <c r="J597" s="115"/>
      <c r="K597" s="115"/>
      <c r="L597" s="115"/>
      <c r="M597" s="176">
        <v>32216</v>
      </c>
      <c r="N597" s="177"/>
      <c r="O597" s="178" t="s">
        <v>38</v>
      </c>
      <c r="P597" s="177" t="s">
        <v>162</v>
      </c>
      <c r="Q597" s="179"/>
      <c r="R597" s="179"/>
      <c r="S597" s="179"/>
      <c r="T597" s="179">
        <f>T598</f>
        <v>0</v>
      </c>
      <c r="U597" s="251">
        <f t="shared" ref="U597:W597" si="417">U598</f>
        <v>150</v>
      </c>
      <c r="V597" s="251">
        <f t="shared" si="417"/>
        <v>0</v>
      </c>
      <c r="W597" s="287">
        <f t="shared" si="417"/>
        <v>0</v>
      </c>
      <c r="X597" s="179"/>
      <c r="Y597" s="261"/>
      <c r="Z597" s="179">
        <f>+Z598</f>
        <v>197.26</v>
      </c>
      <c r="AA597" s="179">
        <f t="shared" ref="AA597:AD597" si="418">+AA598</f>
        <v>0</v>
      </c>
      <c r="AB597" s="179">
        <f t="shared" si="418"/>
        <v>0</v>
      </c>
      <c r="AC597" s="179">
        <f t="shared" si="418"/>
        <v>0</v>
      </c>
      <c r="AD597" s="179">
        <f t="shared" si="418"/>
        <v>0</v>
      </c>
    </row>
    <row r="598" spans="1:30" s="98" customFormat="1" ht="19.5" hidden="1" customHeight="1" x14ac:dyDescent="0.25">
      <c r="A598" s="167" t="s">
        <v>330</v>
      </c>
      <c r="B598" s="167"/>
      <c r="C598" s="167"/>
      <c r="D598" s="167"/>
      <c r="E598" s="167"/>
      <c r="F598" s="182">
        <f t="shared" si="373"/>
        <v>0</v>
      </c>
      <c r="G598" s="182">
        <f t="shared" si="374"/>
        <v>150</v>
      </c>
      <c r="H598" s="183">
        <f t="shared" si="375"/>
        <v>197.26</v>
      </c>
      <c r="I598" s="123"/>
      <c r="J598" s="115"/>
      <c r="K598" s="115"/>
      <c r="L598" s="115"/>
      <c r="M598" s="9"/>
      <c r="N598" s="155">
        <v>322160</v>
      </c>
      <c r="O598" s="156" t="s">
        <v>38</v>
      </c>
      <c r="P598" s="157" t="s">
        <v>162</v>
      </c>
      <c r="Q598" s="158"/>
      <c r="R598" s="158"/>
      <c r="S598" s="158"/>
      <c r="T598" s="158"/>
      <c r="U598" s="252">
        <v>150</v>
      </c>
      <c r="V598" s="252">
        <v>0</v>
      </c>
      <c r="W598" s="289">
        <v>0</v>
      </c>
      <c r="X598" s="158"/>
      <c r="Y598" s="262"/>
      <c r="Z598" s="158">
        <v>197.26</v>
      </c>
      <c r="AA598" s="158"/>
      <c r="AB598" s="158"/>
      <c r="AC598" s="158"/>
      <c r="AD598" s="158"/>
    </row>
    <row r="599" spans="1:30" s="98" customFormat="1" ht="19.5" customHeight="1" x14ac:dyDescent="0.25">
      <c r="A599" s="167" t="s">
        <v>330</v>
      </c>
      <c r="B599" s="167"/>
      <c r="C599" s="167"/>
      <c r="D599" s="180" t="s">
        <v>379</v>
      </c>
      <c r="E599" s="180" t="s">
        <v>380</v>
      </c>
      <c r="F599" s="182">
        <f t="shared" si="373"/>
        <v>0</v>
      </c>
      <c r="G599" s="182">
        <f t="shared" si="374"/>
        <v>5389</v>
      </c>
      <c r="H599" s="183">
        <f t="shared" si="375"/>
        <v>2388.7799999999997</v>
      </c>
      <c r="I599" s="123"/>
      <c r="J599" s="115"/>
      <c r="K599" s="115"/>
      <c r="L599" s="115">
        <v>3223</v>
      </c>
      <c r="M599" s="115"/>
      <c r="N599" s="116"/>
      <c r="O599" s="126" t="s">
        <v>38</v>
      </c>
      <c r="P599" s="111" t="s">
        <v>170</v>
      </c>
      <c r="Q599" s="117"/>
      <c r="R599" s="117"/>
      <c r="S599" s="117"/>
      <c r="T599" s="117">
        <v>2389</v>
      </c>
      <c r="U599" s="250">
        <f t="shared" ref="U599:W599" si="419">U600+U603+U605</f>
        <v>3000</v>
      </c>
      <c r="V599" s="250">
        <f t="shared" si="419"/>
        <v>0</v>
      </c>
      <c r="W599" s="286">
        <f t="shared" si="419"/>
        <v>0</v>
      </c>
      <c r="X599" s="117"/>
      <c r="Y599" s="260"/>
      <c r="Z599" s="117">
        <f>+Z600+Z603</f>
        <v>2388.7799999999997</v>
      </c>
      <c r="AA599" s="117">
        <f t="shared" ref="AA599:AD599" si="420">+AA600+AA603</f>
        <v>0</v>
      </c>
      <c r="AB599" s="117">
        <f t="shared" si="420"/>
        <v>0</v>
      </c>
      <c r="AC599" s="117">
        <f t="shared" si="420"/>
        <v>0</v>
      </c>
      <c r="AD599" s="117">
        <f t="shared" si="420"/>
        <v>0</v>
      </c>
    </row>
    <row r="600" spans="1:30" s="98" customFormat="1" ht="20.25" hidden="1" customHeight="1" x14ac:dyDescent="0.25">
      <c r="A600" s="167" t="s">
        <v>330</v>
      </c>
      <c r="B600" s="167"/>
      <c r="C600" s="167"/>
      <c r="D600" s="167"/>
      <c r="E600" s="180" t="s">
        <v>380</v>
      </c>
      <c r="F600" s="182">
        <f t="shared" si="373"/>
        <v>0</v>
      </c>
      <c r="G600" s="182">
        <f t="shared" si="374"/>
        <v>1300</v>
      </c>
      <c r="H600" s="183">
        <f t="shared" si="375"/>
        <v>1327</v>
      </c>
      <c r="I600" s="108"/>
      <c r="J600" s="115"/>
      <c r="K600" s="115"/>
      <c r="L600" s="115"/>
      <c r="M600" s="176">
        <v>32231</v>
      </c>
      <c r="N600" s="177"/>
      <c r="O600" s="178" t="s">
        <v>38</v>
      </c>
      <c r="P600" s="177" t="s">
        <v>171</v>
      </c>
      <c r="Q600" s="179"/>
      <c r="R600" s="179"/>
      <c r="S600" s="179"/>
      <c r="T600" s="179">
        <f>T601+T602</f>
        <v>0</v>
      </c>
      <c r="U600" s="251">
        <f t="shared" ref="U600:W600" si="421">U601+U602</f>
        <v>1300</v>
      </c>
      <c r="V600" s="251">
        <f t="shared" si="421"/>
        <v>0</v>
      </c>
      <c r="W600" s="287">
        <f t="shared" si="421"/>
        <v>0</v>
      </c>
      <c r="X600" s="179"/>
      <c r="Y600" s="261"/>
      <c r="Z600" s="179">
        <f>+Z601+Z602</f>
        <v>1327</v>
      </c>
      <c r="AA600" s="179">
        <f t="shared" ref="AA600:AD600" si="422">+AA601+AA602</f>
        <v>0</v>
      </c>
      <c r="AB600" s="179">
        <f t="shared" si="422"/>
        <v>0</v>
      </c>
      <c r="AC600" s="179">
        <f t="shared" si="422"/>
        <v>0</v>
      </c>
      <c r="AD600" s="179">
        <f t="shared" si="422"/>
        <v>0</v>
      </c>
    </row>
    <row r="601" spans="1:30" s="98" customFormat="1" ht="19.5" hidden="1" customHeight="1" x14ac:dyDescent="0.25">
      <c r="A601" s="167" t="s">
        <v>330</v>
      </c>
      <c r="B601" s="167"/>
      <c r="C601" s="167"/>
      <c r="D601" s="167"/>
      <c r="E601" s="167"/>
      <c r="F601" s="182">
        <f t="shared" si="373"/>
        <v>0</v>
      </c>
      <c r="G601" s="182">
        <f t="shared" si="374"/>
        <v>500</v>
      </c>
      <c r="H601" s="183">
        <f t="shared" si="375"/>
        <v>500</v>
      </c>
      <c r="I601" s="123"/>
      <c r="J601" s="115"/>
      <c r="K601" s="115"/>
      <c r="L601" s="115"/>
      <c r="M601" s="9"/>
      <c r="N601" s="155">
        <v>322310</v>
      </c>
      <c r="O601" s="156" t="s">
        <v>38</v>
      </c>
      <c r="P601" s="157" t="s">
        <v>171</v>
      </c>
      <c r="Q601" s="158"/>
      <c r="R601" s="158"/>
      <c r="S601" s="158"/>
      <c r="T601" s="158"/>
      <c r="U601" s="252">
        <v>500</v>
      </c>
      <c r="V601" s="252">
        <v>0</v>
      </c>
      <c r="W601" s="289">
        <v>0</v>
      </c>
      <c r="X601" s="158"/>
      <c r="Y601" s="262"/>
      <c r="Z601" s="158">
        <v>500</v>
      </c>
      <c r="AA601" s="158"/>
      <c r="AB601" s="158"/>
      <c r="AC601" s="158"/>
      <c r="AD601" s="158"/>
    </row>
    <row r="602" spans="1:30" s="98" customFormat="1" ht="19.5" hidden="1" customHeight="1" x14ac:dyDescent="0.25">
      <c r="A602" s="167" t="s">
        <v>330</v>
      </c>
      <c r="B602" s="167"/>
      <c r="C602" s="167"/>
      <c r="D602" s="167"/>
      <c r="E602" s="167"/>
      <c r="F602" s="182">
        <f t="shared" si="373"/>
        <v>0</v>
      </c>
      <c r="G602" s="182">
        <f t="shared" si="374"/>
        <v>800</v>
      </c>
      <c r="H602" s="183">
        <f t="shared" si="375"/>
        <v>827</v>
      </c>
      <c r="I602" s="123"/>
      <c r="J602" s="115"/>
      <c r="K602" s="115"/>
      <c r="L602" s="115"/>
      <c r="M602" s="9"/>
      <c r="N602" s="155">
        <v>322311</v>
      </c>
      <c r="O602" s="156" t="s">
        <v>38</v>
      </c>
      <c r="P602" s="157" t="s">
        <v>172</v>
      </c>
      <c r="Q602" s="158"/>
      <c r="R602" s="158"/>
      <c r="S602" s="158"/>
      <c r="T602" s="158"/>
      <c r="U602" s="252">
        <v>800</v>
      </c>
      <c r="V602" s="252">
        <v>0</v>
      </c>
      <c r="W602" s="289">
        <v>0</v>
      </c>
      <c r="X602" s="158"/>
      <c r="Y602" s="262"/>
      <c r="Z602" s="158">
        <v>827</v>
      </c>
      <c r="AA602" s="158"/>
      <c r="AB602" s="158"/>
      <c r="AC602" s="158"/>
      <c r="AD602" s="158"/>
    </row>
    <row r="603" spans="1:30" s="98" customFormat="1" ht="20.25" hidden="1" customHeight="1" x14ac:dyDescent="0.25">
      <c r="A603" s="167" t="s">
        <v>330</v>
      </c>
      <c r="B603" s="167"/>
      <c r="C603" s="167"/>
      <c r="D603" s="167"/>
      <c r="E603" s="180" t="s">
        <v>380</v>
      </c>
      <c r="F603" s="182">
        <f t="shared" si="373"/>
        <v>0</v>
      </c>
      <c r="G603" s="182">
        <f t="shared" si="374"/>
        <v>1100</v>
      </c>
      <c r="H603" s="183">
        <f t="shared" si="375"/>
        <v>1061.78</v>
      </c>
      <c r="I603" s="108"/>
      <c r="J603" s="115"/>
      <c r="K603" s="115"/>
      <c r="L603" s="115"/>
      <c r="M603" s="176">
        <v>32233</v>
      </c>
      <c r="N603" s="177"/>
      <c r="O603" s="178" t="s">
        <v>38</v>
      </c>
      <c r="P603" s="177" t="s">
        <v>173</v>
      </c>
      <c r="Q603" s="179"/>
      <c r="R603" s="179"/>
      <c r="S603" s="179"/>
      <c r="T603" s="179">
        <f>T604</f>
        <v>0</v>
      </c>
      <c r="U603" s="251">
        <f t="shared" ref="U603:W603" si="423">U604</f>
        <v>1100</v>
      </c>
      <c r="V603" s="251">
        <f t="shared" si="423"/>
        <v>0</v>
      </c>
      <c r="W603" s="287">
        <f t="shared" si="423"/>
        <v>0</v>
      </c>
      <c r="X603" s="179"/>
      <c r="Y603" s="261"/>
      <c r="Z603" s="179">
        <f>+Z604</f>
        <v>1061.78</v>
      </c>
      <c r="AA603" s="179">
        <f t="shared" ref="AA603:AD603" si="424">+AA604</f>
        <v>0</v>
      </c>
      <c r="AB603" s="179">
        <f t="shared" si="424"/>
        <v>0</v>
      </c>
      <c r="AC603" s="179">
        <f t="shared" si="424"/>
        <v>0</v>
      </c>
      <c r="AD603" s="179">
        <f t="shared" si="424"/>
        <v>0</v>
      </c>
    </row>
    <row r="604" spans="1:30" s="98" customFormat="1" ht="19.5" hidden="1" customHeight="1" x14ac:dyDescent="0.25">
      <c r="A604" s="167" t="s">
        <v>330</v>
      </c>
      <c r="B604" s="167"/>
      <c r="C604" s="167"/>
      <c r="D604" s="167"/>
      <c r="E604" s="167"/>
      <c r="F604" s="182">
        <f t="shared" si="373"/>
        <v>0</v>
      </c>
      <c r="G604" s="182">
        <f t="shared" si="374"/>
        <v>1100</v>
      </c>
      <c r="H604" s="183">
        <f t="shared" si="375"/>
        <v>1061.78</v>
      </c>
      <c r="I604" s="123"/>
      <c r="J604" s="115"/>
      <c r="K604" s="115"/>
      <c r="L604" s="115"/>
      <c r="M604" s="9"/>
      <c r="N604" s="155">
        <v>322330</v>
      </c>
      <c r="O604" s="156" t="s">
        <v>38</v>
      </c>
      <c r="P604" s="157" t="s">
        <v>173</v>
      </c>
      <c r="Q604" s="158"/>
      <c r="R604" s="158"/>
      <c r="S604" s="158"/>
      <c r="T604" s="158"/>
      <c r="U604" s="252">
        <v>1100</v>
      </c>
      <c r="V604" s="252">
        <v>0</v>
      </c>
      <c r="W604" s="289">
        <v>0</v>
      </c>
      <c r="X604" s="158"/>
      <c r="Y604" s="262"/>
      <c r="Z604" s="158">
        <v>1061.78</v>
      </c>
      <c r="AA604" s="158"/>
      <c r="AB604" s="158"/>
      <c r="AC604" s="158"/>
      <c r="AD604" s="158"/>
    </row>
    <row r="605" spans="1:30" s="98" customFormat="1" ht="19.5" hidden="1" customHeight="1" x14ac:dyDescent="0.25">
      <c r="A605" s="167"/>
      <c r="B605" s="167"/>
      <c r="C605" s="167"/>
      <c r="D605" s="167"/>
      <c r="E605" s="167"/>
      <c r="F605" s="182"/>
      <c r="G605" s="182"/>
      <c r="H605" s="183"/>
      <c r="I605" s="123"/>
      <c r="J605" s="115"/>
      <c r="K605" s="115"/>
      <c r="L605" s="115"/>
      <c r="M605" s="9" t="s">
        <v>447</v>
      </c>
      <c r="N605" s="222"/>
      <c r="O605" s="178" t="s">
        <v>38</v>
      </c>
      <c r="P605" s="177" t="s">
        <v>174</v>
      </c>
      <c r="Q605" s="179"/>
      <c r="R605" s="179"/>
      <c r="S605" s="179"/>
      <c r="T605" s="179">
        <f>T606</f>
        <v>0</v>
      </c>
      <c r="U605" s="251">
        <f t="shared" ref="U605:W605" si="425">U606</f>
        <v>600</v>
      </c>
      <c r="V605" s="251">
        <f t="shared" si="425"/>
        <v>0</v>
      </c>
      <c r="W605" s="287">
        <f t="shared" si="425"/>
        <v>0</v>
      </c>
      <c r="X605" s="179"/>
      <c r="Y605" s="261"/>
      <c r="Z605" s="158"/>
      <c r="AA605" s="158"/>
      <c r="AB605" s="158"/>
      <c r="AC605" s="158"/>
      <c r="AD605" s="158"/>
    </row>
    <row r="606" spans="1:30" s="98" customFormat="1" ht="19.5" hidden="1" customHeight="1" x14ac:dyDescent="0.25">
      <c r="A606" s="167"/>
      <c r="B606" s="167"/>
      <c r="C606" s="167"/>
      <c r="D606" s="167"/>
      <c r="E606" s="167"/>
      <c r="F606" s="182"/>
      <c r="G606" s="182"/>
      <c r="H606" s="183"/>
      <c r="I606" s="123"/>
      <c r="J606" s="115"/>
      <c r="K606" s="115"/>
      <c r="L606" s="115"/>
      <c r="M606" s="9"/>
      <c r="N606" s="155">
        <v>322340</v>
      </c>
      <c r="O606" s="156" t="s">
        <v>38</v>
      </c>
      <c r="P606" s="157" t="s">
        <v>174</v>
      </c>
      <c r="Q606" s="158"/>
      <c r="R606" s="158"/>
      <c r="S606" s="158"/>
      <c r="T606" s="158"/>
      <c r="U606" s="252">
        <v>600</v>
      </c>
      <c r="V606" s="252">
        <v>0</v>
      </c>
      <c r="W606" s="289">
        <v>0</v>
      </c>
      <c r="X606" s="158"/>
      <c r="Y606" s="262"/>
      <c r="Z606" s="158"/>
      <c r="AA606" s="158"/>
      <c r="AB606" s="158"/>
      <c r="AC606" s="158"/>
      <c r="AD606" s="158"/>
    </row>
    <row r="607" spans="1:30" s="194" customFormat="1" ht="20.25" customHeight="1" x14ac:dyDescent="0.25">
      <c r="A607" s="172" t="s">
        <v>330</v>
      </c>
      <c r="B607" s="172"/>
      <c r="C607" s="195" t="s">
        <v>376</v>
      </c>
      <c r="D607" s="195" t="s">
        <v>379</v>
      </c>
      <c r="E607" s="195" t="s">
        <v>380</v>
      </c>
      <c r="F607" s="187">
        <f t="shared" si="373"/>
        <v>0</v>
      </c>
      <c r="G607" s="187">
        <f t="shared" si="374"/>
        <v>44071</v>
      </c>
      <c r="H607" s="188">
        <f t="shared" si="375"/>
        <v>20615.830000000002</v>
      </c>
      <c r="I607" s="108"/>
      <c r="J607" s="115"/>
      <c r="K607" s="115">
        <v>323</v>
      </c>
      <c r="L607" s="115"/>
      <c r="M607" s="115"/>
      <c r="N607" s="116"/>
      <c r="O607" s="10" t="s">
        <v>38</v>
      </c>
      <c r="P607" s="111" t="s">
        <v>182</v>
      </c>
      <c r="Q607" s="117"/>
      <c r="R607" s="117"/>
      <c r="S607" s="117"/>
      <c r="T607" s="117">
        <v>20616</v>
      </c>
      <c r="U607" s="250">
        <f t="shared" ref="U607:W607" si="426">U608+U611+U616+U622+U627+U630</f>
        <v>23455</v>
      </c>
      <c r="V607" s="250">
        <f t="shared" si="426"/>
        <v>0</v>
      </c>
      <c r="W607" s="286">
        <f t="shared" si="426"/>
        <v>0</v>
      </c>
      <c r="X607" s="117"/>
      <c r="Y607" s="260"/>
      <c r="Z607" s="193">
        <f>+Z608+Z611+Z616+Z622+Z630+Z627</f>
        <v>20615.830000000002</v>
      </c>
      <c r="AA607" s="193">
        <f t="shared" ref="AA607:AD607" si="427">+AA608+AA611+AA616+AA622+AA630</f>
        <v>0</v>
      </c>
      <c r="AB607" s="193">
        <f t="shared" si="427"/>
        <v>0</v>
      </c>
      <c r="AC607" s="193">
        <f t="shared" si="427"/>
        <v>0</v>
      </c>
      <c r="AD607" s="193">
        <f t="shared" si="427"/>
        <v>0</v>
      </c>
    </row>
    <row r="608" spans="1:30" s="98" customFormat="1" ht="19.5" customHeight="1" x14ac:dyDescent="0.25">
      <c r="A608" s="167" t="s">
        <v>330</v>
      </c>
      <c r="B608" s="167"/>
      <c r="C608" s="167"/>
      <c r="D608" s="180" t="s">
        <v>379</v>
      </c>
      <c r="E608" s="180" t="s">
        <v>380</v>
      </c>
      <c r="F608" s="182">
        <f t="shared" si="373"/>
        <v>0</v>
      </c>
      <c r="G608" s="182">
        <f t="shared" si="374"/>
        <v>1596</v>
      </c>
      <c r="H608" s="183">
        <f t="shared" si="375"/>
        <v>796.34</v>
      </c>
      <c r="I608" s="123"/>
      <c r="J608" s="115"/>
      <c r="K608" s="115"/>
      <c r="L608" s="115">
        <v>3231</v>
      </c>
      <c r="M608" s="115"/>
      <c r="N608" s="116"/>
      <c r="O608" s="126" t="s">
        <v>38</v>
      </c>
      <c r="P608" s="111" t="s">
        <v>183</v>
      </c>
      <c r="Q608" s="117"/>
      <c r="R608" s="117"/>
      <c r="S608" s="117"/>
      <c r="T608" s="117">
        <v>796</v>
      </c>
      <c r="U608" s="250">
        <f t="shared" ref="U608:W609" si="428">U609</f>
        <v>800</v>
      </c>
      <c r="V608" s="250">
        <f t="shared" si="428"/>
        <v>0</v>
      </c>
      <c r="W608" s="286">
        <f t="shared" si="428"/>
        <v>0</v>
      </c>
      <c r="X608" s="117"/>
      <c r="Y608" s="260"/>
      <c r="Z608" s="117">
        <f>+Z609</f>
        <v>796.34</v>
      </c>
      <c r="AA608" s="117">
        <f t="shared" ref="AA608:AD609" si="429">+AA609</f>
        <v>0</v>
      </c>
      <c r="AB608" s="117">
        <f t="shared" si="429"/>
        <v>0</v>
      </c>
      <c r="AC608" s="117">
        <f t="shared" si="429"/>
        <v>0</v>
      </c>
      <c r="AD608" s="117">
        <f t="shared" si="429"/>
        <v>0</v>
      </c>
    </row>
    <row r="609" spans="1:30" s="98" customFormat="1" ht="20.25" hidden="1" customHeight="1" x14ac:dyDescent="0.25">
      <c r="A609" s="167" t="s">
        <v>330</v>
      </c>
      <c r="B609" s="167"/>
      <c r="C609" s="167"/>
      <c r="D609" s="167"/>
      <c r="E609" s="180" t="s">
        <v>380</v>
      </c>
      <c r="F609" s="182">
        <f t="shared" si="373"/>
        <v>0</v>
      </c>
      <c r="G609" s="182">
        <f t="shared" si="374"/>
        <v>800</v>
      </c>
      <c r="H609" s="183">
        <f t="shared" si="375"/>
        <v>796.34</v>
      </c>
      <c r="I609" s="108"/>
      <c r="J609" s="115"/>
      <c r="K609" s="115"/>
      <c r="L609" s="115"/>
      <c r="M609" s="176">
        <v>32311</v>
      </c>
      <c r="N609" s="177"/>
      <c r="O609" s="178" t="s">
        <v>38</v>
      </c>
      <c r="P609" s="177" t="s">
        <v>184</v>
      </c>
      <c r="Q609" s="179"/>
      <c r="R609" s="179"/>
      <c r="S609" s="179"/>
      <c r="T609" s="179">
        <f>T610</f>
        <v>0</v>
      </c>
      <c r="U609" s="251">
        <f t="shared" si="428"/>
        <v>800</v>
      </c>
      <c r="V609" s="251">
        <f t="shared" si="428"/>
        <v>0</v>
      </c>
      <c r="W609" s="287">
        <f t="shared" si="428"/>
        <v>0</v>
      </c>
      <c r="X609" s="179"/>
      <c r="Y609" s="261"/>
      <c r="Z609" s="179">
        <f>+Z610</f>
        <v>796.34</v>
      </c>
      <c r="AA609" s="179">
        <f t="shared" si="429"/>
        <v>0</v>
      </c>
      <c r="AB609" s="179">
        <f t="shared" si="429"/>
        <v>0</v>
      </c>
      <c r="AC609" s="179">
        <f t="shared" si="429"/>
        <v>0</v>
      </c>
      <c r="AD609" s="179">
        <f t="shared" si="429"/>
        <v>0</v>
      </c>
    </row>
    <row r="610" spans="1:30" s="98" customFormat="1" ht="19.5" hidden="1" customHeight="1" x14ac:dyDescent="0.25">
      <c r="A610" s="167" t="s">
        <v>330</v>
      </c>
      <c r="B610" s="167"/>
      <c r="C610" s="167"/>
      <c r="D610" s="167"/>
      <c r="E610" s="167"/>
      <c r="F610" s="182">
        <f t="shared" si="373"/>
        <v>0</v>
      </c>
      <c r="G610" s="182">
        <f t="shared" si="374"/>
        <v>800</v>
      </c>
      <c r="H610" s="183">
        <f t="shared" si="375"/>
        <v>796.34</v>
      </c>
      <c r="I610" s="123"/>
      <c r="J610" s="115"/>
      <c r="K610" s="115"/>
      <c r="L610" s="115"/>
      <c r="M610" s="9"/>
      <c r="N610" s="155">
        <v>323110</v>
      </c>
      <c r="O610" s="156" t="s">
        <v>38</v>
      </c>
      <c r="P610" s="157" t="s">
        <v>184</v>
      </c>
      <c r="Q610" s="158"/>
      <c r="R610" s="158"/>
      <c r="S610" s="158"/>
      <c r="T610" s="158"/>
      <c r="U610" s="252">
        <v>800</v>
      </c>
      <c r="V610" s="252">
        <v>0</v>
      </c>
      <c r="W610" s="289">
        <v>0</v>
      </c>
      <c r="X610" s="158"/>
      <c r="Y610" s="262"/>
      <c r="Z610" s="158">
        <v>796.34</v>
      </c>
      <c r="AA610" s="158"/>
      <c r="AB610" s="158"/>
      <c r="AC610" s="158"/>
      <c r="AD610" s="158"/>
    </row>
    <row r="611" spans="1:30" s="98" customFormat="1" ht="19.5" customHeight="1" x14ac:dyDescent="0.25">
      <c r="A611" s="167" t="s">
        <v>330</v>
      </c>
      <c r="B611" s="167"/>
      <c r="C611" s="167"/>
      <c r="D611" s="180" t="s">
        <v>379</v>
      </c>
      <c r="E611" s="180" t="s">
        <v>380</v>
      </c>
      <c r="F611" s="182">
        <f t="shared" si="373"/>
        <v>0</v>
      </c>
      <c r="G611" s="182">
        <f t="shared" si="374"/>
        <v>536</v>
      </c>
      <c r="H611" s="183">
        <f t="shared" si="375"/>
        <v>265.44</v>
      </c>
      <c r="I611" s="123"/>
      <c r="J611" s="115"/>
      <c r="K611" s="115"/>
      <c r="L611" s="115">
        <v>3232</v>
      </c>
      <c r="M611" s="115"/>
      <c r="N611" s="116"/>
      <c r="O611" s="126" t="s">
        <v>38</v>
      </c>
      <c r="P611" s="111" t="s">
        <v>189</v>
      </c>
      <c r="Q611" s="117"/>
      <c r="R611" s="117"/>
      <c r="S611" s="117"/>
      <c r="T611" s="117">
        <v>266</v>
      </c>
      <c r="U611" s="250">
        <f t="shared" ref="U611:W611" si="430">U612+U614</f>
        <v>270</v>
      </c>
      <c r="V611" s="250">
        <f t="shared" si="430"/>
        <v>0</v>
      </c>
      <c r="W611" s="286">
        <f t="shared" si="430"/>
        <v>0</v>
      </c>
      <c r="X611" s="117"/>
      <c r="Y611" s="260"/>
      <c r="Z611" s="117">
        <f>+Z612+Z614</f>
        <v>265.44</v>
      </c>
      <c r="AA611" s="117">
        <f t="shared" ref="AA611:AD611" si="431">+AA612+AA614</f>
        <v>0</v>
      </c>
      <c r="AB611" s="117">
        <f t="shared" si="431"/>
        <v>0</v>
      </c>
      <c r="AC611" s="117">
        <f t="shared" si="431"/>
        <v>0</v>
      </c>
      <c r="AD611" s="117">
        <f t="shared" si="431"/>
        <v>0</v>
      </c>
    </row>
    <row r="612" spans="1:30" s="98" customFormat="1" ht="20.25" hidden="1" customHeight="1" x14ac:dyDescent="0.25">
      <c r="A612" s="167" t="s">
        <v>330</v>
      </c>
      <c r="B612" s="167"/>
      <c r="C612" s="167"/>
      <c r="D612" s="167"/>
      <c r="E612" s="180" t="s">
        <v>380</v>
      </c>
      <c r="F612" s="182">
        <f t="shared" si="373"/>
        <v>0</v>
      </c>
      <c r="G612" s="182">
        <f t="shared" si="374"/>
        <v>0</v>
      </c>
      <c r="H612" s="183">
        <f t="shared" si="375"/>
        <v>0</v>
      </c>
      <c r="I612" s="108"/>
      <c r="J612" s="115"/>
      <c r="K612" s="115"/>
      <c r="L612" s="115"/>
      <c r="M612" s="176">
        <v>32321</v>
      </c>
      <c r="N612" s="177"/>
      <c r="O612" s="178" t="s">
        <v>38</v>
      </c>
      <c r="P612" s="177" t="s">
        <v>375</v>
      </c>
      <c r="Q612" s="179"/>
      <c r="R612" s="179"/>
      <c r="S612" s="179"/>
      <c r="T612" s="179">
        <f>T613</f>
        <v>0</v>
      </c>
      <c r="U612" s="251">
        <f t="shared" ref="U612:W612" si="432">U613</f>
        <v>0</v>
      </c>
      <c r="V612" s="251">
        <f t="shared" si="432"/>
        <v>0</v>
      </c>
      <c r="W612" s="287">
        <f t="shared" si="432"/>
        <v>0</v>
      </c>
      <c r="X612" s="179"/>
      <c r="Y612" s="261"/>
      <c r="Z612" s="179">
        <f>+Z613</f>
        <v>0</v>
      </c>
      <c r="AA612" s="179">
        <f t="shared" ref="AA612:AD612" si="433">+AA613</f>
        <v>0</v>
      </c>
      <c r="AB612" s="179">
        <f t="shared" si="433"/>
        <v>0</v>
      </c>
      <c r="AC612" s="179">
        <f t="shared" si="433"/>
        <v>0</v>
      </c>
      <c r="AD612" s="179">
        <f t="shared" si="433"/>
        <v>0</v>
      </c>
    </row>
    <row r="613" spans="1:30" s="98" customFormat="1" ht="19.5" hidden="1" customHeight="1" x14ac:dyDescent="0.25">
      <c r="A613" s="167" t="s">
        <v>330</v>
      </c>
      <c r="B613" s="167"/>
      <c r="C613" s="167"/>
      <c r="D613" s="167"/>
      <c r="E613" s="167"/>
      <c r="F613" s="182">
        <f t="shared" si="373"/>
        <v>0</v>
      </c>
      <c r="G613" s="182">
        <f t="shared" si="374"/>
        <v>0</v>
      </c>
      <c r="H613" s="183">
        <f t="shared" si="375"/>
        <v>0</v>
      </c>
      <c r="I613" s="123"/>
      <c r="J613" s="115"/>
      <c r="K613" s="115"/>
      <c r="L613" s="115"/>
      <c r="M613" s="9"/>
      <c r="N613" s="155">
        <v>323210</v>
      </c>
      <c r="O613" s="156" t="s">
        <v>38</v>
      </c>
      <c r="P613" s="157" t="s">
        <v>375</v>
      </c>
      <c r="Q613" s="158"/>
      <c r="R613" s="158"/>
      <c r="S613" s="158"/>
      <c r="T613" s="158"/>
      <c r="U613" s="252">
        <v>0</v>
      </c>
      <c r="V613" s="252">
        <v>0</v>
      </c>
      <c r="W613" s="289"/>
      <c r="X613" s="158"/>
      <c r="Y613" s="262"/>
      <c r="Z613" s="158"/>
      <c r="AA613" s="158"/>
      <c r="AB613" s="158"/>
      <c r="AC613" s="158"/>
      <c r="AD613" s="158"/>
    </row>
    <row r="614" spans="1:30" s="98" customFormat="1" ht="20.25" hidden="1" customHeight="1" x14ac:dyDescent="0.25">
      <c r="A614" s="167" t="s">
        <v>330</v>
      </c>
      <c r="B614" s="167"/>
      <c r="C614" s="167"/>
      <c r="D614" s="167"/>
      <c r="E614" s="180" t="s">
        <v>380</v>
      </c>
      <c r="F614" s="182">
        <f t="shared" si="373"/>
        <v>0</v>
      </c>
      <c r="G614" s="182">
        <f t="shared" si="374"/>
        <v>270</v>
      </c>
      <c r="H614" s="183">
        <f t="shared" si="375"/>
        <v>265.44</v>
      </c>
      <c r="I614" s="108"/>
      <c r="J614" s="115"/>
      <c r="K614" s="115"/>
      <c r="L614" s="115"/>
      <c r="M614" s="176">
        <v>32322</v>
      </c>
      <c r="N614" s="177"/>
      <c r="O614" s="178" t="s">
        <v>38</v>
      </c>
      <c r="P614" s="177" t="s">
        <v>190</v>
      </c>
      <c r="Q614" s="179"/>
      <c r="R614" s="179"/>
      <c r="S614" s="179"/>
      <c r="T614" s="179">
        <f>T615</f>
        <v>0</v>
      </c>
      <c r="U614" s="251">
        <f t="shared" ref="U614:W614" si="434">U615</f>
        <v>270</v>
      </c>
      <c r="V614" s="251">
        <f t="shared" si="434"/>
        <v>0</v>
      </c>
      <c r="W614" s="287">
        <f t="shared" si="434"/>
        <v>0</v>
      </c>
      <c r="X614" s="179"/>
      <c r="Y614" s="261"/>
      <c r="Z614" s="179">
        <f>+Z615</f>
        <v>265.44</v>
      </c>
      <c r="AA614" s="179">
        <f t="shared" ref="AA614:AD614" si="435">+AA615</f>
        <v>0</v>
      </c>
      <c r="AB614" s="179">
        <f t="shared" si="435"/>
        <v>0</v>
      </c>
      <c r="AC614" s="179">
        <f t="shared" si="435"/>
        <v>0</v>
      </c>
      <c r="AD614" s="179">
        <f t="shared" si="435"/>
        <v>0</v>
      </c>
    </row>
    <row r="615" spans="1:30" s="98" customFormat="1" ht="19.5" hidden="1" customHeight="1" x14ac:dyDescent="0.25">
      <c r="A615" s="167" t="s">
        <v>330</v>
      </c>
      <c r="B615" s="167"/>
      <c r="C615" s="167"/>
      <c r="D615" s="167"/>
      <c r="E615" s="167"/>
      <c r="F615" s="182">
        <f t="shared" si="373"/>
        <v>0</v>
      </c>
      <c r="G615" s="182">
        <f t="shared" si="374"/>
        <v>270</v>
      </c>
      <c r="H615" s="183">
        <f t="shared" si="375"/>
        <v>265.44</v>
      </c>
      <c r="I615" s="123"/>
      <c r="J615" s="115"/>
      <c r="K615" s="115"/>
      <c r="L615" s="115"/>
      <c r="M615" s="9"/>
      <c r="N615" s="155">
        <v>323220</v>
      </c>
      <c r="O615" s="156" t="s">
        <v>38</v>
      </c>
      <c r="P615" s="157" t="s">
        <v>190</v>
      </c>
      <c r="Q615" s="158"/>
      <c r="R615" s="158"/>
      <c r="S615" s="158"/>
      <c r="T615" s="158"/>
      <c r="U615" s="252">
        <v>270</v>
      </c>
      <c r="V615" s="252">
        <v>0</v>
      </c>
      <c r="W615" s="289">
        <v>0</v>
      </c>
      <c r="X615" s="158"/>
      <c r="Y615" s="262"/>
      <c r="Z615" s="158">
        <v>265.44</v>
      </c>
      <c r="AA615" s="158"/>
      <c r="AB615" s="158"/>
      <c r="AC615" s="158"/>
      <c r="AD615" s="158"/>
    </row>
    <row r="616" spans="1:30" s="98" customFormat="1" ht="19.5" customHeight="1" x14ac:dyDescent="0.25">
      <c r="A616" s="167" t="s">
        <v>330</v>
      </c>
      <c r="B616" s="167"/>
      <c r="C616" s="167"/>
      <c r="D616" s="180" t="s">
        <v>379</v>
      </c>
      <c r="E616" s="180" t="s">
        <v>380</v>
      </c>
      <c r="F616" s="182">
        <f t="shared" si="373"/>
        <v>0</v>
      </c>
      <c r="G616" s="182">
        <f t="shared" si="374"/>
        <v>803</v>
      </c>
      <c r="H616" s="183">
        <f t="shared" si="375"/>
        <v>398.16999999999996</v>
      </c>
      <c r="I616" s="123"/>
      <c r="J616" s="115"/>
      <c r="K616" s="115"/>
      <c r="L616" s="115">
        <v>3234</v>
      </c>
      <c r="M616" s="115"/>
      <c r="N616" s="116"/>
      <c r="O616" s="126" t="s">
        <v>38</v>
      </c>
      <c r="P616" s="111" t="s">
        <v>194</v>
      </c>
      <c r="Q616" s="117"/>
      <c r="R616" s="117"/>
      <c r="S616" s="117"/>
      <c r="T616" s="117">
        <v>398</v>
      </c>
      <c r="U616" s="250">
        <f t="shared" ref="U616:W616" si="436">U617+U619</f>
        <v>405</v>
      </c>
      <c r="V616" s="250">
        <f t="shared" si="436"/>
        <v>0</v>
      </c>
      <c r="W616" s="286">
        <f t="shared" si="436"/>
        <v>0</v>
      </c>
      <c r="X616" s="117"/>
      <c r="Y616" s="260"/>
      <c r="Z616" s="117">
        <f>+Z617+Z619</f>
        <v>398.16999999999996</v>
      </c>
      <c r="AA616" s="117">
        <f t="shared" ref="AA616:AD616" si="437">+AA617+AA619</f>
        <v>0</v>
      </c>
      <c r="AB616" s="117">
        <f t="shared" si="437"/>
        <v>0</v>
      </c>
      <c r="AC616" s="117">
        <f t="shared" si="437"/>
        <v>0</v>
      </c>
      <c r="AD616" s="117">
        <f t="shared" si="437"/>
        <v>0</v>
      </c>
    </row>
    <row r="617" spans="1:30" s="98" customFormat="1" ht="20.25" hidden="1" customHeight="1" x14ac:dyDescent="0.25">
      <c r="A617" s="167" t="s">
        <v>330</v>
      </c>
      <c r="B617" s="167"/>
      <c r="C617" s="167"/>
      <c r="D617" s="167"/>
      <c r="E617" s="180" t="s">
        <v>380</v>
      </c>
      <c r="F617" s="182">
        <f t="shared" si="373"/>
        <v>0</v>
      </c>
      <c r="G617" s="182">
        <f t="shared" si="374"/>
        <v>265</v>
      </c>
      <c r="H617" s="183">
        <f t="shared" si="375"/>
        <v>265.45</v>
      </c>
      <c r="I617" s="108"/>
      <c r="J617" s="115"/>
      <c r="K617" s="115"/>
      <c r="L617" s="115"/>
      <c r="M617" s="176">
        <v>32341</v>
      </c>
      <c r="N617" s="177"/>
      <c r="O617" s="178" t="s">
        <v>38</v>
      </c>
      <c r="P617" s="177" t="s">
        <v>195</v>
      </c>
      <c r="Q617" s="179"/>
      <c r="R617" s="179"/>
      <c r="S617" s="179"/>
      <c r="T617" s="179">
        <f>T618</f>
        <v>0</v>
      </c>
      <c r="U617" s="251">
        <f t="shared" ref="U617:W617" si="438">U618</f>
        <v>265</v>
      </c>
      <c r="V617" s="251">
        <f t="shared" si="438"/>
        <v>0</v>
      </c>
      <c r="W617" s="287">
        <f t="shared" si="438"/>
        <v>0</v>
      </c>
      <c r="X617" s="179"/>
      <c r="Y617" s="261"/>
      <c r="Z617" s="179">
        <f>+Z618</f>
        <v>265.45</v>
      </c>
      <c r="AA617" s="179">
        <f t="shared" ref="AA617:AD617" si="439">+AA618</f>
        <v>0</v>
      </c>
      <c r="AB617" s="179">
        <f t="shared" si="439"/>
        <v>0</v>
      </c>
      <c r="AC617" s="179">
        <f t="shared" si="439"/>
        <v>0</v>
      </c>
      <c r="AD617" s="179">
        <f t="shared" si="439"/>
        <v>0</v>
      </c>
    </row>
    <row r="618" spans="1:30" s="98" customFormat="1" ht="19.5" hidden="1" customHeight="1" x14ac:dyDescent="0.25">
      <c r="A618" s="167" t="s">
        <v>330</v>
      </c>
      <c r="B618" s="167"/>
      <c r="C618" s="167"/>
      <c r="D618" s="167"/>
      <c r="E618" s="167"/>
      <c r="F618" s="182">
        <f t="shared" si="373"/>
        <v>0</v>
      </c>
      <c r="G618" s="182">
        <f t="shared" si="374"/>
        <v>265</v>
      </c>
      <c r="H618" s="183">
        <f t="shared" si="375"/>
        <v>265.45</v>
      </c>
      <c r="I618" s="123"/>
      <c r="J618" s="115"/>
      <c r="K618" s="115"/>
      <c r="L618" s="115"/>
      <c r="M618" s="9"/>
      <c r="N618" s="155">
        <v>323410</v>
      </c>
      <c r="O618" s="156" t="s">
        <v>38</v>
      </c>
      <c r="P618" s="157" t="s">
        <v>195</v>
      </c>
      <c r="Q618" s="158"/>
      <c r="R618" s="158"/>
      <c r="S618" s="158"/>
      <c r="T618" s="158"/>
      <c r="U618" s="252">
        <v>265</v>
      </c>
      <c r="V618" s="252">
        <v>0</v>
      </c>
      <c r="W618" s="289">
        <v>0</v>
      </c>
      <c r="X618" s="158"/>
      <c r="Y618" s="262"/>
      <c r="Z618" s="158">
        <v>265.45</v>
      </c>
      <c r="AA618" s="158"/>
      <c r="AB618" s="158"/>
      <c r="AC618" s="158"/>
      <c r="AD618" s="158"/>
    </row>
    <row r="619" spans="1:30" s="98" customFormat="1" ht="20.25" hidden="1" customHeight="1" x14ac:dyDescent="0.25">
      <c r="A619" s="167" t="s">
        <v>330</v>
      </c>
      <c r="B619" s="167"/>
      <c r="C619" s="167"/>
      <c r="D619" s="167"/>
      <c r="E619" s="180" t="s">
        <v>380</v>
      </c>
      <c r="F619" s="182">
        <f t="shared" si="373"/>
        <v>0</v>
      </c>
      <c r="G619" s="182">
        <f t="shared" si="374"/>
        <v>140</v>
      </c>
      <c r="H619" s="183">
        <f t="shared" si="375"/>
        <v>132.72</v>
      </c>
      <c r="I619" s="108"/>
      <c r="J619" s="115"/>
      <c r="K619" s="115"/>
      <c r="L619" s="115"/>
      <c r="M619" s="176">
        <v>32349</v>
      </c>
      <c r="N619" s="177"/>
      <c r="O619" s="178" t="s">
        <v>38</v>
      </c>
      <c r="P619" s="177" t="s">
        <v>197</v>
      </c>
      <c r="Q619" s="179"/>
      <c r="R619" s="179"/>
      <c r="S619" s="179"/>
      <c r="T619" s="179">
        <f>T620+T621</f>
        <v>0</v>
      </c>
      <c r="U619" s="251">
        <f t="shared" ref="U619:W619" si="440">U620+U621</f>
        <v>140</v>
      </c>
      <c r="V619" s="251">
        <f t="shared" si="440"/>
        <v>0</v>
      </c>
      <c r="W619" s="287">
        <f t="shared" si="440"/>
        <v>0</v>
      </c>
      <c r="X619" s="179"/>
      <c r="Y619" s="261"/>
      <c r="Z619" s="179">
        <f>+Z620+Z621</f>
        <v>132.72</v>
      </c>
      <c r="AA619" s="179">
        <f t="shared" ref="AA619:AD619" si="441">+AA620+AA621</f>
        <v>0</v>
      </c>
      <c r="AB619" s="179">
        <f t="shared" si="441"/>
        <v>0</v>
      </c>
      <c r="AC619" s="179">
        <f t="shared" si="441"/>
        <v>0</v>
      </c>
      <c r="AD619" s="179">
        <f t="shared" si="441"/>
        <v>0</v>
      </c>
    </row>
    <row r="620" spans="1:30" s="98" customFormat="1" ht="19.5" hidden="1" customHeight="1" x14ac:dyDescent="0.25">
      <c r="A620" s="167" t="s">
        <v>330</v>
      </c>
      <c r="B620" s="167"/>
      <c r="C620" s="167"/>
      <c r="D620" s="167"/>
      <c r="E620" s="167"/>
      <c r="F620" s="182">
        <f t="shared" si="373"/>
        <v>0</v>
      </c>
      <c r="G620" s="182">
        <f t="shared" si="374"/>
        <v>0</v>
      </c>
      <c r="H620" s="183">
        <f t="shared" si="375"/>
        <v>0</v>
      </c>
      <c r="I620" s="123"/>
      <c r="J620" s="115"/>
      <c r="K620" s="115"/>
      <c r="L620" s="115"/>
      <c r="M620" s="9"/>
      <c r="N620" s="155">
        <v>323490</v>
      </c>
      <c r="O620" s="156" t="s">
        <v>38</v>
      </c>
      <c r="P620" s="157" t="s">
        <v>197</v>
      </c>
      <c r="Q620" s="158"/>
      <c r="R620" s="158"/>
      <c r="S620" s="158"/>
      <c r="T620" s="158"/>
      <c r="U620" s="252">
        <v>0</v>
      </c>
      <c r="V620" s="252">
        <v>0</v>
      </c>
      <c r="W620" s="289"/>
      <c r="X620" s="158"/>
      <c r="Y620" s="262"/>
      <c r="Z620" s="158"/>
      <c r="AA620" s="158"/>
      <c r="AB620" s="158"/>
      <c r="AC620" s="158"/>
      <c r="AD620" s="158"/>
    </row>
    <row r="621" spans="1:30" s="98" customFormat="1" ht="19.5" hidden="1" customHeight="1" x14ac:dyDescent="0.25">
      <c r="A621" s="167" t="s">
        <v>330</v>
      </c>
      <c r="B621" s="167"/>
      <c r="C621" s="167"/>
      <c r="D621" s="167"/>
      <c r="E621" s="167"/>
      <c r="F621" s="182">
        <f t="shared" si="373"/>
        <v>0</v>
      </c>
      <c r="G621" s="182">
        <f t="shared" si="374"/>
        <v>140</v>
      </c>
      <c r="H621" s="183">
        <f t="shared" si="375"/>
        <v>132.72</v>
      </c>
      <c r="I621" s="123"/>
      <c r="J621" s="115"/>
      <c r="K621" s="115"/>
      <c r="L621" s="115"/>
      <c r="M621" s="9"/>
      <c r="N621" s="155">
        <v>323491</v>
      </c>
      <c r="O621" s="156" t="s">
        <v>38</v>
      </c>
      <c r="P621" s="157" t="s">
        <v>198</v>
      </c>
      <c r="Q621" s="158"/>
      <c r="R621" s="158"/>
      <c r="S621" s="158"/>
      <c r="T621" s="158"/>
      <c r="U621" s="252">
        <v>140</v>
      </c>
      <c r="V621" s="252">
        <v>0</v>
      </c>
      <c r="W621" s="289">
        <v>0</v>
      </c>
      <c r="X621" s="158"/>
      <c r="Y621" s="262"/>
      <c r="Z621" s="158">
        <v>132.72</v>
      </c>
      <c r="AA621" s="158"/>
      <c r="AB621" s="158"/>
      <c r="AC621" s="158"/>
      <c r="AD621" s="158"/>
    </row>
    <row r="622" spans="1:30" s="98" customFormat="1" ht="19.5" customHeight="1" x14ac:dyDescent="0.25">
      <c r="A622" s="167" t="s">
        <v>330</v>
      </c>
      <c r="B622" s="167"/>
      <c r="C622" s="167"/>
      <c r="D622" s="180" t="s">
        <v>379</v>
      </c>
      <c r="E622" s="180" t="s">
        <v>380</v>
      </c>
      <c r="F622" s="182">
        <f t="shared" si="373"/>
        <v>0</v>
      </c>
      <c r="G622" s="182">
        <f t="shared" si="374"/>
        <v>21093</v>
      </c>
      <c r="H622" s="183">
        <f t="shared" si="375"/>
        <v>10523.48</v>
      </c>
      <c r="I622" s="123"/>
      <c r="J622" s="115"/>
      <c r="K622" s="115"/>
      <c r="L622" s="115">
        <v>3237</v>
      </c>
      <c r="M622" s="115"/>
      <c r="N622" s="116"/>
      <c r="O622" s="126" t="s">
        <v>38</v>
      </c>
      <c r="P622" s="111" t="s">
        <v>206</v>
      </c>
      <c r="Q622" s="117"/>
      <c r="R622" s="117"/>
      <c r="S622" s="117"/>
      <c r="T622" s="117">
        <v>10523</v>
      </c>
      <c r="U622" s="250">
        <f t="shared" ref="U622:W622" si="442">U623+U625</f>
        <v>10570</v>
      </c>
      <c r="V622" s="250">
        <f t="shared" si="442"/>
        <v>0</v>
      </c>
      <c r="W622" s="286">
        <f t="shared" si="442"/>
        <v>0</v>
      </c>
      <c r="X622" s="117"/>
      <c r="Y622" s="260"/>
      <c r="Z622" s="117">
        <f>+Z623+Z625</f>
        <v>10523.48</v>
      </c>
      <c r="AA622" s="117">
        <f t="shared" ref="AA622:AD622" si="443">+AA623+AA625</f>
        <v>0</v>
      </c>
      <c r="AB622" s="117">
        <f t="shared" si="443"/>
        <v>0</v>
      </c>
      <c r="AC622" s="117">
        <f t="shared" si="443"/>
        <v>0</v>
      </c>
      <c r="AD622" s="117">
        <f t="shared" si="443"/>
        <v>0</v>
      </c>
    </row>
    <row r="623" spans="1:30" s="98" customFormat="1" ht="20.25" hidden="1" customHeight="1" x14ac:dyDescent="0.25">
      <c r="A623" s="167" t="s">
        <v>330</v>
      </c>
      <c r="B623" s="167"/>
      <c r="C623" s="167"/>
      <c r="D623" s="167"/>
      <c r="E623" s="180" t="s">
        <v>380</v>
      </c>
      <c r="F623" s="182">
        <f t="shared" si="373"/>
        <v>0</v>
      </c>
      <c r="G623" s="182">
        <f t="shared" si="374"/>
        <v>10490</v>
      </c>
      <c r="H623" s="183">
        <f t="shared" si="375"/>
        <v>10442.02</v>
      </c>
      <c r="I623" s="108"/>
      <c r="J623" s="115"/>
      <c r="K623" s="115"/>
      <c r="L623" s="115"/>
      <c r="M623" s="176">
        <v>32372</v>
      </c>
      <c r="N623" s="177"/>
      <c r="O623" s="178" t="s">
        <v>38</v>
      </c>
      <c r="P623" s="177" t="s">
        <v>207</v>
      </c>
      <c r="Q623" s="179"/>
      <c r="R623" s="179"/>
      <c r="S623" s="179"/>
      <c r="T623" s="179">
        <f>T624</f>
        <v>0</v>
      </c>
      <c r="U623" s="251">
        <f t="shared" ref="U623:W623" si="444">U624</f>
        <v>10490</v>
      </c>
      <c r="V623" s="251">
        <f t="shared" si="444"/>
        <v>0</v>
      </c>
      <c r="W623" s="287">
        <f t="shared" si="444"/>
        <v>0</v>
      </c>
      <c r="X623" s="179"/>
      <c r="Y623" s="261"/>
      <c r="Z623" s="179">
        <f>+Z624</f>
        <v>10442.02</v>
      </c>
      <c r="AA623" s="179">
        <f t="shared" ref="AA623:AD623" si="445">+AA624</f>
        <v>0</v>
      </c>
      <c r="AB623" s="179">
        <f t="shared" si="445"/>
        <v>0</v>
      </c>
      <c r="AC623" s="179">
        <f t="shared" si="445"/>
        <v>0</v>
      </c>
      <c r="AD623" s="179">
        <f t="shared" si="445"/>
        <v>0</v>
      </c>
    </row>
    <row r="624" spans="1:30" s="98" customFormat="1" ht="19.5" hidden="1" customHeight="1" x14ac:dyDescent="0.25">
      <c r="A624" s="167" t="s">
        <v>330</v>
      </c>
      <c r="B624" s="167"/>
      <c r="C624" s="167"/>
      <c r="D624" s="167"/>
      <c r="E624" s="167"/>
      <c r="F624" s="182">
        <f t="shared" si="373"/>
        <v>0</v>
      </c>
      <c r="G624" s="182">
        <f t="shared" si="374"/>
        <v>10490</v>
      </c>
      <c r="H624" s="183">
        <f t="shared" si="375"/>
        <v>10442.02</v>
      </c>
      <c r="I624" s="123"/>
      <c r="J624" s="115"/>
      <c r="K624" s="115"/>
      <c r="L624" s="115"/>
      <c r="M624" s="9"/>
      <c r="N624" s="155">
        <v>323720</v>
      </c>
      <c r="O624" s="156" t="s">
        <v>38</v>
      </c>
      <c r="P624" s="157" t="s">
        <v>207</v>
      </c>
      <c r="Q624" s="158"/>
      <c r="R624" s="158"/>
      <c r="S624" s="158"/>
      <c r="T624" s="158"/>
      <c r="U624" s="252">
        <v>10490</v>
      </c>
      <c r="V624" s="252">
        <v>0</v>
      </c>
      <c r="W624" s="289">
        <v>0</v>
      </c>
      <c r="X624" s="158"/>
      <c r="Y624" s="262"/>
      <c r="Z624" s="158">
        <v>10442.02</v>
      </c>
      <c r="AA624" s="158"/>
      <c r="AB624" s="158"/>
      <c r="AC624" s="158"/>
      <c r="AD624" s="158"/>
    </row>
    <row r="625" spans="1:30" s="98" customFormat="1" ht="20.25" hidden="1" customHeight="1" x14ac:dyDescent="0.25">
      <c r="A625" s="167" t="s">
        <v>330</v>
      </c>
      <c r="B625" s="167"/>
      <c r="C625" s="167"/>
      <c r="D625" s="167"/>
      <c r="E625" s="180" t="s">
        <v>380</v>
      </c>
      <c r="F625" s="182">
        <f t="shared" si="373"/>
        <v>0</v>
      </c>
      <c r="G625" s="182">
        <f t="shared" si="374"/>
        <v>80</v>
      </c>
      <c r="H625" s="183">
        <f t="shared" si="375"/>
        <v>81.459999999999994</v>
      </c>
      <c r="I625" s="108"/>
      <c r="J625" s="115"/>
      <c r="K625" s="115"/>
      <c r="L625" s="115"/>
      <c r="M625" s="176">
        <v>32373</v>
      </c>
      <c r="N625" s="177"/>
      <c r="O625" s="178" t="s">
        <v>38</v>
      </c>
      <c r="P625" s="177" t="s">
        <v>208</v>
      </c>
      <c r="Q625" s="179"/>
      <c r="R625" s="179"/>
      <c r="S625" s="179"/>
      <c r="T625" s="179">
        <f>T626</f>
        <v>0</v>
      </c>
      <c r="U625" s="251">
        <f t="shared" ref="U625:W625" si="446">U626</f>
        <v>80</v>
      </c>
      <c r="V625" s="251">
        <f t="shared" si="446"/>
        <v>0</v>
      </c>
      <c r="W625" s="287">
        <f t="shared" si="446"/>
        <v>0</v>
      </c>
      <c r="X625" s="179"/>
      <c r="Y625" s="261"/>
      <c r="Z625" s="179">
        <f>+Z626</f>
        <v>81.459999999999994</v>
      </c>
      <c r="AA625" s="179">
        <f t="shared" ref="AA625:AD625" si="447">+AA626</f>
        <v>0</v>
      </c>
      <c r="AB625" s="179">
        <f t="shared" si="447"/>
        <v>0</v>
      </c>
      <c r="AC625" s="179">
        <f t="shared" si="447"/>
        <v>0</v>
      </c>
      <c r="AD625" s="179">
        <f t="shared" si="447"/>
        <v>0</v>
      </c>
    </row>
    <row r="626" spans="1:30" s="98" customFormat="1" ht="19.5" hidden="1" customHeight="1" x14ac:dyDescent="0.25">
      <c r="A626" s="167" t="s">
        <v>330</v>
      </c>
      <c r="B626" s="167"/>
      <c r="C626" s="167"/>
      <c r="D626" s="167"/>
      <c r="E626" s="167"/>
      <c r="F626" s="182">
        <f t="shared" si="373"/>
        <v>0</v>
      </c>
      <c r="G626" s="182">
        <f t="shared" si="374"/>
        <v>80</v>
      </c>
      <c r="H626" s="183">
        <f t="shared" si="375"/>
        <v>81.459999999999994</v>
      </c>
      <c r="I626" s="123"/>
      <c r="J626" s="115"/>
      <c r="K626" s="115"/>
      <c r="L626" s="115"/>
      <c r="M626" s="9"/>
      <c r="N626" s="155">
        <v>323730</v>
      </c>
      <c r="O626" s="156" t="s">
        <v>38</v>
      </c>
      <c r="P626" s="157" t="s">
        <v>208</v>
      </c>
      <c r="Q626" s="158"/>
      <c r="R626" s="158"/>
      <c r="S626" s="158"/>
      <c r="T626" s="158"/>
      <c r="U626" s="252">
        <v>80</v>
      </c>
      <c r="V626" s="252">
        <v>0</v>
      </c>
      <c r="W626" s="289">
        <v>0</v>
      </c>
      <c r="X626" s="158"/>
      <c r="Y626" s="262"/>
      <c r="Z626" s="158">
        <v>81.459999999999994</v>
      </c>
      <c r="AA626" s="158"/>
      <c r="AB626" s="158"/>
      <c r="AC626" s="158"/>
      <c r="AD626" s="158"/>
    </row>
    <row r="627" spans="1:30" s="98" customFormat="1" ht="19.5" customHeight="1" x14ac:dyDescent="0.25">
      <c r="A627" s="167" t="s">
        <v>330</v>
      </c>
      <c r="B627" s="167"/>
      <c r="C627" s="167"/>
      <c r="D627" s="180" t="s">
        <v>379</v>
      </c>
      <c r="E627" s="180" t="s">
        <v>380</v>
      </c>
      <c r="F627" s="182">
        <f t="shared" si="373"/>
        <v>0</v>
      </c>
      <c r="G627" s="182">
        <f t="shared" si="374"/>
        <v>263</v>
      </c>
      <c r="H627" s="183">
        <f t="shared" si="375"/>
        <v>132.72</v>
      </c>
      <c r="I627" s="123"/>
      <c r="J627" s="115"/>
      <c r="K627" s="115"/>
      <c r="L627" s="115">
        <v>3238</v>
      </c>
      <c r="M627" s="115"/>
      <c r="N627" s="116"/>
      <c r="O627" s="126" t="s">
        <v>38</v>
      </c>
      <c r="P627" s="111" t="s">
        <v>210</v>
      </c>
      <c r="Q627" s="117"/>
      <c r="R627" s="117"/>
      <c r="S627" s="117"/>
      <c r="T627" s="117">
        <v>133</v>
      </c>
      <c r="U627" s="250">
        <f t="shared" ref="U627:W628" si="448">U628</f>
        <v>130</v>
      </c>
      <c r="V627" s="250">
        <f t="shared" si="448"/>
        <v>0</v>
      </c>
      <c r="W627" s="286">
        <f t="shared" si="448"/>
        <v>0</v>
      </c>
      <c r="X627" s="117"/>
      <c r="Y627" s="260"/>
      <c r="Z627" s="117">
        <f>+Z628</f>
        <v>132.72</v>
      </c>
      <c r="AA627" s="117">
        <f t="shared" ref="AA627:AD628" si="449">+AA628</f>
        <v>0</v>
      </c>
      <c r="AB627" s="117">
        <f t="shared" si="449"/>
        <v>0</v>
      </c>
      <c r="AC627" s="117">
        <f t="shared" si="449"/>
        <v>0</v>
      </c>
      <c r="AD627" s="117">
        <f t="shared" si="449"/>
        <v>0</v>
      </c>
    </row>
    <row r="628" spans="1:30" s="98" customFormat="1" ht="20.25" hidden="1" customHeight="1" x14ac:dyDescent="0.25">
      <c r="A628" s="167" t="s">
        <v>330</v>
      </c>
      <c r="B628" s="167"/>
      <c r="C628" s="167"/>
      <c r="D628" s="167"/>
      <c r="E628" s="180" t="s">
        <v>380</v>
      </c>
      <c r="F628" s="182">
        <f t="shared" si="373"/>
        <v>0</v>
      </c>
      <c r="G628" s="182">
        <f t="shared" si="374"/>
        <v>130</v>
      </c>
      <c r="H628" s="183">
        <f t="shared" si="375"/>
        <v>132.72</v>
      </c>
      <c r="I628" s="108"/>
      <c r="J628" s="115"/>
      <c r="K628" s="115"/>
      <c r="L628" s="115"/>
      <c r="M628" s="176">
        <v>32389</v>
      </c>
      <c r="N628" s="177"/>
      <c r="O628" s="178" t="s">
        <v>38</v>
      </c>
      <c r="P628" s="177" t="s">
        <v>211</v>
      </c>
      <c r="Q628" s="179"/>
      <c r="R628" s="179"/>
      <c r="S628" s="179"/>
      <c r="T628" s="179">
        <f>T629</f>
        <v>0</v>
      </c>
      <c r="U628" s="251">
        <f t="shared" si="448"/>
        <v>130</v>
      </c>
      <c r="V628" s="251">
        <f t="shared" si="448"/>
        <v>0</v>
      </c>
      <c r="W628" s="287">
        <f t="shared" si="448"/>
        <v>0</v>
      </c>
      <c r="X628" s="179"/>
      <c r="Y628" s="261"/>
      <c r="Z628" s="179">
        <f>+Z629</f>
        <v>132.72</v>
      </c>
      <c r="AA628" s="179">
        <f t="shared" si="449"/>
        <v>0</v>
      </c>
      <c r="AB628" s="179">
        <f t="shared" si="449"/>
        <v>0</v>
      </c>
      <c r="AC628" s="179">
        <f t="shared" si="449"/>
        <v>0</v>
      </c>
      <c r="AD628" s="179">
        <f t="shared" si="449"/>
        <v>0</v>
      </c>
    </row>
    <row r="629" spans="1:30" s="98" customFormat="1" ht="19.5" hidden="1" customHeight="1" x14ac:dyDescent="0.25">
      <c r="A629" s="167" t="s">
        <v>330</v>
      </c>
      <c r="B629" s="167"/>
      <c r="C629" s="167"/>
      <c r="D629" s="167"/>
      <c r="E629" s="167"/>
      <c r="F629" s="182">
        <f t="shared" si="373"/>
        <v>0</v>
      </c>
      <c r="G629" s="182">
        <f t="shared" si="374"/>
        <v>130</v>
      </c>
      <c r="H629" s="183">
        <f t="shared" si="375"/>
        <v>132.72</v>
      </c>
      <c r="I629" s="123"/>
      <c r="J629" s="115"/>
      <c r="K629" s="115"/>
      <c r="L629" s="115"/>
      <c r="M629" s="9"/>
      <c r="N629" s="155">
        <v>323890</v>
      </c>
      <c r="O629" s="156" t="s">
        <v>38</v>
      </c>
      <c r="P629" s="157" t="s">
        <v>211</v>
      </c>
      <c r="Q629" s="158"/>
      <c r="R629" s="158"/>
      <c r="S629" s="158"/>
      <c r="T629" s="158"/>
      <c r="U629" s="252">
        <v>130</v>
      </c>
      <c r="V629" s="252">
        <v>0</v>
      </c>
      <c r="W629" s="289">
        <v>0</v>
      </c>
      <c r="X629" s="158"/>
      <c r="Y629" s="262"/>
      <c r="Z629" s="158">
        <v>132.72</v>
      </c>
      <c r="AA629" s="158"/>
      <c r="AB629" s="158"/>
      <c r="AC629" s="158"/>
      <c r="AD629" s="158"/>
    </row>
    <row r="630" spans="1:30" s="98" customFormat="1" ht="19.5" customHeight="1" x14ac:dyDescent="0.25">
      <c r="A630" s="167" t="s">
        <v>330</v>
      </c>
      <c r="B630" s="167"/>
      <c r="C630" s="167"/>
      <c r="D630" s="180" t="s">
        <v>379</v>
      </c>
      <c r="E630" s="180" t="s">
        <v>380</v>
      </c>
      <c r="F630" s="182">
        <f t="shared" si="373"/>
        <v>0</v>
      </c>
      <c r="G630" s="182">
        <f t="shared" si="374"/>
        <v>19780</v>
      </c>
      <c r="H630" s="183">
        <f t="shared" si="375"/>
        <v>8499.68</v>
      </c>
      <c r="I630" s="123"/>
      <c r="J630" s="115"/>
      <c r="K630" s="115"/>
      <c r="L630" s="115">
        <v>3239</v>
      </c>
      <c r="M630" s="115"/>
      <c r="N630" s="116"/>
      <c r="O630" s="126" t="s">
        <v>38</v>
      </c>
      <c r="P630" s="111" t="s">
        <v>212</v>
      </c>
      <c r="Q630" s="117"/>
      <c r="R630" s="117"/>
      <c r="S630" s="117"/>
      <c r="T630" s="117">
        <v>8500</v>
      </c>
      <c r="U630" s="250">
        <f t="shared" ref="U630:W630" si="450">U631</f>
        <v>11280</v>
      </c>
      <c r="V630" s="250">
        <f t="shared" si="450"/>
        <v>0</v>
      </c>
      <c r="W630" s="286">
        <f t="shared" si="450"/>
        <v>0</v>
      </c>
      <c r="X630" s="117"/>
      <c r="Y630" s="260"/>
      <c r="Z630" s="117">
        <f>+Z631</f>
        <v>8499.68</v>
      </c>
      <c r="AA630" s="117">
        <f t="shared" ref="AA630:AD630" si="451">+AA631</f>
        <v>0</v>
      </c>
      <c r="AB630" s="117">
        <f t="shared" si="451"/>
        <v>0</v>
      </c>
      <c r="AC630" s="117">
        <f t="shared" si="451"/>
        <v>0</v>
      </c>
      <c r="AD630" s="117">
        <f t="shared" si="451"/>
        <v>0</v>
      </c>
    </row>
    <row r="631" spans="1:30" s="98" customFormat="1" ht="20.25" hidden="1" customHeight="1" x14ac:dyDescent="0.25">
      <c r="A631" s="167" t="s">
        <v>330</v>
      </c>
      <c r="B631" s="167"/>
      <c r="C631" s="167"/>
      <c r="D631" s="167"/>
      <c r="E631" s="180" t="s">
        <v>380</v>
      </c>
      <c r="F631" s="182">
        <f t="shared" si="373"/>
        <v>0</v>
      </c>
      <c r="G631" s="182">
        <f t="shared" si="374"/>
        <v>11280</v>
      </c>
      <c r="H631" s="183">
        <f t="shared" si="375"/>
        <v>8499.68</v>
      </c>
      <c r="I631" s="108"/>
      <c r="J631" s="115"/>
      <c r="K631" s="115"/>
      <c r="L631" s="115"/>
      <c r="M631" s="176">
        <v>32391</v>
      </c>
      <c r="N631" s="177"/>
      <c r="O631" s="178" t="s">
        <v>38</v>
      </c>
      <c r="P631" s="177" t="s">
        <v>213</v>
      </c>
      <c r="Q631" s="179"/>
      <c r="R631" s="179"/>
      <c r="S631" s="179"/>
      <c r="T631" s="179">
        <f>T632+T633</f>
        <v>0</v>
      </c>
      <c r="U631" s="251">
        <f t="shared" ref="U631:W631" si="452">U632+U633</f>
        <v>11280</v>
      </c>
      <c r="V631" s="251">
        <f t="shared" si="452"/>
        <v>0</v>
      </c>
      <c r="W631" s="287">
        <f t="shared" si="452"/>
        <v>0</v>
      </c>
      <c r="X631" s="179"/>
      <c r="Y631" s="261"/>
      <c r="Z631" s="179">
        <f>+Z632+Z633</f>
        <v>8499.68</v>
      </c>
      <c r="AA631" s="179">
        <f t="shared" ref="AA631:AD631" si="453">+AA632+AA633</f>
        <v>0</v>
      </c>
      <c r="AB631" s="179">
        <f t="shared" si="453"/>
        <v>0</v>
      </c>
      <c r="AC631" s="179">
        <f t="shared" si="453"/>
        <v>0</v>
      </c>
      <c r="AD631" s="179">
        <f t="shared" si="453"/>
        <v>0</v>
      </c>
    </row>
    <row r="632" spans="1:30" s="98" customFormat="1" ht="19.5" hidden="1" customHeight="1" x14ac:dyDescent="0.25">
      <c r="A632" s="167" t="s">
        <v>330</v>
      </c>
      <c r="B632" s="167"/>
      <c r="C632" s="167"/>
      <c r="D632" s="167"/>
      <c r="E632" s="167"/>
      <c r="F632" s="182">
        <f t="shared" si="373"/>
        <v>0</v>
      </c>
      <c r="G632" s="182">
        <f t="shared" si="374"/>
        <v>11280</v>
      </c>
      <c r="H632" s="183">
        <f t="shared" si="375"/>
        <v>8499.68</v>
      </c>
      <c r="I632" s="123"/>
      <c r="J632" s="115"/>
      <c r="K632" s="115"/>
      <c r="L632" s="115"/>
      <c r="M632" s="9"/>
      <c r="N632" s="155">
        <v>323910</v>
      </c>
      <c r="O632" s="156" t="s">
        <v>38</v>
      </c>
      <c r="P632" s="157" t="s">
        <v>213</v>
      </c>
      <c r="Q632" s="158"/>
      <c r="R632" s="158"/>
      <c r="S632" s="158"/>
      <c r="T632" s="158"/>
      <c r="U632" s="252">
        <v>11280</v>
      </c>
      <c r="V632" s="252">
        <v>0</v>
      </c>
      <c r="W632" s="289">
        <v>0</v>
      </c>
      <c r="X632" s="158"/>
      <c r="Y632" s="262"/>
      <c r="Z632" s="158">
        <v>8499.68</v>
      </c>
      <c r="AA632" s="158"/>
      <c r="AB632" s="158"/>
      <c r="AC632" s="158"/>
      <c r="AD632" s="158"/>
    </row>
    <row r="633" spans="1:30" s="98" customFormat="1" ht="19.5" hidden="1" customHeight="1" x14ac:dyDescent="0.25">
      <c r="A633" s="167" t="s">
        <v>330</v>
      </c>
      <c r="B633" s="167"/>
      <c r="C633" s="167"/>
      <c r="D633" s="167"/>
      <c r="E633" s="167"/>
      <c r="F633" s="182">
        <f t="shared" si="373"/>
        <v>0</v>
      </c>
      <c r="G633" s="182">
        <f t="shared" si="374"/>
        <v>0</v>
      </c>
      <c r="H633" s="183">
        <f t="shared" si="375"/>
        <v>0</v>
      </c>
      <c r="I633" s="123"/>
      <c r="J633" s="115"/>
      <c r="K633" s="115"/>
      <c r="L633" s="115"/>
      <c r="M633" s="9"/>
      <c r="N633" s="155">
        <v>323911</v>
      </c>
      <c r="O633" s="156" t="s">
        <v>38</v>
      </c>
      <c r="P633" s="157" t="s">
        <v>214</v>
      </c>
      <c r="Q633" s="158"/>
      <c r="R633" s="158"/>
      <c r="S633" s="158"/>
      <c r="T633" s="158"/>
      <c r="U633" s="252">
        <v>0</v>
      </c>
      <c r="V633" s="252">
        <v>0</v>
      </c>
      <c r="W633" s="289"/>
      <c r="X633" s="158"/>
      <c r="Y633" s="262"/>
      <c r="Z633" s="158"/>
      <c r="AA633" s="158"/>
      <c r="AB633" s="158"/>
      <c r="AC633" s="158"/>
      <c r="AD633" s="158"/>
    </row>
    <row r="634" spans="1:30" s="194" customFormat="1" ht="20.25" customHeight="1" x14ac:dyDescent="0.25">
      <c r="A634" s="172" t="s">
        <v>330</v>
      </c>
      <c r="B634" s="172"/>
      <c r="C634" s="195" t="s">
        <v>376</v>
      </c>
      <c r="D634" s="195" t="s">
        <v>379</v>
      </c>
      <c r="E634" s="195" t="s">
        <v>380</v>
      </c>
      <c r="F634" s="187">
        <f t="shared" si="373"/>
        <v>0</v>
      </c>
      <c r="G634" s="187">
        <f t="shared" si="374"/>
        <v>13583</v>
      </c>
      <c r="H634" s="188">
        <f t="shared" si="375"/>
        <v>6683.19</v>
      </c>
      <c r="I634" s="108"/>
      <c r="J634" s="115"/>
      <c r="K634" s="115">
        <v>329</v>
      </c>
      <c r="L634" s="115"/>
      <c r="M634" s="115"/>
      <c r="N634" s="116"/>
      <c r="O634" s="10" t="s">
        <v>38</v>
      </c>
      <c r="P634" s="111" t="s">
        <v>225</v>
      </c>
      <c r="Q634" s="117"/>
      <c r="R634" s="117"/>
      <c r="S634" s="117"/>
      <c r="T634" s="117">
        <v>6683</v>
      </c>
      <c r="U634" s="250">
        <f t="shared" ref="U634:W636" si="454">U635</f>
        <v>6900</v>
      </c>
      <c r="V634" s="250">
        <f t="shared" si="454"/>
        <v>0</v>
      </c>
      <c r="W634" s="286">
        <f t="shared" si="454"/>
        <v>0</v>
      </c>
      <c r="X634" s="117"/>
      <c r="Y634" s="260"/>
      <c r="Z634" s="193">
        <f>+Z635</f>
        <v>6683.19</v>
      </c>
      <c r="AA634" s="193">
        <f t="shared" ref="AA634:AD636" si="455">+AA635</f>
        <v>0</v>
      </c>
      <c r="AB634" s="193">
        <f t="shared" si="455"/>
        <v>0</v>
      </c>
      <c r="AC634" s="193">
        <f t="shared" si="455"/>
        <v>0</v>
      </c>
      <c r="AD634" s="193">
        <f t="shared" si="455"/>
        <v>0</v>
      </c>
    </row>
    <row r="635" spans="1:30" s="98" customFormat="1" ht="19.5" customHeight="1" x14ac:dyDescent="0.25">
      <c r="A635" s="167" t="s">
        <v>330</v>
      </c>
      <c r="B635" s="167"/>
      <c r="C635" s="167"/>
      <c r="D635" s="180" t="s">
        <v>379</v>
      </c>
      <c r="E635" s="180" t="s">
        <v>380</v>
      </c>
      <c r="F635" s="182">
        <f t="shared" si="373"/>
        <v>0</v>
      </c>
      <c r="G635" s="182">
        <f t="shared" si="374"/>
        <v>13583</v>
      </c>
      <c r="H635" s="183">
        <f t="shared" si="375"/>
        <v>6683.19</v>
      </c>
      <c r="I635" s="123"/>
      <c r="J635" s="115"/>
      <c r="K635" s="115"/>
      <c r="L635" s="115">
        <v>3293</v>
      </c>
      <c r="M635" s="115"/>
      <c r="N635" s="116"/>
      <c r="O635" s="126" t="s">
        <v>38</v>
      </c>
      <c r="P635" s="111" t="s">
        <v>232</v>
      </c>
      <c r="Q635" s="117"/>
      <c r="R635" s="117"/>
      <c r="S635" s="117"/>
      <c r="T635" s="117">
        <v>6683</v>
      </c>
      <c r="U635" s="250">
        <f t="shared" si="454"/>
        <v>6900</v>
      </c>
      <c r="V635" s="250">
        <f t="shared" si="454"/>
        <v>0</v>
      </c>
      <c r="W635" s="286">
        <f t="shared" si="454"/>
        <v>0</v>
      </c>
      <c r="X635" s="117"/>
      <c r="Y635" s="260"/>
      <c r="Z635" s="117">
        <f>+Z636</f>
        <v>6683.19</v>
      </c>
      <c r="AA635" s="117">
        <f t="shared" si="455"/>
        <v>0</v>
      </c>
      <c r="AB635" s="117">
        <f t="shared" si="455"/>
        <v>0</v>
      </c>
      <c r="AC635" s="117">
        <f t="shared" si="455"/>
        <v>0</v>
      </c>
      <c r="AD635" s="117">
        <f t="shared" si="455"/>
        <v>0</v>
      </c>
    </row>
    <row r="636" spans="1:30" s="98" customFormat="1" ht="20.25" hidden="1" customHeight="1" x14ac:dyDescent="0.25">
      <c r="A636" s="167" t="s">
        <v>330</v>
      </c>
      <c r="B636" s="167"/>
      <c r="C636" s="167"/>
      <c r="D636" s="167"/>
      <c r="E636" s="180" t="s">
        <v>380</v>
      </c>
      <c r="F636" s="182">
        <f t="shared" si="373"/>
        <v>0</v>
      </c>
      <c r="G636" s="182">
        <f t="shared" si="374"/>
        <v>6900</v>
      </c>
      <c r="H636" s="183">
        <f t="shared" si="375"/>
        <v>6683.19</v>
      </c>
      <c r="I636" s="108"/>
      <c r="J636" s="115"/>
      <c r="K636" s="115"/>
      <c r="L636" s="115"/>
      <c r="M636" s="176">
        <v>32931</v>
      </c>
      <c r="N636" s="177"/>
      <c r="O636" s="178" t="s">
        <v>38</v>
      </c>
      <c r="P636" s="177" t="s">
        <v>232</v>
      </c>
      <c r="Q636" s="179"/>
      <c r="R636" s="179"/>
      <c r="S636" s="179"/>
      <c r="T636" s="179">
        <f>T637</f>
        <v>0</v>
      </c>
      <c r="U636" s="251">
        <f t="shared" si="454"/>
        <v>6900</v>
      </c>
      <c r="V636" s="251">
        <f t="shared" si="454"/>
        <v>0</v>
      </c>
      <c r="W636" s="287">
        <f t="shared" si="454"/>
        <v>0</v>
      </c>
      <c r="X636" s="179"/>
      <c r="Y636" s="261"/>
      <c r="Z636" s="179">
        <f>+Z637</f>
        <v>6683.19</v>
      </c>
      <c r="AA636" s="179">
        <f t="shared" si="455"/>
        <v>0</v>
      </c>
      <c r="AB636" s="179">
        <f t="shared" si="455"/>
        <v>0</v>
      </c>
      <c r="AC636" s="179">
        <f t="shared" si="455"/>
        <v>0</v>
      </c>
      <c r="AD636" s="179">
        <f t="shared" si="455"/>
        <v>0</v>
      </c>
    </row>
    <row r="637" spans="1:30" s="98" customFormat="1" ht="19.5" hidden="1" customHeight="1" x14ac:dyDescent="0.25">
      <c r="A637" s="167" t="s">
        <v>330</v>
      </c>
      <c r="B637" s="167"/>
      <c r="C637" s="167"/>
      <c r="D637" s="167"/>
      <c r="E637" s="167"/>
      <c r="F637" s="182">
        <f t="shared" si="373"/>
        <v>0</v>
      </c>
      <c r="G637" s="182">
        <f t="shared" si="374"/>
        <v>6900</v>
      </c>
      <c r="H637" s="183">
        <f t="shared" si="375"/>
        <v>6683.19</v>
      </c>
      <c r="I637" s="123"/>
      <c r="J637" s="115"/>
      <c r="K637" s="115"/>
      <c r="L637" s="115"/>
      <c r="M637" s="9"/>
      <c r="N637" s="155">
        <v>329310</v>
      </c>
      <c r="O637" s="156" t="s">
        <v>38</v>
      </c>
      <c r="P637" s="157" t="s">
        <v>232</v>
      </c>
      <c r="Q637" s="158"/>
      <c r="R637" s="158"/>
      <c r="S637" s="158"/>
      <c r="T637" s="158"/>
      <c r="U637" s="252">
        <v>6900</v>
      </c>
      <c r="V637" s="252">
        <v>0</v>
      </c>
      <c r="W637" s="289">
        <v>0</v>
      </c>
      <c r="X637" s="158"/>
      <c r="Y637" s="262"/>
      <c r="Z637" s="158">
        <v>6683.19</v>
      </c>
      <c r="AA637" s="158"/>
      <c r="AB637" s="158"/>
      <c r="AC637" s="158"/>
      <c r="AD637" s="158"/>
    </row>
    <row r="638" spans="1:30" s="98" customFormat="1" ht="38.25" hidden="1" customHeight="1" x14ac:dyDescent="0.25">
      <c r="A638" s="166" t="s">
        <v>330</v>
      </c>
      <c r="B638" s="180" t="s">
        <v>345</v>
      </c>
      <c r="C638" s="180" t="s">
        <v>376</v>
      </c>
      <c r="D638" s="180" t="s">
        <v>379</v>
      </c>
      <c r="E638" s="180" t="s">
        <v>380</v>
      </c>
      <c r="F638" s="182" t="e">
        <f t="shared" si="373"/>
        <v>#REF!</v>
      </c>
      <c r="G638" s="182">
        <f t="shared" si="374"/>
        <v>3401</v>
      </c>
      <c r="H638" s="183">
        <f t="shared" si="375"/>
        <v>3400.8700000000003</v>
      </c>
      <c r="I638" s="387" t="s">
        <v>340</v>
      </c>
      <c r="J638" s="388"/>
      <c r="K638" s="388"/>
      <c r="L638" s="388"/>
      <c r="M638" s="388"/>
      <c r="N638" s="388"/>
      <c r="O638" s="389"/>
      <c r="P638" s="95" t="s">
        <v>313</v>
      </c>
      <c r="Q638" s="96" t="e">
        <f>+Q639</f>
        <v>#REF!</v>
      </c>
      <c r="R638" s="96" t="e">
        <f t="shared" ref="R638:AD639" si="456">+R639</f>
        <v>#REF!</v>
      </c>
      <c r="S638" s="96" t="e">
        <f t="shared" si="456"/>
        <v>#REF!</v>
      </c>
      <c r="T638" s="96">
        <f t="shared" si="456"/>
        <v>3401</v>
      </c>
      <c r="U638" s="96">
        <f t="shared" si="456"/>
        <v>0</v>
      </c>
      <c r="V638" s="96">
        <f t="shared" si="456"/>
        <v>0</v>
      </c>
      <c r="W638" s="96">
        <f t="shared" si="456"/>
        <v>0</v>
      </c>
      <c r="X638" s="96"/>
      <c r="Y638" s="265"/>
      <c r="Z638" s="96">
        <f t="shared" si="456"/>
        <v>3400.8700000000003</v>
      </c>
      <c r="AA638" s="96">
        <f t="shared" si="456"/>
        <v>0</v>
      </c>
      <c r="AB638" s="96">
        <f>+AB640</f>
        <v>0</v>
      </c>
      <c r="AC638" s="96">
        <f>+AC640</f>
        <v>0</v>
      </c>
      <c r="AD638" s="96">
        <f>+AD640</f>
        <v>0</v>
      </c>
    </row>
    <row r="639" spans="1:30" s="175" customFormat="1" ht="21.75" hidden="1" customHeight="1" x14ac:dyDescent="0.25">
      <c r="A639" s="172" t="s">
        <v>330</v>
      </c>
      <c r="B639" s="172"/>
      <c r="C639" s="180" t="s">
        <v>376</v>
      </c>
      <c r="D639" s="180" t="s">
        <v>379</v>
      </c>
      <c r="E639" s="180" t="s">
        <v>380</v>
      </c>
      <c r="F639" s="182" t="e">
        <f t="shared" si="373"/>
        <v>#REF!</v>
      </c>
      <c r="G639" s="182">
        <f t="shared" si="374"/>
        <v>3401</v>
      </c>
      <c r="H639" s="183">
        <f t="shared" si="375"/>
        <v>3400.8700000000003</v>
      </c>
      <c r="I639" s="99"/>
      <c r="J639" s="99"/>
      <c r="K639" s="99"/>
      <c r="L639" s="99"/>
      <c r="M639" s="99"/>
      <c r="N639" s="99" t="str">
        <f>+O639</f>
        <v>5.5.</v>
      </c>
      <c r="O639" s="100" t="s">
        <v>38</v>
      </c>
      <c r="P639" s="101" t="s">
        <v>18</v>
      </c>
      <c r="Q639" s="102" t="e">
        <f>+Q640</f>
        <v>#REF!</v>
      </c>
      <c r="R639" s="102" t="e">
        <f t="shared" si="456"/>
        <v>#REF!</v>
      </c>
      <c r="S639" s="102" t="e">
        <f t="shared" si="456"/>
        <v>#REF!</v>
      </c>
      <c r="T639" s="102">
        <f t="shared" si="456"/>
        <v>3401</v>
      </c>
      <c r="U639" s="102">
        <f>U640</f>
        <v>0</v>
      </c>
      <c r="V639" s="102">
        <f t="shared" ref="V639:W642" si="457">V640</f>
        <v>0</v>
      </c>
      <c r="W639" s="102">
        <f t="shared" si="457"/>
        <v>0</v>
      </c>
      <c r="X639" s="102"/>
      <c r="Y639" s="276"/>
      <c r="Z639" s="174">
        <f t="shared" si="456"/>
        <v>3400.8700000000003</v>
      </c>
      <c r="AA639" s="174">
        <f t="shared" si="456"/>
        <v>0</v>
      </c>
      <c r="AB639" s="174">
        <f t="shared" si="456"/>
        <v>0</v>
      </c>
      <c r="AC639" s="174">
        <f t="shared" si="456"/>
        <v>0</v>
      </c>
      <c r="AD639" s="174">
        <f t="shared" si="456"/>
        <v>0</v>
      </c>
    </row>
    <row r="640" spans="1:30" s="98" customFormat="1" ht="20.25" hidden="1" customHeight="1" x14ac:dyDescent="0.25">
      <c r="A640" s="166" t="s">
        <v>330</v>
      </c>
      <c r="B640" s="180" t="s">
        <v>345</v>
      </c>
      <c r="C640" s="180" t="s">
        <v>376</v>
      </c>
      <c r="D640" s="180" t="s">
        <v>379</v>
      </c>
      <c r="E640" s="180" t="s">
        <v>380</v>
      </c>
      <c r="F640" s="182" t="e">
        <f t="shared" si="373"/>
        <v>#REF!</v>
      </c>
      <c r="G640" s="182">
        <f t="shared" si="374"/>
        <v>3401</v>
      </c>
      <c r="H640" s="183">
        <f t="shared" si="375"/>
        <v>3400.8700000000003</v>
      </c>
      <c r="I640" s="104">
        <v>4</v>
      </c>
      <c r="J640" s="104"/>
      <c r="K640" s="104"/>
      <c r="L640" s="104"/>
      <c r="M640" s="104"/>
      <c r="N640" s="104"/>
      <c r="O640" s="159" t="s">
        <v>38</v>
      </c>
      <c r="P640" s="106" t="s">
        <v>20</v>
      </c>
      <c r="Q640" s="107" t="e">
        <f>+#REF!+#REF!</f>
        <v>#REF!</v>
      </c>
      <c r="R640" s="107" t="e">
        <f>+#REF!+#REF!</f>
        <v>#REF!</v>
      </c>
      <c r="S640" s="107" t="e">
        <f>+#REF!+#REF!</f>
        <v>#REF!</v>
      </c>
      <c r="T640" s="107">
        <v>3401</v>
      </c>
      <c r="U640" s="107">
        <f>U641</f>
        <v>0</v>
      </c>
      <c r="V640" s="107">
        <f t="shared" si="457"/>
        <v>0</v>
      </c>
      <c r="W640" s="107">
        <f t="shared" si="457"/>
        <v>0</v>
      </c>
      <c r="X640" s="107"/>
      <c r="Y640" s="266"/>
      <c r="Z640" s="107">
        <f>+Z641+Z646</f>
        <v>3400.8700000000003</v>
      </c>
      <c r="AA640" s="107">
        <f t="shared" ref="AA640:AD640" si="458">+AA641+AA646</f>
        <v>0</v>
      </c>
      <c r="AB640" s="107">
        <f t="shared" si="458"/>
        <v>0</v>
      </c>
      <c r="AC640" s="107">
        <f t="shared" si="458"/>
        <v>0</v>
      </c>
      <c r="AD640" s="107">
        <f t="shared" si="458"/>
        <v>0</v>
      </c>
    </row>
    <row r="641" spans="1:30" s="171" customFormat="1" ht="20.25" hidden="1" customHeight="1" x14ac:dyDescent="0.25">
      <c r="A641" s="167" t="s">
        <v>330</v>
      </c>
      <c r="B641" s="180" t="s">
        <v>345</v>
      </c>
      <c r="C641" s="180" t="s">
        <v>376</v>
      </c>
      <c r="D641" s="180" t="s">
        <v>379</v>
      </c>
      <c r="E641" s="180" t="s">
        <v>380</v>
      </c>
      <c r="F641" s="182">
        <f t="shared" si="373"/>
        <v>0</v>
      </c>
      <c r="G641" s="182">
        <f t="shared" si="374"/>
        <v>282</v>
      </c>
      <c r="H641" s="183">
        <f t="shared" si="375"/>
        <v>281.88</v>
      </c>
      <c r="I641" s="105"/>
      <c r="J641" s="105">
        <v>41</v>
      </c>
      <c r="K641" s="105"/>
      <c r="L641" s="105"/>
      <c r="M641" s="105"/>
      <c r="N641" s="105"/>
      <c r="O641" s="159" t="s">
        <v>38</v>
      </c>
      <c r="P641" s="169" t="s">
        <v>11</v>
      </c>
      <c r="Q641" s="170"/>
      <c r="R641" s="170"/>
      <c r="S641" s="170"/>
      <c r="T641" s="170">
        <v>282</v>
      </c>
      <c r="U641" s="170">
        <f>U642</f>
        <v>0</v>
      </c>
      <c r="V641" s="170">
        <f t="shared" si="457"/>
        <v>0</v>
      </c>
      <c r="W641" s="170">
        <f t="shared" si="457"/>
        <v>0</v>
      </c>
      <c r="X641" s="170"/>
      <c r="Y641" s="230"/>
      <c r="Z641" s="170">
        <f t="shared" ref="Z641:AD644" si="459">Z642</f>
        <v>281.88</v>
      </c>
      <c r="AA641" s="170">
        <f t="shared" si="459"/>
        <v>0</v>
      </c>
      <c r="AB641" s="170">
        <f t="shared" si="459"/>
        <v>0</v>
      </c>
      <c r="AC641" s="170">
        <f t="shared" si="459"/>
        <v>0</v>
      </c>
      <c r="AD641" s="170">
        <f t="shared" si="459"/>
        <v>0</v>
      </c>
    </row>
    <row r="642" spans="1:30" s="194" customFormat="1" ht="20.25" hidden="1" customHeight="1" x14ac:dyDescent="0.25">
      <c r="A642" s="172" t="s">
        <v>330</v>
      </c>
      <c r="B642" s="172"/>
      <c r="C642" s="195" t="s">
        <v>376</v>
      </c>
      <c r="D642" s="195" t="s">
        <v>379</v>
      </c>
      <c r="E642" s="195" t="s">
        <v>380</v>
      </c>
      <c r="F642" s="187">
        <f t="shared" si="373"/>
        <v>0</v>
      </c>
      <c r="G642" s="187">
        <f t="shared" si="374"/>
        <v>282</v>
      </c>
      <c r="H642" s="188">
        <f t="shared" si="375"/>
        <v>281.88</v>
      </c>
      <c r="I642" s="108"/>
      <c r="J642" s="115"/>
      <c r="K642" s="115">
        <v>412</v>
      </c>
      <c r="L642" s="115"/>
      <c r="M642" s="115"/>
      <c r="N642" s="116"/>
      <c r="O642" s="10" t="s">
        <v>38</v>
      </c>
      <c r="P642" s="111" t="s">
        <v>271</v>
      </c>
      <c r="Q642" s="117"/>
      <c r="R642" s="117"/>
      <c r="S642" s="117"/>
      <c r="T642" s="117">
        <v>282</v>
      </c>
      <c r="U642" s="117">
        <f>U643</f>
        <v>0</v>
      </c>
      <c r="V642" s="117">
        <f t="shared" si="457"/>
        <v>0</v>
      </c>
      <c r="W642" s="286">
        <f t="shared" si="457"/>
        <v>0</v>
      </c>
      <c r="X642" s="117"/>
      <c r="Y642" s="260"/>
      <c r="Z642" s="193">
        <f t="shared" si="459"/>
        <v>281.88</v>
      </c>
      <c r="AA642" s="193">
        <f t="shared" si="459"/>
        <v>0</v>
      </c>
      <c r="AB642" s="193">
        <f t="shared" si="459"/>
        <v>0</v>
      </c>
      <c r="AC642" s="193">
        <f t="shared" si="459"/>
        <v>0</v>
      </c>
      <c r="AD642" s="193">
        <f t="shared" si="459"/>
        <v>0</v>
      </c>
    </row>
    <row r="643" spans="1:30" s="98" customFormat="1" ht="19.5" hidden="1" customHeight="1" x14ac:dyDescent="0.25">
      <c r="A643" s="167" t="s">
        <v>330</v>
      </c>
      <c r="B643" s="167"/>
      <c r="C643" s="167"/>
      <c r="D643" s="180" t="s">
        <v>379</v>
      </c>
      <c r="E643" s="180" t="s">
        <v>380</v>
      </c>
      <c r="F643" s="182">
        <f t="shared" si="373"/>
        <v>0</v>
      </c>
      <c r="G643" s="182">
        <f t="shared" si="374"/>
        <v>282</v>
      </c>
      <c r="H643" s="183">
        <f t="shared" si="375"/>
        <v>281.88</v>
      </c>
      <c r="I643" s="123"/>
      <c r="J643" s="115"/>
      <c r="K643" s="115"/>
      <c r="L643" s="115">
        <v>4123</v>
      </c>
      <c r="M643" s="115"/>
      <c r="N643" s="116"/>
      <c r="O643" s="126" t="s">
        <v>38</v>
      </c>
      <c r="P643" s="111" t="s">
        <v>201</v>
      </c>
      <c r="Q643" s="117"/>
      <c r="R643" s="117"/>
      <c r="S643" s="117"/>
      <c r="T643" s="117">
        <v>282</v>
      </c>
      <c r="U643" s="117">
        <v>0</v>
      </c>
      <c r="V643" s="117">
        <v>0</v>
      </c>
      <c r="W643" s="286">
        <v>0</v>
      </c>
      <c r="X643" s="117"/>
      <c r="Y643" s="260"/>
      <c r="Z643" s="117">
        <f t="shared" si="459"/>
        <v>281.88</v>
      </c>
      <c r="AA643" s="117">
        <f t="shared" si="459"/>
        <v>0</v>
      </c>
      <c r="AB643" s="117">
        <f t="shared" si="459"/>
        <v>0</v>
      </c>
      <c r="AC643" s="117">
        <f t="shared" si="459"/>
        <v>0</v>
      </c>
      <c r="AD643" s="117">
        <f t="shared" si="459"/>
        <v>0</v>
      </c>
    </row>
    <row r="644" spans="1:30" s="98" customFormat="1" ht="20.25" hidden="1" customHeight="1" x14ac:dyDescent="0.25">
      <c r="A644" s="167" t="s">
        <v>330</v>
      </c>
      <c r="B644" s="167"/>
      <c r="C644" s="167"/>
      <c r="D644" s="167"/>
      <c r="E644" s="180" t="s">
        <v>380</v>
      </c>
      <c r="F644" s="182">
        <f t="shared" si="373"/>
        <v>0</v>
      </c>
      <c r="G644" s="182">
        <f t="shared" si="374"/>
        <v>0</v>
      </c>
      <c r="H644" s="183">
        <f t="shared" si="375"/>
        <v>281.88</v>
      </c>
      <c r="I644" s="108"/>
      <c r="J644" s="115"/>
      <c r="K644" s="115"/>
      <c r="L644" s="115"/>
      <c r="M644" s="176">
        <v>41231</v>
      </c>
      <c r="N644" s="177"/>
      <c r="O644" s="178" t="s">
        <v>38</v>
      </c>
      <c r="P644" s="177" t="s">
        <v>201</v>
      </c>
      <c r="Q644" s="179"/>
      <c r="R644" s="179"/>
      <c r="S644" s="179"/>
      <c r="T644" s="179"/>
      <c r="U644" s="179"/>
      <c r="V644" s="179"/>
      <c r="W644" s="287"/>
      <c r="X644" s="179"/>
      <c r="Y644" s="261"/>
      <c r="Z644" s="179">
        <f t="shared" si="459"/>
        <v>281.88</v>
      </c>
      <c r="AA644" s="179">
        <f t="shared" si="459"/>
        <v>0</v>
      </c>
      <c r="AB644" s="179">
        <f t="shared" si="459"/>
        <v>0</v>
      </c>
      <c r="AC644" s="179">
        <f t="shared" si="459"/>
        <v>0</v>
      </c>
      <c r="AD644" s="179">
        <f t="shared" si="459"/>
        <v>0</v>
      </c>
    </row>
    <row r="645" spans="1:30" s="98" customFormat="1" ht="19.5" hidden="1" customHeight="1" x14ac:dyDescent="0.25">
      <c r="A645" s="167" t="s">
        <v>330</v>
      </c>
      <c r="B645" s="167"/>
      <c r="C645" s="167"/>
      <c r="D645" s="167"/>
      <c r="E645" s="167"/>
      <c r="F645" s="182">
        <f t="shared" si="373"/>
        <v>0</v>
      </c>
      <c r="G645" s="182">
        <f t="shared" si="374"/>
        <v>0</v>
      </c>
      <c r="H645" s="183">
        <f t="shared" si="375"/>
        <v>281.88</v>
      </c>
      <c r="I645" s="123"/>
      <c r="J645" s="115"/>
      <c r="K645" s="115"/>
      <c r="L645" s="115"/>
      <c r="M645" s="9"/>
      <c r="N645" s="155">
        <v>412310</v>
      </c>
      <c r="O645" s="156" t="s">
        <v>38</v>
      </c>
      <c r="P645" s="157" t="s">
        <v>201</v>
      </c>
      <c r="Q645" s="158"/>
      <c r="R645" s="158"/>
      <c r="S645" s="158"/>
      <c r="T645" s="158"/>
      <c r="U645" s="158"/>
      <c r="V645" s="158"/>
      <c r="W645" s="289"/>
      <c r="X645" s="158"/>
      <c r="Y645" s="262"/>
      <c r="Z645" s="158">
        <v>281.88</v>
      </c>
      <c r="AA645" s="158">
        <f>+Q645</f>
        <v>0</v>
      </c>
      <c r="AB645" s="158"/>
      <c r="AC645" s="158"/>
      <c r="AD645" s="158"/>
    </row>
    <row r="646" spans="1:30" s="171" customFormat="1" ht="20.25" hidden="1" customHeight="1" x14ac:dyDescent="0.25">
      <c r="A646" s="167" t="s">
        <v>330</v>
      </c>
      <c r="B646" s="180" t="s">
        <v>345</v>
      </c>
      <c r="C646" s="180" t="s">
        <v>376</v>
      </c>
      <c r="D646" s="180" t="s">
        <v>379</v>
      </c>
      <c r="E646" s="180" t="s">
        <v>380</v>
      </c>
      <c r="F646" s="182">
        <f t="shared" si="373"/>
        <v>0</v>
      </c>
      <c r="G646" s="182">
        <f t="shared" si="374"/>
        <v>3119</v>
      </c>
      <c r="H646" s="183">
        <f t="shared" si="375"/>
        <v>3118.9900000000002</v>
      </c>
      <c r="I646" s="105"/>
      <c r="J646" s="105">
        <v>42</v>
      </c>
      <c r="K646" s="105"/>
      <c r="L646" s="105"/>
      <c r="M646" s="105"/>
      <c r="N646" s="105"/>
      <c r="O646" s="159" t="s">
        <v>38</v>
      </c>
      <c r="P646" s="169" t="s">
        <v>12</v>
      </c>
      <c r="Q646" s="170"/>
      <c r="R646" s="170"/>
      <c r="S646" s="170"/>
      <c r="T646" s="170">
        <v>3119</v>
      </c>
      <c r="U646" s="170">
        <f>U647</f>
        <v>0</v>
      </c>
      <c r="V646" s="170">
        <f t="shared" ref="V646:W647" si="460">V647</f>
        <v>0</v>
      </c>
      <c r="W646" s="170">
        <f t="shared" si="460"/>
        <v>0</v>
      </c>
      <c r="X646" s="170"/>
      <c r="Y646" s="230"/>
      <c r="Z646" s="170">
        <f>+Z647</f>
        <v>3118.9900000000002</v>
      </c>
      <c r="AA646" s="170">
        <f t="shared" ref="AA646:AD647" si="461">+AA647</f>
        <v>0</v>
      </c>
      <c r="AB646" s="170">
        <f t="shared" si="461"/>
        <v>0</v>
      </c>
      <c r="AC646" s="170">
        <f t="shared" si="461"/>
        <v>0</v>
      </c>
      <c r="AD646" s="170">
        <f t="shared" si="461"/>
        <v>0</v>
      </c>
    </row>
    <row r="647" spans="1:30" s="194" customFormat="1" ht="20.25" hidden="1" customHeight="1" x14ac:dyDescent="0.25">
      <c r="A647" s="172" t="s">
        <v>330</v>
      </c>
      <c r="B647" s="172"/>
      <c r="C647" s="195" t="s">
        <v>376</v>
      </c>
      <c r="D647" s="195" t="s">
        <v>379</v>
      </c>
      <c r="E647" s="195" t="s">
        <v>380</v>
      </c>
      <c r="F647" s="187">
        <f t="shared" si="373"/>
        <v>0</v>
      </c>
      <c r="G647" s="187">
        <f t="shared" si="374"/>
        <v>3119</v>
      </c>
      <c r="H647" s="188">
        <f t="shared" si="375"/>
        <v>3118.9900000000002</v>
      </c>
      <c r="I647" s="108"/>
      <c r="J647" s="115"/>
      <c r="K647" s="115">
        <v>422</v>
      </c>
      <c r="L647" s="115"/>
      <c r="M647" s="115"/>
      <c r="N647" s="116"/>
      <c r="O647" s="10" t="s">
        <v>38</v>
      </c>
      <c r="P647" s="111" t="s">
        <v>272</v>
      </c>
      <c r="Q647" s="117"/>
      <c r="R647" s="117"/>
      <c r="S647" s="117"/>
      <c r="T647" s="117">
        <v>3119</v>
      </c>
      <c r="U647" s="117">
        <f>U648</f>
        <v>0</v>
      </c>
      <c r="V647" s="117">
        <f t="shared" si="460"/>
        <v>0</v>
      </c>
      <c r="W647" s="286">
        <f t="shared" si="460"/>
        <v>0</v>
      </c>
      <c r="X647" s="117"/>
      <c r="Y647" s="260"/>
      <c r="Z647" s="193">
        <f>+Z648</f>
        <v>3118.9900000000002</v>
      </c>
      <c r="AA647" s="193">
        <f t="shared" si="461"/>
        <v>0</v>
      </c>
      <c r="AB647" s="193">
        <f t="shared" si="461"/>
        <v>0</v>
      </c>
      <c r="AC647" s="193">
        <f t="shared" si="461"/>
        <v>0</v>
      </c>
      <c r="AD647" s="193">
        <f t="shared" si="461"/>
        <v>0</v>
      </c>
    </row>
    <row r="648" spans="1:30" s="98" customFormat="1" ht="19.5" hidden="1" customHeight="1" x14ac:dyDescent="0.25">
      <c r="A648" s="167" t="s">
        <v>330</v>
      </c>
      <c r="B648" s="167"/>
      <c r="C648" s="167"/>
      <c r="D648" s="180" t="s">
        <v>379</v>
      </c>
      <c r="E648" s="180" t="s">
        <v>380</v>
      </c>
      <c r="F648" s="182">
        <f t="shared" si="373"/>
        <v>0</v>
      </c>
      <c r="G648" s="182">
        <f t="shared" si="374"/>
        <v>3119</v>
      </c>
      <c r="H648" s="183">
        <f t="shared" si="375"/>
        <v>3118.9900000000002</v>
      </c>
      <c r="I648" s="123"/>
      <c r="J648" s="115"/>
      <c r="K648" s="115"/>
      <c r="L648" s="115">
        <v>4221</v>
      </c>
      <c r="M648" s="115"/>
      <c r="N648" s="116"/>
      <c r="O648" s="126" t="s">
        <v>38</v>
      </c>
      <c r="P648" s="111" t="s">
        <v>273</v>
      </c>
      <c r="Q648" s="117"/>
      <c r="R648" s="117"/>
      <c r="S648" s="117"/>
      <c r="T648" s="117">
        <v>3119</v>
      </c>
      <c r="U648" s="117">
        <v>0</v>
      </c>
      <c r="V648" s="117">
        <v>0</v>
      </c>
      <c r="W648" s="286">
        <v>0</v>
      </c>
      <c r="X648" s="117"/>
      <c r="Y648" s="260"/>
      <c r="Z648" s="117">
        <f>+Z649+Z651</f>
        <v>3118.9900000000002</v>
      </c>
      <c r="AA648" s="117">
        <f t="shared" ref="AA648:AD648" si="462">+AA649+AA651</f>
        <v>0</v>
      </c>
      <c r="AB648" s="117">
        <f t="shared" si="462"/>
        <v>0</v>
      </c>
      <c r="AC648" s="117">
        <f t="shared" si="462"/>
        <v>0</v>
      </c>
      <c r="AD648" s="117">
        <f t="shared" si="462"/>
        <v>0</v>
      </c>
    </row>
    <row r="649" spans="1:30" s="98" customFormat="1" ht="20.25" hidden="1" customHeight="1" x14ac:dyDescent="0.25">
      <c r="A649" s="167" t="s">
        <v>330</v>
      </c>
      <c r="B649" s="167"/>
      <c r="C649" s="167"/>
      <c r="D649" s="167"/>
      <c r="E649" s="180" t="s">
        <v>380</v>
      </c>
      <c r="F649" s="182">
        <f t="shared" si="373"/>
        <v>0</v>
      </c>
      <c r="G649" s="182">
        <f t="shared" si="374"/>
        <v>0</v>
      </c>
      <c r="H649" s="183">
        <f t="shared" si="375"/>
        <v>270.89999999999998</v>
      </c>
      <c r="I649" s="108"/>
      <c r="J649" s="115"/>
      <c r="K649" s="115"/>
      <c r="L649" s="115"/>
      <c r="M649" s="176">
        <v>42219</v>
      </c>
      <c r="N649" s="177"/>
      <c r="O649" s="178" t="s">
        <v>38</v>
      </c>
      <c r="P649" s="177" t="s">
        <v>276</v>
      </c>
      <c r="Q649" s="179"/>
      <c r="R649" s="179"/>
      <c r="S649" s="179"/>
      <c r="T649" s="179"/>
      <c r="U649" s="179"/>
      <c r="V649" s="179"/>
      <c r="W649" s="287"/>
      <c r="X649" s="179"/>
      <c r="Y649" s="261"/>
      <c r="Z649" s="179">
        <f t="shared" ref="Z649:AD649" si="463">Z650</f>
        <v>270.89999999999998</v>
      </c>
      <c r="AA649" s="179">
        <f t="shared" si="463"/>
        <v>0</v>
      </c>
      <c r="AB649" s="179">
        <f t="shared" si="463"/>
        <v>0</v>
      </c>
      <c r="AC649" s="179">
        <f t="shared" si="463"/>
        <v>0</v>
      </c>
      <c r="AD649" s="179">
        <f t="shared" si="463"/>
        <v>0</v>
      </c>
    </row>
    <row r="650" spans="1:30" s="98" customFormat="1" ht="19.5" hidden="1" customHeight="1" x14ac:dyDescent="0.25">
      <c r="A650" s="167" t="s">
        <v>330</v>
      </c>
      <c r="B650" s="167"/>
      <c r="C650" s="167"/>
      <c r="D650" s="167"/>
      <c r="E650" s="167"/>
      <c r="F650" s="182">
        <f t="shared" si="373"/>
        <v>0</v>
      </c>
      <c r="G650" s="182">
        <f t="shared" si="374"/>
        <v>0</v>
      </c>
      <c r="H650" s="183">
        <f t="shared" si="375"/>
        <v>270.89999999999998</v>
      </c>
      <c r="I650" s="123"/>
      <c r="J650" s="115"/>
      <c r="K650" s="115"/>
      <c r="L650" s="115"/>
      <c r="M650" s="9"/>
      <c r="N650" s="155">
        <v>422190</v>
      </c>
      <c r="O650" s="156" t="s">
        <v>38</v>
      </c>
      <c r="P650" s="157" t="s">
        <v>276</v>
      </c>
      <c r="Q650" s="158"/>
      <c r="R650" s="158"/>
      <c r="S650" s="158"/>
      <c r="T650" s="158"/>
      <c r="U650" s="158"/>
      <c r="V650" s="158"/>
      <c r="W650" s="289"/>
      <c r="X650" s="158"/>
      <c r="Y650" s="262"/>
      <c r="Z650" s="158">
        <v>270.89999999999998</v>
      </c>
      <c r="AA650" s="158">
        <f>+Q650</f>
        <v>0</v>
      </c>
      <c r="AB650" s="158"/>
      <c r="AC650" s="158"/>
      <c r="AD650" s="158"/>
    </row>
    <row r="651" spans="1:30" s="98" customFormat="1" ht="20.25" hidden="1" customHeight="1" x14ac:dyDescent="0.25">
      <c r="A651" s="167" t="s">
        <v>330</v>
      </c>
      <c r="B651" s="167"/>
      <c r="C651" s="167"/>
      <c r="D651" s="167"/>
      <c r="E651" s="180" t="s">
        <v>380</v>
      </c>
      <c r="F651" s="182">
        <f t="shared" si="373"/>
        <v>0</v>
      </c>
      <c r="G651" s="182">
        <f t="shared" si="374"/>
        <v>0</v>
      </c>
      <c r="H651" s="183">
        <f t="shared" si="375"/>
        <v>2848.09</v>
      </c>
      <c r="I651" s="108"/>
      <c r="J651" s="115"/>
      <c r="K651" s="115"/>
      <c r="L651" s="115"/>
      <c r="M651" s="176">
        <v>42211</v>
      </c>
      <c r="N651" s="177"/>
      <c r="O651" s="178" t="s">
        <v>38</v>
      </c>
      <c r="P651" s="177" t="s">
        <v>274</v>
      </c>
      <c r="Q651" s="179"/>
      <c r="R651" s="179"/>
      <c r="S651" s="179"/>
      <c r="T651" s="179"/>
      <c r="U651" s="179"/>
      <c r="V651" s="179"/>
      <c r="W651" s="287"/>
      <c r="X651" s="179"/>
      <c r="Y651" s="261"/>
      <c r="Z651" s="179">
        <f t="shared" ref="Z651:AD651" si="464">Z652</f>
        <v>2848.09</v>
      </c>
      <c r="AA651" s="179">
        <f t="shared" si="464"/>
        <v>0</v>
      </c>
      <c r="AB651" s="179">
        <f t="shared" si="464"/>
        <v>0</v>
      </c>
      <c r="AC651" s="179">
        <f t="shared" si="464"/>
        <v>0</v>
      </c>
      <c r="AD651" s="179">
        <f t="shared" si="464"/>
        <v>0</v>
      </c>
    </row>
    <row r="652" spans="1:30" s="98" customFormat="1" ht="19.5" hidden="1" customHeight="1" x14ac:dyDescent="0.25">
      <c r="A652" s="167" t="s">
        <v>330</v>
      </c>
      <c r="B652" s="167"/>
      <c r="C652" s="167"/>
      <c r="D652" s="167"/>
      <c r="E652" s="167"/>
      <c r="F652" s="182">
        <f t="shared" si="373"/>
        <v>0</v>
      </c>
      <c r="G652" s="182">
        <f t="shared" si="374"/>
        <v>0</v>
      </c>
      <c r="H652" s="183">
        <f t="shared" si="375"/>
        <v>2848.09</v>
      </c>
      <c r="I652" s="123"/>
      <c r="J652" s="115"/>
      <c r="K652" s="115"/>
      <c r="L652" s="115"/>
      <c r="M652" s="9"/>
      <c r="N652" s="155">
        <v>422110</v>
      </c>
      <c r="O652" s="156" t="s">
        <v>38</v>
      </c>
      <c r="P652" s="157" t="s">
        <v>274</v>
      </c>
      <c r="Q652" s="158"/>
      <c r="R652" s="158"/>
      <c r="S652" s="158"/>
      <c r="T652" s="158"/>
      <c r="U652" s="158"/>
      <c r="V652" s="158"/>
      <c r="W652" s="289"/>
      <c r="X652" s="158"/>
      <c r="Y652" s="262"/>
      <c r="Z652" s="158">
        <v>2848.09</v>
      </c>
      <c r="AA652" s="158">
        <f>+Q652</f>
        <v>0</v>
      </c>
      <c r="AB652" s="158"/>
      <c r="AC652" s="158"/>
      <c r="AD652" s="158"/>
    </row>
    <row r="653" spans="1:30" s="98" customFormat="1" ht="30" hidden="1" customHeight="1" x14ac:dyDescent="0.25">
      <c r="A653" s="166" t="s">
        <v>443</v>
      </c>
      <c r="B653" s="180" t="s">
        <v>345</v>
      </c>
      <c r="C653" s="180" t="s">
        <v>376</v>
      </c>
      <c r="D653" s="180" t="s">
        <v>379</v>
      </c>
      <c r="E653" s="180" t="s">
        <v>380</v>
      </c>
      <c r="F653" s="182">
        <f t="shared" si="373"/>
        <v>0</v>
      </c>
      <c r="G653" s="182">
        <f t="shared" si="374"/>
        <v>1205</v>
      </c>
      <c r="H653" s="183">
        <f t="shared" si="375"/>
        <v>1205.52</v>
      </c>
      <c r="I653" s="387"/>
      <c r="J653" s="388"/>
      <c r="K653" s="388"/>
      <c r="L653" s="388"/>
      <c r="M653" s="388"/>
      <c r="N653" s="388"/>
      <c r="O653" s="389"/>
      <c r="P653" s="95" t="s">
        <v>444</v>
      </c>
      <c r="Q653" s="96">
        <f t="shared" ref="Q653:AA653" si="465">+Q655</f>
        <v>0</v>
      </c>
      <c r="R653" s="96">
        <f t="shared" si="465"/>
        <v>0</v>
      </c>
      <c r="S653" s="96">
        <f t="shared" si="465"/>
        <v>0</v>
      </c>
      <c r="T653" s="96">
        <f t="shared" si="465"/>
        <v>1205</v>
      </c>
      <c r="U653" s="96">
        <f t="shared" si="465"/>
        <v>0</v>
      </c>
      <c r="V653" s="96">
        <f t="shared" si="465"/>
        <v>0</v>
      </c>
      <c r="W653" s="96">
        <f t="shared" si="465"/>
        <v>0</v>
      </c>
      <c r="X653" s="96"/>
      <c r="Y653" s="265"/>
      <c r="Z653" s="96">
        <f t="shared" si="465"/>
        <v>1205.52</v>
      </c>
      <c r="AA653" s="96">
        <f t="shared" si="465"/>
        <v>0</v>
      </c>
      <c r="AB653" s="96">
        <f>+AB655</f>
        <v>0</v>
      </c>
      <c r="AC653" s="96">
        <f>+AC655</f>
        <v>0</v>
      </c>
      <c r="AD653" s="96">
        <f>+AD655</f>
        <v>0</v>
      </c>
    </row>
    <row r="654" spans="1:30" s="175" customFormat="1" ht="21.75" hidden="1" customHeight="1" x14ac:dyDescent="0.25">
      <c r="A654" s="166" t="s">
        <v>443</v>
      </c>
      <c r="B654" s="172"/>
      <c r="C654" s="180" t="s">
        <v>376</v>
      </c>
      <c r="D654" s="180" t="s">
        <v>379</v>
      </c>
      <c r="E654" s="180" t="s">
        <v>380</v>
      </c>
      <c r="F654" s="182">
        <f t="shared" si="373"/>
        <v>0</v>
      </c>
      <c r="G654" s="182">
        <f t="shared" si="374"/>
        <v>1205</v>
      </c>
      <c r="H654" s="183">
        <f t="shared" si="375"/>
        <v>1205.52</v>
      </c>
      <c r="I654" s="99"/>
      <c r="J654" s="99"/>
      <c r="K654" s="99"/>
      <c r="L654" s="99"/>
      <c r="M654" s="99"/>
      <c r="N654" s="99" t="str">
        <f>+O654</f>
        <v>5.6.</v>
      </c>
      <c r="O654" s="100" t="s">
        <v>401</v>
      </c>
      <c r="P654" s="101" t="s">
        <v>18</v>
      </c>
      <c r="Q654" s="102">
        <f>+Q655</f>
        <v>0</v>
      </c>
      <c r="R654" s="102">
        <f t="shared" ref="R654:AD654" si="466">+R655</f>
        <v>0</v>
      </c>
      <c r="S654" s="102">
        <f t="shared" si="466"/>
        <v>0</v>
      </c>
      <c r="T654" s="102">
        <f t="shared" si="466"/>
        <v>1205</v>
      </c>
      <c r="U654" s="102">
        <f t="shared" si="466"/>
        <v>0</v>
      </c>
      <c r="V654" s="102">
        <f t="shared" si="466"/>
        <v>0</v>
      </c>
      <c r="W654" s="102">
        <f t="shared" si="466"/>
        <v>0</v>
      </c>
      <c r="X654" s="102"/>
      <c r="Y654" s="276"/>
      <c r="Z654" s="174">
        <f t="shared" si="466"/>
        <v>1205.52</v>
      </c>
      <c r="AA654" s="174">
        <f t="shared" si="466"/>
        <v>0</v>
      </c>
      <c r="AB654" s="174">
        <f t="shared" si="466"/>
        <v>0</v>
      </c>
      <c r="AC654" s="174">
        <f t="shared" si="466"/>
        <v>0</v>
      </c>
      <c r="AD654" s="174">
        <f t="shared" si="466"/>
        <v>0</v>
      </c>
    </row>
    <row r="655" spans="1:30" s="103" customFormat="1" ht="20.25" hidden="1" customHeight="1" x14ac:dyDescent="0.25">
      <c r="A655" s="166" t="s">
        <v>443</v>
      </c>
      <c r="B655" s="180" t="s">
        <v>345</v>
      </c>
      <c r="C655" s="180" t="s">
        <v>376</v>
      </c>
      <c r="D655" s="180" t="s">
        <v>379</v>
      </c>
      <c r="E655" s="180" t="s">
        <v>380</v>
      </c>
      <c r="F655" s="182">
        <f t="shared" si="373"/>
        <v>0</v>
      </c>
      <c r="G655" s="182">
        <f t="shared" si="374"/>
        <v>1205</v>
      </c>
      <c r="H655" s="183">
        <f t="shared" si="375"/>
        <v>1205.52</v>
      </c>
      <c r="I655" s="104">
        <v>3</v>
      </c>
      <c r="J655" s="104"/>
      <c r="K655" s="104"/>
      <c r="L655" s="104"/>
      <c r="M655" s="104"/>
      <c r="N655" s="104"/>
      <c r="O655" s="10" t="s">
        <v>401</v>
      </c>
      <c r="P655" s="106" t="s">
        <v>17</v>
      </c>
      <c r="Q655" s="107">
        <f t="shared" ref="Q655:AD655" si="467">+Q656+Q676</f>
        <v>0</v>
      </c>
      <c r="R655" s="107">
        <f t="shared" si="467"/>
        <v>0</v>
      </c>
      <c r="S655" s="107">
        <f t="shared" si="467"/>
        <v>0</v>
      </c>
      <c r="T655" s="107">
        <f t="shared" si="467"/>
        <v>1205</v>
      </c>
      <c r="U655" s="107">
        <f t="shared" si="467"/>
        <v>0</v>
      </c>
      <c r="V655" s="107">
        <f t="shared" si="467"/>
        <v>0</v>
      </c>
      <c r="W655" s="107">
        <f t="shared" si="467"/>
        <v>0</v>
      </c>
      <c r="X655" s="107"/>
      <c r="Y655" s="266"/>
      <c r="Z655" s="107">
        <f t="shared" si="467"/>
        <v>1205.52</v>
      </c>
      <c r="AA655" s="107">
        <f t="shared" si="467"/>
        <v>0</v>
      </c>
      <c r="AB655" s="107">
        <f t="shared" si="467"/>
        <v>0</v>
      </c>
      <c r="AC655" s="107">
        <f t="shared" si="467"/>
        <v>0</v>
      </c>
      <c r="AD655" s="107">
        <f t="shared" si="467"/>
        <v>0</v>
      </c>
    </row>
    <row r="656" spans="1:30" s="171" customFormat="1" ht="20.25" hidden="1" customHeight="1" x14ac:dyDescent="0.25">
      <c r="A656" s="166" t="s">
        <v>443</v>
      </c>
      <c r="B656" s="180" t="s">
        <v>345</v>
      </c>
      <c r="C656" s="180" t="s">
        <v>376</v>
      </c>
      <c r="D656" s="180" t="s">
        <v>379</v>
      </c>
      <c r="E656" s="180" t="s">
        <v>380</v>
      </c>
      <c r="F656" s="182">
        <f t="shared" si="373"/>
        <v>0</v>
      </c>
      <c r="G656" s="182">
        <f t="shared" si="374"/>
        <v>1048</v>
      </c>
      <c r="H656" s="183">
        <f t="shared" si="375"/>
        <v>1048.28</v>
      </c>
      <c r="I656" s="105"/>
      <c r="J656" s="105">
        <v>31</v>
      </c>
      <c r="K656" s="105"/>
      <c r="L656" s="105"/>
      <c r="M656" s="105"/>
      <c r="N656" s="105"/>
      <c r="O656" s="159" t="s">
        <v>401</v>
      </c>
      <c r="P656" s="169" t="s">
        <v>6</v>
      </c>
      <c r="Q656" s="170">
        <f t="shared" ref="Q656:W656" si="468">Q657+Q667</f>
        <v>0</v>
      </c>
      <c r="R656" s="170">
        <f t="shared" si="468"/>
        <v>0</v>
      </c>
      <c r="S656" s="170">
        <f t="shared" si="468"/>
        <v>0</v>
      </c>
      <c r="T656" s="170">
        <f t="shared" si="468"/>
        <v>1048</v>
      </c>
      <c r="U656" s="170">
        <f t="shared" si="468"/>
        <v>0</v>
      </c>
      <c r="V656" s="170">
        <f t="shared" si="468"/>
        <v>0</v>
      </c>
      <c r="W656" s="170">
        <f t="shared" si="468"/>
        <v>0</v>
      </c>
      <c r="X656" s="170"/>
      <c r="Y656" s="230">
        <v>0</v>
      </c>
      <c r="Z656" s="170">
        <f>Z657+Z667</f>
        <v>1048.28</v>
      </c>
      <c r="AA656" s="170">
        <f t="shared" ref="AA656:AD656" si="469">AA657+AA667</f>
        <v>0</v>
      </c>
      <c r="AB656" s="170">
        <f t="shared" si="469"/>
        <v>0</v>
      </c>
      <c r="AC656" s="170">
        <f t="shared" si="469"/>
        <v>0</v>
      </c>
      <c r="AD656" s="170">
        <f t="shared" si="469"/>
        <v>0</v>
      </c>
    </row>
    <row r="657" spans="1:30" s="194" customFormat="1" ht="20.25" hidden="1" customHeight="1" x14ac:dyDescent="0.25">
      <c r="A657" s="166" t="s">
        <v>443</v>
      </c>
      <c r="B657" s="172"/>
      <c r="C657" s="195" t="s">
        <v>376</v>
      </c>
      <c r="D657" s="195" t="s">
        <v>379</v>
      </c>
      <c r="E657" s="195" t="s">
        <v>380</v>
      </c>
      <c r="F657" s="187">
        <f t="shared" si="373"/>
        <v>0</v>
      </c>
      <c r="G657" s="187">
        <f t="shared" si="374"/>
        <v>900</v>
      </c>
      <c r="H657" s="188">
        <f t="shared" si="375"/>
        <v>900</v>
      </c>
      <c r="I657" s="108"/>
      <c r="J657" s="115"/>
      <c r="K657" s="115">
        <v>311</v>
      </c>
      <c r="L657" s="115"/>
      <c r="M657" s="115"/>
      <c r="N657" s="116"/>
      <c r="O657" s="10" t="s">
        <v>401</v>
      </c>
      <c r="P657" s="111" t="s">
        <v>114</v>
      </c>
      <c r="Q657" s="117">
        <f>Q658+Q664+Q661</f>
        <v>0</v>
      </c>
      <c r="R657" s="117">
        <f t="shared" ref="R657:AD657" si="470">R658+R664+R661</f>
        <v>0</v>
      </c>
      <c r="S657" s="117">
        <f t="shared" si="470"/>
        <v>0</v>
      </c>
      <c r="T657" s="117">
        <f t="shared" si="470"/>
        <v>900</v>
      </c>
      <c r="U657" s="117">
        <f t="shared" si="470"/>
        <v>0</v>
      </c>
      <c r="V657" s="117">
        <f t="shared" si="470"/>
        <v>0</v>
      </c>
      <c r="W657" s="286">
        <f t="shared" si="470"/>
        <v>0</v>
      </c>
      <c r="X657" s="117"/>
      <c r="Y657" s="260"/>
      <c r="Z657" s="193">
        <f t="shared" si="470"/>
        <v>900</v>
      </c>
      <c r="AA657" s="193">
        <f t="shared" si="470"/>
        <v>0</v>
      </c>
      <c r="AB657" s="193">
        <f t="shared" si="470"/>
        <v>0</v>
      </c>
      <c r="AC657" s="193">
        <f t="shared" si="470"/>
        <v>0</v>
      </c>
      <c r="AD657" s="193">
        <f t="shared" si="470"/>
        <v>0</v>
      </c>
    </row>
    <row r="658" spans="1:30" s="98" customFormat="1" ht="20.25" hidden="1" customHeight="1" x14ac:dyDescent="0.25">
      <c r="A658" s="166" t="s">
        <v>443</v>
      </c>
      <c r="B658" s="166"/>
      <c r="C658" s="166"/>
      <c r="D658" s="180" t="s">
        <v>379</v>
      </c>
      <c r="E658" s="180" t="s">
        <v>380</v>
      </c>
      <c r="F658" s="182">
        <f t="shared" si="373"/>
        <v>0</v>
      </c>
      <c r="G658" s="182">
        <f t="shared" si="374"/>
        <v>900</v>
      </c>
      <c r="H658" s="183">
        <f t="shared" si="375"/>
        <v>900</v>
      </c>
      <c r="I658" s="108"/>
      <c r="J658" s="115"/>
      <c r="K658" s="115"/>
      <c r="L658" s="115">
        <v>3111</v>
      </c>
      <c r="M658" s="115"/>
      <c r="N658" s="116"/>
      <c r="O658" s="10" t="s">
        <v>401</v>
      </c>
      <c r="P658" s="111" t="s">
        <v>115</v>
      </c>
      <c r="Q658" s="117">
        <f t="shared" ref="Q658:AD659" si="471">Q659</f>
        <v>0</v>
      </c>
      <c r="R658" s="117">
        <f t="shared" si="471"/>
        <v>0</v>
      </c>
      <c r="S658" s="117">
        <f t="shared" si="471"/>
        <v>0</v>
      </c>
      <c r="T658" s="117">
        <v>900</v>
      </c>
      <c r="U658" s="117">
        <f t="shared" si="471"/>
        <v>0</v>
      </c>
      <c r="V658" s="117">
        <f t="shared" si="471"/>
        <v>0</v>
      </c>
      <c r="W658" s="286">
        <f t="shared" si="471"/>
        <v>0</v>
      </c>
      <c r="X658" s="117"/>
      <c r="Y658" s="260"/>
      <c r="Z658" s="117">
        <f t="shared" si="471"/>
        <v>900</v>
      </c>
      <c r="AA658" s="117">
        <f t="shared" si="471"/>
        <v>0</v>
      </c>
      <c r="AB658" s="117">
        <f t="shared" si="471"/>
        <v>0</v>
      </c>
      <c r="AC658" s="117">
        <f t="shared" si="471"/>
        <v>0</v>
      </c>
      <c r="AD658" s="117">
        <f t="shared" si="471"/>
        <v>0</v>
      </c>
    </row>
    <row r="659" spans="1:30" s="98" customFormat="1" ht="20.25" hidden="1" customHeight="1" x14ac:dyDescent="0.25">
      <c r="A659" s="166" t="s">
        <v>443</v>
      </c>
      <c r="B659" s="167"/>
      <c r="C659" s="167"/>
      <c r="D659" s="167"/>
      <c r="E659" s="180" t="s">
        <v>380</v>
      </c>
      <c r="F659" s="182">
        <f t="shared" si="373"/>
        <v>0</v>
      </c>
      <c r="G659" s="182">
        <f t="shared" si="374"/>
        <v>0</v>
      </c>
      <c r="H659" s="183">
        <f t="shared" si="375"/>
        <v>900</v>
      </c>
      <c r="I659" s="108"/>
      <c r="J659" s="115"/>
      <c r="K659" s="115"/>
      <c r="L659" s="115"/>
      <c r="M659" s="176">
        <v>31111</v>
      </c>
      <c r="N659" s="177"/>
      <c r="O659" s="178" t="s">
        <v>401</v>
      </c>
      <c r="P659" s="177" t="s">
        <v>116</v>
      </c>
      <c r="Q659" s="179">
        <f t="shared" si="471"/>
        <v>0</v>
      </c>
      <c r="R659" s="179">
        <f t="shared" si="471"/>
        <v>0</v>
      </c>
      <c r="S659" s="179">
        <f t="shared" si="471"/>
        <v>0</v>
      </c>
      <c r="T659" s="179">
        <f t="shared" si="471"/>
        <v>0</v>
      </c>
      <c r="U659" s="179">
        <f t="shared" si="471"/>
        <v>0</v>
      </c>
      <c r="V659" s="179">
        <f t="shared" si="471"/>
        <v>0</v>
      </c>
      <c r="W659" s="287">
        <f t="shared" si="471"/>
        <v>0</v>
      </c>
      <c r="X659" s="179"/>
      <c r="Y659" s="261"/>
      <c r="Z659" s="179">
        <f t="shared" si="471"/>
        <v>900</v>
      </c>
      <c r="AA659" s="179">
        <f t="shared" si="471"/>
        <v>0</v>
      </c>
      <c r="AB659" s="179">
        <f t="shared" si="471"/>
        <v>0</v>
      </c>
      <c r="AC659" s="179">
        <f t="shared" si="471"/>
        <v>0</v>
      </c>
      <c r="AD659" s="179">
        <f t="shared" si="471"/>
        <v>0</v>
      </c>
    </row>
    <row r="660" spans="1:30" s="98" customFormat="1" ht="20.25" hidden="1" customHeight="1" x14ac:dyDescent="0.25">
      <c r="A660" s="166" t="s">
        <v>443</v>
      </c>
      <c r="B660" s="166"/>
      <c r="C660" s="166"/>
      <c r="D660" s="166"/>
      <c r="E660" s="166"/>
      <c r="F660" s="182">
        <f t="shared" si="373"/>
        <v>0</v>
      </c>
      <c r="G660" s="182">
        <f t="shared" si="374"/>
        <v>0</v>
      </c>
      <c r="H660" s="183">
        <f t="shared" si="375"/>
        <v>900</v>
      </c>
      <c r="I660" s="108"/>
      <c r="J660" s="115"/>
      <c r="K660" s="115"/>
      <c r="L660" s="115"/>
      <c r="M660" s="9"/>
      <c r="N660" s="155">
        <v>311110</v>
      </c>
      <c r="O660" s="156" t="s">
        <v>401</v>
      </c>
      <c r="P660" s="157" t="s">
        <v>291</v>
      </c>
      <c r="Q660" s="158">
        <v>0</v>
      </c>
      <c r="R660" s="158">
        <f>S660-Q660</f>
        <v>0</v>
      </c>
      <c r="S660" s="158">
        <v>0</v>
      </c>
      <c r="T660" s="158"/>
      <c r="U660" s="158"/>
      <c r="V660" s="158"/>
      <c r="W660" s="289"/>
      <c r="X660" s="158"/>
      <c r="Y660" s="262"/>
      <c r="Z660" s="158">
        <v>900</v>
      </c>
      <c r="AA660" s="158">
        <f>+Q660</f>
        <v>0</v>
      </c>
      <c r="AB660" s="158">
        <v>0</v>
      </c>
      <c r="AC660" s="158">
        <v>0</v>
      </c>
      <c r="AD660" s="158">
        <v>0</v>
      </c>
    </row>
    <row r="661" spans="1:30" s="98" customFormat="1" ht="20.25" hidden="1" customHeight="1" x14ac:dyDescent="0.25">
      <c r="A661" s="166" t="s">
        <v>443</v>
      </c>
      <c r="B661" s="166"/>
      <c r="C661" s="166"/>
      <c r="D661" s="180" t="s">
        <v>379</v>
      </c>
      <c r="E661" s="180" t="s">
        <v>380</v>
      </c>
      <c r="F661" s="182">
        <f t="shared" si="373"/>
        <v>0</v>
      </c>
      <c r="G661" s="182">
        <f t="shared" si="374"/>
        <v>0</v>
      </c>
      <c r="H661" s="183">
        <f t="shared" si="375"/>
        <v>0</v>
      </c>
      <c r="I661" s="108"/>
      <c r="J661" s="115"/>
      <c r="K661" s="115"/>
      <c r="L661" s="115">
        <v>3113</v>
      </c>
      <c r="M661" s="115"/>
      <c r="N661" s="116"/>
      <c r="O661" s="10" t="s">
        <v>401</v>
      </c>
      <c r="P661" s="111" t="s">
        <v>123</v>
      </c>
      <c r="Q661" s="117">
        <f>+Q662</f>
        <v>0</v>
      </c>
      <c r="R661" s="117">
        <f t="shared" ref="R661:AD662" si="472">+R662</f>
        <v>0</v>
      </c>
      <c r="S661" s="117">
        <f t="shared" si="472"/>
        <v>0</v>
      </c>
      <c r="T661" s="117">
        <f t="shared" si="472"/>
        <v>0</v>
      </c>
      <c r="U661" s="117">
        <f t="shared" si="472"/>
        <v>0</v>
      </c>
      <c r="V661" s="117">
        <f t="shared" si="472"/>
        <v>0</v>
      </c>
      <c r="W661" s="286">
        <f t="shared" si="472"/>
        <v>0</v>
      </c>
      <c r="X661" s="117"/>
      <c r="Y661" s="260"/>
      <c r="Z661" s="117">
        <f t="shared" si="472"/>
        <v>0</v>
      </c>
      <c r="AA661" s="117">
        <f t="shared" si="472"/>
        <v>0</v>
      </c>
      <c r="AB661" s="117">
        <f t="shared" si="472"/>
        <v>0</v>
      </c>
      <c r="AC661" s="117">
        <f t="shared" si="472"/>
        <v>0</v>
      </c>
      <c r="AD661" s="117">
        <f t="shared" si="472"/>
        <v>0</v>
      </c>
    </row>
    <row r="662" spans="1:30" s="98" customFormat="1" ht="20.25" hidden="1" customHeight="1" x14ac:dyDescent="0.25">
      <c r="A662" s="166" t="s">
        <v>443</v>
      </c>
      <c r="B662" s="167"/>
      <c r="C662" s="167"/>
      <c r="D662" s="167"/>
      <c r="E662" s="180" t="s">
        <v>380</v>
      </c>
      <c r="F662" s="182">
        <f t="shared" si="373"/>
        <v>0</v>
      </c>
      <c r="G662" s="182">
        <f t="shared" si="374"/>
        <v>0</v>
      </c>
      <c r="H662" s="183">
        <f t="shared" si="375"/>
        <v>0</v>
      </c>
      <c r="I662" s="108"/>
      <c r="J662" s="115"/>
      <c r="K662" s="115"/>
      <c r="L662" s="115"/>
      <c r="M662" s="176">
        <v>31131</v>
      </c>
      <c r="N662" s="177"/>
      <c r="O662" s="178" t="s">
        <v>401</v>
      </c>
      <c r="P662" s="177" t="s">
        <v>123</v>
      </c>
      <c r="Q662" s="179">
        <f>+Q663</f>
        <v>0</v>
      </c>
      <c r="R662" s="179">
        <f t="shared" si="472"/>
        <v>0</v>
      </c>
      <c r="S662" s="179">
        <f t="shared" si="472"/>
        <v>0</v>
      </c>
      <c r="T662" s="179">
        <f t="shared" si="472"/>
        <v>0</v>
      </c>
      <c r="U662" s="179">
        <f t="shared" si="472"/>
        <v>0</v>
      </c>
      <c r="V662" s="179">
        <f t="shared" si="472"/>
        <v>0</v>
      </c>
      <c r="W662" s="287">
        <f t="shared" si="472"/>
        <v>0</v>
      </c>
      <c r="X662" s="179"/>
      <c r="Y662" s="261"/>
      <c r="Z662" s="179">
        <f t="shared" si="472"/>
        <v>0</v>
      </c>
      <c r="AA662" s="179">
        <f t="shared" si="472"/>
        <v>0</v>
      </c>
      <c r="AB662" s="179">
        <f t="shared" si="472"/>
        <v>0</v>
      </c>
      <c r="AC662" s="179">
        <f t="shared" si="472"/>
        <v>0</v>
      </c>
      <c r="AD662" s="179">
        <f t="shared" si="472"/>
        <v>0</v>
      </c>
    </row>
    <row r="663" spans="1:30" s="98" customFormat="1" ht="20.25" hidden="1" customHeight="1" x14ac:dyDescent="0.25">
      <c r="A663" s="166" t="s">
        <v>443</v>
      </c>
      <c r="B663" s="166"/>
      <c r="C663" s="166"/>
      <c r="D663" s="166"/>
      <c r="E663" s="166"/>
      <c r="F663" s="182">
        <f t="shared" si="373"/>
        <v>0</v>
      </c>
      <c r="G663" s="182">
        <f t="shared" si="374"/>
        <v>0</v>
      </c>
      <c r="H663" s="183">
        <f t="shared" si="375"/>
        <v>0</v>
      </c>
      <c r="I663" s="108"/>
      <c r="J663" s="115"/>
      <c r="K663" s="115"/>
      <c r="L663" s="115"/>
      <c r="M663" s="9"/>
      <c r="N663" s="155">
        <v>313310</v>
      </c>
      <c r="O663" s="156" t="s">
        <v>401</v>
      </c>
      <c r="P663" s="157" t="s">
        <v>123</v>
      </c>
      <c r="Q663" s="158"/>
      <c r="R663" s="158"/>
      <c r="S663" s="158"/>
      <c r="T663" s="158"/>
      <c r="U663" s="158"/>
      <c r="V663" s="158"/>
      <c r="W663" s="289"/>
      <c r="X663" s="158"/>
      <c r="Y663" s="262"/>
      <c r="Z663" s="158"/>
      <c r="AA663" s="158">
        <f>+Q663</f>
        <v>0</v>
      </c>
      <c r="AB663" s="158"/>
      <c r="AC663" s="158"/>
      <c r="AD663" s="158"/>
    </row>
    <row r="664" spans="1:30" s="98" customFormat="1" ht="20.25" hidden="1" customHeight="1" x14ac:dyDescent="0.25">
      <c r="A664" s="166" t="s">
        <v>443</v>
      </c>
      <c r="B664" s="166"/>
      <c r="C664" s="166"/>
      <c r="D664" s="180" t="s">
        <v>379</v>
      </c>
      <c r="E664" s="180" t="s">
        <v>380</v>
      </c>
      <c r="F664" s="182">
        <f t="shared" si="373"/>
        <v>0</v>
      </c>
      <c r="G664" s="182">
        <f t="shared" si="374"/>
        <v>0</v>
      </c>
      <c r="H664" s="183">
        <f t="shared" si="375"/>
        <v>0</v>
      </c>
      <c r="I664" s="108"/>
      <c r="J664" s="115"/>
      <c r="K664" s="115"/>
      <c r="L664" s="115">
        <v>3114</v>
      </c>
      <c r="M664" s="115"/>
      <c r="N664" s="116"/>
      <c r="O664" s="10" t="s">
        <v>401</v>
      </c>
      <c r="P664" s="111" t="s">
        <v>124</v>
      </c>
      <c r="Q664" s="117">
        <f t="shared" ref="Q664:AD665" si="473">Q665</f>
        <v>0</v>
      </c>
      <c r="R664" s="117">
        <f t="shared" si="473"/>
        <v>0</v>
      </c>
      <c r="S664" s="117">
        <f t="shared" si="473"/>
        <v>0</v>
      </c>
      <c r="T664" s="117">
        <f t="shared" si="473"/>
        <v>0</v>
      </c>
      <c r="U664" s="117">
        <f t="shared" si="473"/>
        <v>0</v>
      </c>
      <c r="V664" s="117">
        <f t="shared" si="473"/>
        <v>0</v>
      </c>
      <c r="W664" s="286">
        <f t="shared" si="473"/>
        <v>0</v>
      </c>
      <c r="X664" s="117"/>
      <c r="Y664" s="260"/>
      <c r="Z664" s="117">
        <f t="shared" si="473"/>
        <v>0</v>
      </c>
      <c r="AA664" s="117">
        <f t="shared" si="473"/>
        <v>0</v>
      </c>
      <c r="AB664" s="117">
        <f t="shared" si="473"/>
        <v>0</v>
      </c>
      <c r="AC664" s="117">
        <f t="shared" si="473"/>
        <v>0</v>
      </c>
      <c r="AD664" s="117">
        <f t="shared" si="473"/>
        <v>0</v>
      </c>
    </row>
    <row r="665" spans="1:30" s="98" customFormat="1" ht="20.25" hidden="1" customHeight="1" x14ac:dyDescent="0.25">
      <c r="A665" s="166" t="s">
        <v>443</v>
      </c>
      <c r="B665" s="167"/>
      <c r="C665" s="167"/>
      <c r="D665" s="167"/>
      <c r="E665" s="180" t="s">
        <v>380</v>
      </c>
      <c r="F665" s="182">
        <f t="shared" si="373"/>
        <v>0</v>
      </c>
      <c r="G665" s="182">
        <f t="shared" si="374"/>
        <v>0</v>
      </c>
      <c r="H665" s="183">
        <f t="shared" si="375"/>
        <v>0</v>
      </c>
      <c r="I665" s="108"/>
      <c r="J665" s="115"/>
      <c r="K665" s="115"/>
      <c r="L665" s="115"/>
      <c r="M665" s="176">
        <v>31141</v>
      </c>
      <c r="N665" s="177"/>
      <c r="O665" s="178" t="s">
        <v>401</v>
      </c>
      <c r="P665" s="177" t="s">
        <v>124</v>
      </c>
      <c r="Q665" s="179">
        <f t="shared" si="473"/>
        <v>0</v>
      </c>
      <c r="R665" s="179">
        <f t="shared" si="473"/>
        <v>0</v>
      </c>
      <c r="S665" s="179">
        <f t="shared" si="473"/>
        <v>0</v>
      </c>
      <c r="T665" s="179">
        <f t="shared" si="473"/>
        <v>0</v>
      </c>
      <c r="U665" s="179">
        <f t="shared" si="473"/>
        <v>0</v>
      </c>
      <c r="V665" s="179">
        <f t="shared" si="473"/>
        <v>0</v>
      </c>
      <c r="W665" s="287">
        <f t="shared" si="473"/>
        <v>0</v>
      </c>
      <c r="X665" s="179"/>
      <c r="Y665" s="261"/>
      <c r="Z665" s="179">
        <f t="shared" si="473"/>
        <v>0</v>
      </c>
      <c r="AA665" s="179">
        <f t="shared" si="473"/>
        <v>0</v>
      </c>
      <c r="AB665" s="179">
        <f t="shared" si="473"/>
        <v>0</v>
      </c>
      <c r="AC665" s="179">
        <f t="shared" si="473"/>
        <v>0</v>
      </c>
      <c r="AD665" s="179">
        <f t="shared" si="473"/>
        <v>0</v>
      </c>
    </row>
    <row r="666" spans="1:30" s="98" customFormat="1" ht="20.25" hidden="1" customHeight="1" x14ac:dyDescent="0.25">
      <c r="A666" s="166" t="s">
        <v>443</v>
      </c>
      <c r="B666" s="166"/>
      <c r="C666" s="166"/>
      <c r="D666" s="166"/>
      <c r="E666" s="166"/>
      <c r="F666" s="182">
        <f t="shared" si="373"/>
        <v>0</v>
      </c>
      <c r="G666" s="182">
        <f t="shared" si="374"/>
        <v>0</v>
      </c>
      <c r="H666" s="183">
        <f t="shared" si="375"/>
        <v>0</v>
      </c>
      <c r="I666" s="108"/>
      <c r="J666" s="115"/>
      <c r="K666" s="115"/>
      <c r="L666" s="115"/>
      <c r="M666" s="9"/>
      <c r="N666" s="155">
        <v>311410</v>
      </c>
      <c r="O666" s="156" t="s">
        <v>401</v>
      </c>
      <c r="P666" s="157" t="s">
        <v>124</v>
      </c>
      <c r="Q666" s="158">
        <v>0</v>
      </c>
      <c r="R666" s="158">
        <f>S666-Q666</f>
        <v>0</v>
      </c>
      <c r="S666" s="158">
        <v>0</v>
      </c>
      <c r="T666" s="158"/>
      <c r="U666" s="158"/>
      <c r="V666" s="158"/>
      <c r="W666" s="289"/>
      <c r="X666" s="158"/>
      <c r="Y666" s="262"/>
      <c r="Z666" s="158"/>
      <c r="AA666" s="158">
        <f>+Q666</f>
        <v>0</v>
      </c>
      <c r="AB666" s="158"/>
      <c r="AC666" s="158"/>
      <c r="AD666" s="158"/>
    </row>
    <row r="667" spans="1:30" s="194" customFormat="1" ht="20.25" hidden="1" customHeight="1" x14ac:dyDescent="0.25">
      <c r="A667" s="166" t="s">
        <v>443</v>
      </c>
      <c r="B667" s="172"/>
      <c r="C667" s="195" t="s">
        <v>376</v>
      </c>
      <c r="D667" s="195" t="s">
        <v>379</v>
      </c>
      <c r="E667" s="195" t="s">
        <v>380</v>
      </c>
      <c r="F667" s="187">
        <f t="shared" si="373"/>
        <v>0</v>
      </c>
      <c r="G667" s="187">
        <f t="shared" si="374"/>
        <v>148</v>
      </c>
      <c r="H667" s="188">
        <f t="shared" si="375"/>
        <v>148.28</v>
      </c>
      <c r="I667" s="108"/>
      <c r="J667" s="115"/>
      <c r="K667" s="115">
        <v>313</v>
      </c>
      <c r="L667" s="115"/>
      <c r="M667" s="115"/>
      <c r="N667" s="116"/>
      <c r="O667" s="10" t="s">
        <v>401</v>
      </c>
      <c r="P667" s="111" t="s">
        <v>135</v>
      </c>
      <c r="Q667" s="117">
        <f>Q668+Q673</f>
        <v>0</v>
      </c>
      <c r="R667" s="117">
        <f t="shared" ref="R667:AD667" si="474">R668+R673</f>
        <v>0</v>
      </c>
      <c r="S667" s="117">
        <f t="shared" si="474"/>
        <v>0</v>
      </c>
      <c r="T667" s="117">
        <f t="shared" si="474"/>
        <v>148</v>
      </c>
      <c r="U667" s="117">
        <f t="shared" si="474"/>
        <v>0</v>
      </c>
      <c r="V667" s="117">
        <f t="shared" si="474"/>
        <v>0</v>
      </c>
      <c r="W667" s="286">
        <f t="shared" si="474"/>
        <v>0</v>
      </c>
      <c r="X667" s="117"/>
      <c r="Y667" s="260"/>
      <c r="Z667" s="193">
        <f t="shared" si="474"/>
        <v>148.28</v>
      </c>
      <c r="AA667" s="193">
        <f t="shared" si="474"/>
        <v>0</v>
      </c>
      <c r="AB667" s="193">
        <f t="shared" si="474"/>
        <v>0</v>
      </c>
      <c r="AC667" s="193">
        <f t="shared" si="474"/>
        <v>0</v>
      </c>
      <c r="AD667" s="193">
        <f t="shared" si="474"/>
        <v>0</v>
      </c>
    </row>
    <row r="668" spans="1:30" s="98" customFormat="1" ht="20.25" hidden="1" customHeight="1" x14ac:dyDescent="0.25">
      <c r="A668" s="166" t="s">
        <v>443</v>
      </c>
      <c r="B668" s="166"/>
      <c r="C668" s="166"/>
      <c r="D668" s="180" t="s">
        <v>379</v>
      </c>
      <c r="E668" s="180" t="s">
        <v>380</v>
      </c>
      <c r="F668" s="182">
        <f t="shared" si="373"/>
        <v>0</v>
      </c>
      <c r="G668" s="182">
        <f t="shared" si="374"/>
        <v>148</v>
      </c>
      <c r="H668" s="183">
        <f t="shared" si="375"/>
        <v>148.28</v>
      </c>
      <c r="I668" s="108"/>
      <c r="J668" s="115"/>
      <c r="K668" s="115"/>
      <c r="L668" s="115">
        <v>3132</v>
      </c>
      <c r="M668" s="115"/>
      <c r="N668" s="116"/>
      <c r="O668" s="10" t="s">
        <v>401</v>
      </c>
      <c r="P668" s="111" t="s">
        <v>136</v>
      </c>
      <c r="Q668" s="117">
        <f>Q669+Q671</f>
        <v>0</v>
      </c>
      <c r="R668" s="117">
        <f t="shared" ref="R668:AD668" si="475">R669+R671</f>
        <v>0</v>
      </c>
      <c r="S668" s="117">
        <f t="shared" si="475"/>
        <v>0</v>
      </c>
      <c r="T668" s="117">
        <v>148</v>
      </c>
      <c r="U668" s="117">
        <f t="shared" si="475"/>
        <v>0</v>
      </c>
      <c r="V668" s="117">
        <f t="shared" si="475"/>
        <v>0</v>
      </c>
      <c r="W668" s="286">
        <f t="shared" si="475"/>
        <v>0</v>
      </c>
      <c r="X668" s="117"/>
      <c r="Y668" s="260"/>
      <c r="Z668" s="117">
        <f t="shared" si="475"/>
        <v>148.28</v>
      </c>
      <c r="AA668" s="117">
        <f t="shared" si="475"/>
        <v>0</v>
      </c>
      <c r="AB668" s="117">
        <f t="shared" si="475"/>
        <v>0</v>
      </c>
      <c r="AC668" s="117">
        <f t="shared" si="475"/>
        <v>0</v>
      </c>
      <c r="AD668" s="117">
        <f t="shared" si="475"/>
        <v>0</v>
      </c>
    </row>
    <row r="669" spans="1:30" s="98" customFormat="1" ht="20.25" hidden="1" customHeight="1" x14ac:dyDescent="0.25">
      <c r="A669" s="166" t="s">
        <v>443</v>
      </c>
      <c r="B669" s="167"/>
      <c r="C669" s="167"/>
      <c r="D669" s="167"/>
      <c r="E669" s="180" t="s">
        <v>380</v>
      </c>
      <c r="F669" s="182">
        <f t="shared" si="373"/>
        <v>0</v>
      </c>
      <c r="G669" s="182">
        <f t="shared" si="374"/>
        <v>0</v>
      </c>
      <c r="H669" s="183">
        <f t="shared" si="375"/>
        <v>148.28</v>
      </c>
      <c r="I669" s="108"/>
      <c r="J669" s="115"/>
      <c r="K669" s="115"/>
      <c r="L669" s="115"/>
      <c r="M669" s="176">
        <v>31321</v>
      </c>
      <c r="N669" s="177"/>
      <c r="O669" s="178" t="s">
        <v>401</v>
      </c>
      <c r="P669" s="177" t="s">
        <v>136</v>
      </c>
      <c r="Q669" s="179">
        <f t="shared" ref="Q669:AD669" si="476">Q670</f>
        <v>0</v>
      </c>
      <c r="R669" s="179">
        <f t="shared" si="476"/>
        <v>0</v>
      </c>
      <c r="S669" s="179">
        <f t="shared" si="476"/>
        <v>0</v>
      </c>
      <c r="T669" s="179">
        <f t="shared" si="476"/>
        <v>0</v>
      </c>
      <c r="U669" s="179">
        <f t="shared" si="476"/>
        <v>0</v>
      </c>
      <c r="V669" s="179">
        <f t="shared" si="476"/>
        <v>0</v>
      </c>
      <c r="W669" s="287">
        <f t="shared" si="476"/>
        <v>0</v>
      </c>
      <c r="X669" s="179"/>
      <c r="Y669" s="261"/>
      <c r="Z669" s="179">
        <f t="shared" si="476"/>
        <v>148.28</v>
      </c>
      <c r="AA669" s="179">
        <f t="shared" si="476"/>
        <v>0</v>
      </c>
      <c r="AB669" s="179">
        <f t="shared" si="476"/>
        <v>0</v>
      </c>
      <c r="AC669" s="179">
        <f t="shared" si="476"/>
        <v>0</v>
      </c>
      <c r="AD669" s="179">
        <f t="shared" si="476"/>
        <v>0</v>
      </c>
    </row>
    <row r="670" spans="1:30" s="98" customFormat="1" ht="20.25" hidden="1" customHeight="1" x14ac:dyDescent="0.25">
      <c r="A670" s="166" t="s">
        <v>443</v>
      </c>
      <c r="B670" s="166"/>
      <c r="C670" s="166"/>
      <c r="D670" s="166"/>
      <c r="E670" s="166"/>
      <c r="F670" s="182">
        <f t="shared" si="373"/>
        <v>0</v>
      </c>
      <c r="G670" s="182">
        <f t="shared" si="374"/>
        <v>0</v>
      </c>
      <c r="H670" s="183">
        <f t="shared" si="375"/>
        <v>148.28</v>
      </c>
      <c r="I670" s="108"/>
      <c r="J670" s="115"/>
      <c r="K670" s="115"/>
      <c r="L670" s="115"/>
      <c r="M670" s="9"/>
      <c r="N670" s="155">
        <v>313210</v>
      </c>
      <c r="O670" s="156" t="s">
        <v>401</v>
      </c>
      <c r="P670" s="157" t="s">
        <v>136</v>
      </c>
      <c r="Q670" s="158">
        <v>0</v>
      </c>
      <c r="R670" s="158">
        <f>S670-Q670</f>
        <v>0</v>
      </c>
      <c r="S670" s="158">
        <v>0</v>
      </c>
      <c r="T670" s="158"/>
      <c r="U670" s="158"/>
      <c r="V670" s="158"/>
      <c r="W670" s="289"/>
      <c r="X670" s="158"/>
      <c r="Y670" s="262"/>
      <c r="Z670" s="158">
        <v>148.28</v>
      </c>
      <c r="AA670" s="158">
        <f>+Q670</f>
        <v>0</v>
      </c>
      <c r="AB670" s="158">
        <v>0</v>
      </c>
      <c r="AC670" s="158">
        <v>0</v>
      </c>
      <c r="AD670" s="158">
        <v>0</v>
      </c>
    </row>
    <row r="671" spans="1:30" s="98" customFormat="1" ht="20.25" hidden="1" customHeight="1" x14ac:dyDescent="0.25">
      <c r="A671" s="166" t="s">
        <v>443</v>
      </c>
      <c r="B671" s="167"/>
      <c r="C671" s="167"/>
      <c r="D671" s="167"/>
      <c r="E671" s="180" t="s">
        <v>380</v>
      </c>
      <c r="F671" s="182">
        <f t="shared" si="373"/>
        <v>0</v>
      </c>
      <c r="G671" s="182">
        <f t="shared" si="374"/>
        <v>0</v>
      </c>
      <c r="H671" s="183">
        <f t="shared" si="375"/>
        <v>0</v>
      </c>
      <c r="I671" s="108"/>
      <c r="J671" s="115"/>
      <c r="K671" s="115"/>
      <c r="L671" s="115"/>
      <c r="M671" s="176">
        <v>31322</v>
      </c>
      <c r="N671" s="177"/>
      <c r="O671" s="178" t="s">
        <v>401</v>
      </c>
      <c r="P671" s="177" t="s">
        <v>256</v>
      </c>
      <c r="Q671" s="179">
        <f>+Q672</f>
        <v>0</v>
      </c>
      <c r="R671" s="179">
        <f t="shared" ref="R671:AD671" si="477">+R672</f>
        <v>0</v>
      </c>
      <c r="S671" s="179">
        <f t="shared" si="477"/>
        <v>0</v>
      </c>
      <c r="T671" s="179">
        <f t="shared" si="477"/>
        <v>0</v>
      </c>
      <c r="U671" s="179">
        <f t="shared" si="477"/>
        <v>0</v>
      </c>
      <c r="V671" s="179">
        <f t="shared" si="477"/>
        <v>0</v>
      </c>
      <c r="W671" s="287">
        <f t="shared" si="477"/>
        <v>0</v>
      </c>
      <c r="X671" s="179"/>
      <c r="Y671" s="261"/>
      <c r="Z671" s="179">
        <f t="shared" si="477"/>
        <v>0</v>
      </c>
      <c r="AA671" s="179">
        <f t="shared" si="477"/>
        <v>0</v>
      </c>
      <c r="AB671" s="179">
        <f t="shared" si="477"/>
        <v>0</v>
      </c>
      <c r="AC671" s="179">
        <f t="shared" si="477"/>
        <v>0</v>
      </c>
      <c r="AD671" s="179">
        <f t="shared" si="477"/>
        <v>0</v>
      </c>
    </row>
    <row r="672" spans="1:30" s="98" customFormat="1" ht="25.5" hidden="1" customHeight="1" x14ac:dyDescent="0.25">
      <c r="A672" s="166" t="s">
        <v>443</v>
      </c>
      <c r="B672" s="166"/>
      <c r="C672" s="166"/>
      <c r="D672" s="166"/>
      <c r="E672" s="166"/>
      <c r="F672" s="182">
        <f t="shared" si="373"/>
        <v>0</v>
      </c>
      <c r="G672" s="182">
        <f t="shared" si="374"/>
        <v>0</v>
      </c>
      <c r="H672" s="183">
        <f t="shared" si="375"/>
        <v>0</v>
      </c>
      <c r="I672" s="108"/>
      <c r="J672" s="115"/>
      <c r="K672" s="115"/>
      <c r="L672" s="115"/>
      <c r="M672" s="9"/>
      <c r="N672" s="155">
        <v>313220</v>
      </c>
      <c r="O672" s="156" t="s">
        <v>401</v>
      </c>
      <c r="P672" s="157" t="s">
        <v>256</v>
      </c>
      <c r="Q672" s="158"/>
      <c r="R672" s="158"/>
      <c r="S672" s="158"/>
      <c r="T672" s="158"/>
      <c r="U672" s="158"/>
      <c r="V672" s="158"/>
      <c r="W672" s="289"/>
      <c r="X672" s="158"/>
      <c r="Y672" s="262"/>
      <c r="Z672" s="158"/>
      <c r="AA672" s="158">
        <f>+Q672</f>
        <v>0</v>
      </c>
      <c r="AB672" s="158"/>
      <c r="AC672" s="158"/>
      <c r="AD672" s="158"/>
    </row>
    <row r="673" spans="1:31" s="98" customFormat="1" ht="20.25" hidden="1" customHeight="1" x14ac:dyDescent="0.25">
      <c r="A673" s="166" t="s">
        <v>443</v>
      </c>
      <c r="B673" s="166"/>
      <c r="C673" s="166"/>
      <c r="D673" s="180" t="s">
        <v>379</v>
      </c>
      <c r="E673" s="180" t="s">
        <v>380</v>
      </c>
      <c r="F673" s="182">
        <f t="shared" si="373"/>
        <v>0</v>
      </c>
      <c r="G673" s="182">
        <f t="shared" si="374"/>
        <v>0</v>
      </c>
      <c r="H673" s="183">
        <f t="shared" si="375"/>
        <v>0</v>
      </c>
      <c r="I673" s="108"/>
      <c r="J673" s="115"/>
      <c r="K673" s="115"/>
      <c r="L673" s="115">
        <v>3133</v>
      </c>
      <c r="M673" s="115"/>
      <c r="N673" s="116"/>
      <c r="O673" s="10" t="s">
        <v>401</v>
      </c>
      <c r="P673" s="111" t="s">
        <v>257</v>
      </c>
      <c r="Q673" s="117">
        <f t="shared" ref="Q673:AD674" si="478">Q674</f>
        <v>0</v>
      </c>
      <c r="R673" s="117">
        <f t="shared" si="478"/>
        <v>0</v>
      </c>
      <c r="S673" s="117">
        <f t="shared" si="478"/>
        <v>0</v>
      </c>
      <c r="T673" s="117">
        <f t="shared" si="478"/>
        <v>0</v>
      </c>
      <c r="U673" s="117">
        <f t="shared" si="478"/>
        <v>0</v>
      </c>
      <c r="V673" s="117">
        <f t="shared" si="478"/>
        <v>0</v>
      </c>
      <c r="W673" s="286">
        <f t="shared" si="478"/>
        <v>0</v>
      </c>
      <c r="X673" s="117"/>
      <c r="Y673" s="260"/>
      <c r="Z673" s="117">
        <f t="shared" si="478"/>
        <v>0</v>
      </c>
      <c r="AA673" s="117">
        <f t="shared" si="478"/>
        <v>0</v>
      </c>
      <c r="AB673" s="117">
        <f t="shared" si="478"/>
        <v>0</v>
      </c>
      <c r="AC673" s="117">
        <f t="shared" si="478"/>
        <v>0</v>
      </c>
      <c r="AD673" s="117">
        <f t="shared" si="478"/>
        <v>0</v>
      </c>
    </row>
    <row r="674" spans="1:31" s="98" customFormat="1" ht="20.25" hidden="1" customHeight="1" x14ac:dyDescent="0.25">
      <c r="A674" s="166" t="s">
        <v>443</v>
      </c>
      <c r="B674" s="167"/>
      <c r="C674" s="167"/>
      <c r="D674" s="167"/>
      <c r="E674" s="180" t="s">
        <v>380</v>
      </c>
      <c r="F674" s="182">
        <f t="shared" si="373"/>
        <v>0</v>
      </c>
      <c r="G674" s="182">
        <f t="shared" si="374"/>
        <v>0</v>
      </c>
      <c r="H674" s="183">
        <f t="shared" si="375"/>
        <v>0</v>
      </c>
      <c r="I674" s="108"/>
      <c r="J674" s="115"/>
      <c r="K674" s="115"/>
      <c r="L674" s="115"/>
      <c r="M674" s="176">
        <v>31332</v>
      </c>
      <c r="N674" s="177"/>
      <c r="O674" s="178" t="s">
        <v>401</v>
      </c>
      <c r="P674" s="177" t="s">
        <v>257</v>
      </c>
      <c r="Q674" s="179">
        <f t="shared" si="478"/>
        <v>0</v>
      </c>
      <c r="R674" s="179">
        <f t="shared" si="478"/>
        <v>0</v>
      </c>
      <c r="S674" s="179">
        <f t="shared" si="478"/>
        <v>0</v>
      </c>
      <c r="T674" s="179">
        <f t="shared" si="478"/>
        <v>0</v>
      </c>
      <c r="U674" s="179">
        <f t="shared" si="478"/>
        <v>0</v>
      </c>
      <c r="V674" s="179">
        <f t="shared" si="478"/>
        <v>0</v>
      </c>
      <c r="W674" s="287">
        <f t="shared" si="478"/>
        <v>0</v>
      </c>
      <c r="X674" s="179"/>
      <c r="Y674" s="261"/>
      <c r="Z674" s="179">
        <f t="shared" si="478"/>
        <v>0</v>
      </c>
      <c r="AA674" s="179">
        <f t="shared" si="478"/>
        <v>0</v>
      </c>
      <c r="AB674" s="179">
        <f t="shared" si="478"/>
        <v>0</v>
      </c>
      <c r="AC674" s="179">
        <f t="shared" si="478"/>
        <v>0</v>
      </c>
      <c r="AD674" s="179">
        <f t="shared" si="478"/>
        <v>0</v>
      </c>
    </row>
    <row r="675" spans="1:31" s="98" customFormat="1" ht="20.25" hidden="1" customHeight="1" x14ac:dyDescent="0.25">
      <c r="A675" s="166" t="s">
        <v>443</v>
      </c>
      <c r="B675" s="166"/>
      <c r="C675" s="166"/>
      <c r="D675" s="166"/>
      <c r="E675" s="166"/>
      <c r="F675" s="182">
        <f t="shared" si="373"/>
        <v>0</v>
      </c>
      <c r="G675" s="182">
        <f t="shared" si="374"/>
        <v>0</v>
      </c>
      <c r="H675" s="183">
        <f t="shared" si="375"/>
        <v>0</v>
      </c>
      <c r="I675" s="108"/>
      <c r="J675" s="115"/>
      <c r="K675" s="115"/>
      <c r="L675" s="115"/>
      <c r="M675" s="9"/>
      <c r="N675" s="155">
        <v>313320</v>
      </c>
      <c r="O675" s="156" t="s">
        <v>401</v>
      </c>
      <c r="P675" s="157" t="s">
        <v>257</v>
      </c>
      <c r="Q675" s="158">
        <v>0</v>
      </c>
      <c r="R675" s="158">
        <f>S675-Q675</f>
        <v>0</v>
      </c>
      <c r="S675" s="158">
        <v>0</v>
      </c>
      <c r="T675" s="158"/>
      <c r="U675" s="158"/>
      <c r="V675" s="158"/>
      <c r="W675" s="289"/>
      <c r="X675" s="158"/>
      <c r="Y675" s="262"/>
      <c r="Z675" s="158"/>
      <c r="AA675" s="158">
        <f>+Q675</f>
        <v>0</v>
      </c>
      <c r="AB675" s="158"/>
      <c r="AC675" s="158"/>
      <c r="AD675" s="158"/>
    </row>
    <row r="676" spans="1:31" s="171" customFormat="1" ht="20.25" hidden="1" customHeight="1" x14ac:dyDescent="0.25">
      <c r="A676" s="166" t="s">
        <v>443</v>
      </c>
      <c r="B676" s="180" t="s">
        <v>345</v>
      </c>
      <c r="C676" s="180" t="s">
        <v>376</v>
      </c>
      <c r="D676" s="180" t="s">
        <v>379</v>
      </c>
      <c r="E676" s="180" t="s">
        <v>380</v>
      </c>
      <c r="F676" s="182">
        <f t="shared" si="373"/>
        <v>0</v>
      </c>
      <c r="G676" s="182">
        <f t="shared" si="374"/>
        <v>157</v>
      </c>
      <c r="H676" s="183">
        <f t="shared" si="375"/>
        <v>157.24</v>
      </c>
      <c r="I676" s="105"/>
      <c r="J676" s="105">
        <v>32</v>
      </c>
      <c r="K676" s="105"/>
      <c r="L676" s="105"/>
      <c r="M676" s="105"/>
      <c r="N676" s="105"/>
      <c r="O676" s="159" t="s">
        <v>401</v>
      </c>
      <c r="P676" s="169" t="s">
        <v>7</v>
      </c>
      <c r="Q676" s="170">
        <f t="shared" ref="Q676:W676" si="479">+Q677</f>
        <v>0</v>
      </c>
      <c r="R676" s="170">
        <f t="shared" si="479"/>
        <v>0</v>
      </c>
      <c r="S676" s="170">
        <f t="shared" si="479"/>
        <v>0</v>
      </c>
      <c r="T676" s="170">
        <f t="shared" si="479"/>
        <v>157</v>
      </c>
      <c r="U676" s="170">
        <f t="shared" si="479"/>
        <v>0</v>
      </c>
      <c r="V676" s="170">
        <f t="shared" si="479"/>
        <v>0</v>
      </c>
      <c r="W676" s="170">
        <f t="shared" si="479"/>
        <v>0</v>
      </c>
      <c r="X676" s="170"/>
      <c r="Y676" s="230">
        <v>0</v>
      </c>
      <c r="Z676" s="170">
        <f>+Z677</f>
        <v>157.24</v>
      </c>
      <c r="AA676" s="170">
        <f t="shared" ref="AA676:AD676" si="480">+AA677</f>
        <v>0</v>
      </c>
      <c r="AB676" s="170">
        <f t="shared" si="480"/>
        <v>0</v>
      </c>
      <c r="AC676" s="170">
        <f t="shared" si="480"/>
        <v>0</v>
      </c>
      <c r="AD676" s="170">
        <f t="shared" si="480"/>
        <v>0</v>
      </c>
    </row>
    <row r="677" spans="1:31" s="194" customFormat="1" ht="20.25" hidden="1" customHeight="1" x14ac:dyDescent="0.25">
      <c r="A677" s="166" t="s">
        <v>443</v>
      </c>
      <c r="B677" s="172"/>
      <c r="C677" s="195" t="s">
        <v>376</v>
      </c>
      <c r="D677" s="195" t="s">
        <v>379</v>
      </c>
      <c r="E677" s="195" t="s">
        <v>380</v>
      </c>
      <c r="F677" s="187">
        <f t="shared" si="373"/>
        <v>0</v>
      </c>
      <c r="G677" s="187">
        <f t="shared" si="374"/>
        <v>157</v>
      </c>
      <c r="H677" s="188">
        <f t="shared" si="375"/>
        <v>157.24</v>
      </c>
      <c r="I677" s="108"/>
      <c r="J677" s="115"/>
      <c r="K677" s="115">
        <v>322</v>
      </c>
      <c r="L677" s="115"/>
      <c r="M677" s="115"/>
      <c r="N677" s="116"/>
      <c r="O677" s="10" t="s">
        <v>401</v>
      </c>
      <c r="P677" s="111" t="s">
        <v>151</v>
      </c>
      <c r="Q677" s="117">
        <f t="shared" ref="Q677:W677" si="481">Q678</f>
        <v>0</v>
      </c>
      <c r="R677" s="117">
        <f t="shared" si="481"/>
        <v>0</v>
      </c>
      <c r="S677" s="117">
        <f t="shared" si="481"/>
        <v>0</v>
      </c>
      <c r="T677" s="117">
        <f t="shared" si="481"/>
        <v>157</v>
      </c>
      <c r="U677" s="117">
        <f t="shared" si="481"/>
        <v>0</v>
      </c>
      <c r="V677" s="117">
        <f t="shared" si="481"/>
        <v>0</v>
      </c>
      <c r="W677" s="286">
        <f t="shared" si="481"/>
        <v>0</v>
      </c>
      <c r="X677" s="117"/>
      <c r="Y677" s="260"/>
      <c r="Z677" s="193">
        <f>Z678</f>
        <v>157.24</v>
      </c>
      <c r="AA677" s="193">
        <f t="shared" ref="AA677:AD677" si="482">AA678</f>
        <v>0</v>
      </c>
      <c r="AB677" s="193">
        <f t="shared" si="482"/>
        <v>0</v>
      </c>
      <c r="AC677" s="193">
        <f t="shared" si="482"/>
        <v>0</v>
      </c>
      <c r="AD677" s="193">
        <f t="shared" si="482"/>
        <v>0</v>
      </c>
    </row>
    <row r="678" spans="1:31" s="98" customFormat="1" ht="20.25" hidden="1" customHeight="1" x14ac:dyDescent="0.25">
      <c r="A678" s="166" t="s">
        <v>443</v>
      </c>
      <c r="B678" s="166"/>
      <c r="C678" s="166"/>
      <c r="D678" s="180" t="s">
        <v>379</v>
      </c>
      <c r="E678" s="180" t="s">
        <v>380</v>
      </c>
      <c r="F678" s="182">
        <f t="shared" si="373"/>
        <v>0</v>
      </c>
      <c r="G678" s="182">
        <f t="shared" si="374"/>
        <v>157</v>
      </c>
      <c r="H678" s="183">
        <f t="shared" si="375"/>
        <v>157.24</v>
      </c>
      <c r="I678" s="116"/>
      <c r="J678" s="115"/>
      <c r="K678" s="115"/>
      <c r="L678" s="115">
        <v>3221</v>
      </c>
      <c r="M678" s="115"/>
      <c r="N678" s="116"/>
      <c r="O678" s="10" t="s">
        <v>401</v>
      </c>
      <c r="P678" s="111" t="s">
        <v>152</v>
      </c>
      <c r="Q678" s="117">
        <f t="shared" ref="Q678:W678" si="483">+Q679</f>
        <v>0</v>
      </c>
      <c r="R678" s="117">
        <f t="shared" si="483"/>
        <v>0</v>
      </c>
      <c r="S678" s="117">
        <f t="shared" si="483"/>
        <v>0</v>
      </c>
      <c r="T678" s="117">
        <v>157</v>
      </c>
      <c r="U678" s="117">
        <f t="shared" si="483"/>
        <v>0</v>
      </c>
      <c r="V678" s="117">
        <f t="shared" si="483"/>
        <v>0</v>
      </c>
      <c r="W678" s="286">
        <f t="shared" si="483"/>
        <v>0</v>
      </c>
      <c r="X678" s="117"/>
      <c r="Y678" s="260"/>
      <c r="Z678" s="117">
        <f>+Z679</f>
        <v>157.24</v>
      </c>
      <c r="AA678" s="117">
        <f t="shared" ref="AA678:AD678" si="484">+AA679</f>
        <v>0</v>
      </c>
      <c r="AB678" s="117">
        <f t="shared" si="484"/>
        <v>0</v>
      </c>
      <c r="AC678" s="117">
        <f t="shared" si="484"/>
        <v>0</v>
      </c>
      <c r="AD678" s="117">
        <f t="shared" si="484"/>
        <v>0</v>
      </c>
    </row>
    <row r="679" spans="1:31" s="98" customFormat="1" ht="20.25" hidden="1" customHeight="1" x14ac:dyDescent="0.25">
      <c r="A679" s="166" t="s">
        <v>443</v>
      </c>
      <c r="B679" s="167"/>
      <c r="C679" s="167"/>
      <c r="D679" s="167"/>
      <c r="E679" s="180" t="s">
        <v>380</v>
      </c>
      <c r="F679" s="182">
        <f t="shared" si="373"/>
        <v>0</v>
      </c>
      <c r="G679" s="182">
        <f t="shared" si="374"/>
        <v>0</v>
      </c>
      <c r="H679" s="183">
        <f t="shared" si="375"/>
        <v>157.24</v>
      </c>
      <c r="I679" s="108"/>
      <c r="J679" s="115"/>
      <c r="K679" s="115"/>
      <c r="L679" s="115"/>
      <c r="M679" s="176">
        <v>32211</v>
      </c>
      <c r="N679" s="177"/>
      <c r="O679" s="178" t="s">
        <v>401</v>
      </c>
      <c r="P679" s="177" t="s">
        <v>152</v>
      </c>
      <c r="Q679" s="179">
        <f>+Q680+Q681</f>
        <v>0</v>
      </c>
      <c r="R679" s="179">
        <f t="shared" ref="R679:AD679" si="485">+R680+R681</f>
        <v>0</v>
      </c>
      <c r="S679" s="179">
        <f t="shared" si="485"/>
        <v>0</v>
      </c>
      <c r="T679" s="179">
        <f t="shared" si="485"/>
        <v>0</v>
      </c>
      <c r="U679" s="179">
        <f t="shared" si="485"/>
        <v>0</v>
      </c>
      <c r="V679" s="179">
        <f t="shared" si="485"/>
        <v>0</v>
      </c>
      <c r="W679" s="287">
        <f t="shared" si="485"/>
        <v>0</v>
      </c>
      <c r="X679" s="179"/>
      <c r="Y679" s="261"/>
      <c r="Z679" s="179">
        <f t="shared" si="485"/>
        <v>157.24</v>
      </c>
      <c r="AA679" s="179">
        <f t="shared" si="485"/>
        <v>0</v>
      </c>
      <c r="AB679" s="179">
        <f t="shared" si="485"/>
        <v>0</v>
      </c>
      <c r="AC679" s="179">
        <f t="shared" si="485"/>
        <v>0</v>
      </c>
      <c r="AD679" s="179">
        <f t="shared" si="485"/>
        <v>0</v>
      </c>
    </row>
    <row r="680" spans="1:31" s="98" customFormat="1" ht="20.25" hidden="1" customHeight="1" x14ac:dyDescent="0.25">
      <c r="A680" s="166" t="s">
        <v>443</v>
      </c>
      <c r="B680" s="166"/>
      <c r="C680" s="166"/>
      <c r="D680" s="166"/>
      <c r="E680" s="166"/>
      <c r="F680" s="182">
        <f t="shared" si="373"/>
        <v>0</v>
      </c>
      <c r="G680" s="182">
        <f t="shared" si="374"/>
        <v>0</v>
      </c>
      <c r="H680" s="183">
        <f t="shared" si="375"/>
        <v>157.24</v>
      </c>
      <c r="I680" s="116"/>
      <c r="J680" s="115"/>
      <c r="K680" s="115"/>
      <c r="L680" s="115"/>
      <c r="M680" s="9"/>
      <c r="N680" s="155">
        <v>322110</v>
      </c>
      <c r="O680" s="156" t="s">
        <v>401</v>
      </c>
      <c r="P680" s="157" t="s">
        <v>152</v>
      </c>
      <c r="Q680" s="158"/>
      <c r="R680" s="158"/>
      <c r="S680" s="158"/>
      <c r="T680" s="158"/>
      <c r="U680" s="158"/>
      <c r="V680" s="158"/>
      <c r="W680" s="289"/>
      <c r="X680" s="158"/>
      <c r="Y680" s="262"/>
      <c r="Z680" s="158">
        <v>157.24</v>
      </c>
      <c r="AA680" s="158">
        <f t="shared" ref="AA680:AA681" si="486">+Q680</f>
        <v>0</v>
      </c>
      <c r="AB680" s="158">
        <v>0</v>
      </c>
      <c r="AC680" s="158">
        <v>0</v>
      </c>
      <c r="AD680" s="158">
        <v>0</v>
      </c>
    </row>
    <row r="681" spans="1:31" s="98" customFormat="1" ht="20.25" hidden="1" customHeight="1" x14ac:dyDescent="0.25">
      <c r="A681" s="166" t="s">
        <v>443</v>
      </c>
      <c r="B681" s="166"/>
      <c r="C681" s="166"/>
      <c r="D681" s="166"/>
      <c r="E681" s="166"/>
      <c r="F681" s="182">
        <f t="shared" si="373"/>
        <v>0</v>
      </c>
      <c r="G681" s="182">
        <f t="shared" si="374"/>
        <v>0</v>
      </c>
      <c r="H681" s="183">
        <f t="shared" si="375"/>
        <v>0</v>
      </c>
      <c r="I681" s="116"/>
      <c r="J681" s="115"/>
      <c r="K681" s="115"/>
      <c r="L681" s="115"/>
      <c r="M681" s="9"/>
      <c r="N681" s="155">
        <v>322111</v>
      </c>
      <c r="O681" s="156" t="s">
        <v>401</v>
      </c>
      <c r="P681" s="157" t="s">
        <v>152</v>
      </c>
      <c r="Q681" s="158"/>
      <c r="R681" s="158"/>
      <c r="S681" s="158"/>
      <c r="T681" s="158"/>
      <c r="U681" s="158"/>
      <c r="V681" s="158"/>
      <c r="W681" s="289"/>
      <c r="X681" s="158"/>
      <c r="Y681" s="262"/>
      <c r="Z681" s="158"/>
      <c r="AA681" s="158">
        <f t="shared" si="486"/>
        <v>0</v>
      </c>
      <c r="AB681" s="158">
        <v>0</v>
      </c>
      <c r="AC681" s="158">
        <v>0</v>
      </c>
      <c r="AD681" s="158">
        <v>0</v>
      </c>
    </row>
    <row r="682" spans="1:31" s="98" customFormat="1" ht="30" customHeight="1" x14ac:dyDescent="0.25">
      <c r="A682" s="166" t="s">
        <v>331</v>
      </c>
      <c r="B682" s="180" t="s">
        <v>345</v>
      </c>
      <c r="C682" s="180" t="s">
        <v>376</v>
      </c>
      <c r="D682" s="180" t="s">
        <v>379</v>
      </c>
      <c r="E682" s="180" t="s">
        <v>380</v>
      </c>
      <c r="F682" s="182">
        <f t="shared" si="373"/>
        <v>25000</v>
      </c>
      <c r="G682" s="182">
        <f t="shared" si="374"/>
        <v>50000</v>
      </c>
      <c r="H682" s="183">
        <f t="shared" si="375"/>
        <v>62500</v>
      </c>
      <c r="I682" s="387" t="s">
        <v>94</v>
      </c>
      <c r="J682" s="388"/>
      <c r="K682" s="388"/>
      <c r="L682" s="388"/>
      <c r="M682" s="388"/>
      <c r="N682" s="388"/>
      <c r="O682" s="389"/>
      <c r="P682" s="95" t="s">
        <v>100</v>
      </c>
      <c r="Q682" s="96">
        <f>+Q683</f>
        <v>12500</v>
      </c>
      <c r="R682" s="96">
        <f t="shared" ref="R682:AD683" si="487">+R683</f>
        <v>0</v>
      </c>
      <c r="S682" s="96">
        <f t="shared" si="487"/>
        <v>12500</v>
      </c>
      <c r="T682" s="96">
        <f t="shared" si="487"/>
        <v>12500</v>
      </c>
      <c r="U682" s="96">
        <f t="shared" si="487"/>
        <v>12500</v>
      </c>
      <c r="V682" s="96">
        <f t="shared" si="487"/>
        <v>12500</v>
      </c>
      <c r="W682" s="96">
        <f t="shared" si="487"/>
        <v>12500</v>
      </c>
      <c r="X682" s="96"/>
      <c r="Y682" s="265"/>
      <c r="Z682" s="96">
        <f t="shared" si="487"/>
        <v>12500</v>
      </c>
      <c r="AA682" s="96">
        <f t="shared" si="487"/>
        <v>12500</v>
      </c>
      <c r="AB682" s="96">
        <f t="shared" si="487"/>
        <v>12500</v>
      </c>
      <c r="AC682" s="96">
        <f>+AC684</f>
        <v>12500</v>
      </c>
      <c r="AD682" s="96">
        <f>+AD684</f>
        <v>12500</v>
      </c>
    </row>
    <row r="683" spans="1:31" s="175" customFormat="1" ht="21.75" customHeight="1" x14ac:dyDescent="0.25">
      <c r="A683" s="172" t="s">
        <v>331</v>
      </c>
      <c r="B683" s="172"/>
      <c r="C683" s="180" t="s">
        <v>376</v>
      </c>
      <c r="D683" s="180" t="s">
        <v>379</v>
      </c>
      <c r="E683" s="180" t="s">
        <v>380</v>
      </c>
      <c r="F683" s="182">
        <f t="shared" si="373"/>
        <v>25000</v>
      </c>
      <c r="G683" s="182">
        <f t="shared" si="374"/>
        <v>50100</v>
      </c>
      <c r="H683" s="183">
        <f t="shared" si="375"/>
        <v>62500</v>
      </c>
      <c r="I683" s="99"/>
      <c r="J683" s="99"/>
      <c r="K683" s="99"/>
      <c r="L683" s="99"/>
      <c r="M683" s="99"/>
      <c r="N683" s="99" t="str">
        <f>+O683</f>
        <v>3.1.</v>
      </c>
      <c r="O683" s="100" t="s">
        <v>40</v>
      </c>
      <c r="P683" s="101" t="s">
        <v>19</v>
      </c>
      <c r="Q683" s="102">
        <f>+Q684</f>
        <v>12500</v>
      </c>
      <c r="R683" s="102">
        <f t="shared" si="487"/>
        <v>0</v>
      </c>
      <c r="S683" s="102">
        <f t="shared" si="487"/>
        <v>12500</v>
      </c>
      <c r="T683" s="102">
        <f t="shared" si="487"/>
        <v>12500</v>
      </c>
      <c r="U683" s="102">
        <f t="shared" si="487"/>
        <v>12500</v>
      </c>
      <c r="V683" s="102">
        <f t="shared" si="487"/>
        <v>12500</v>
      </c>
      <c r="W683" s="102">
        <f t="shared" si="487"/>
        <v>12500</v>
      </c>
      <c r="X683" s="102"/>
      <c r="Y683" s="276">
        <f>W683/V683*100</f>
        <v>100</v>
      </c>
      <c r="Z683" s="174">
        <f t="shared" si="487"/>
        <v>12500</v>
      </c>
      <c r="AA683" s="174">
        <f t="shared" si="487"/>
        <v>12500</v>
      </c>
      <c r="AB683" s="174">
        <f t="shared" si="487"/>
        <v>12500</v>
      </c>
      <c r="AC683" s="174">
        <f t="shared" si="487"/>
        <v>12500</v>
      </c>
      <c r="AD683" s="174">
        <f t="shared" si="487"/>
        <v>12500</v>
      </c>
      <c r="AE683" s="213">
        <f>W689+W692+W695+W699+W701+W703+W705+W707+W711+W713+W716+W721+W723+W725+W727+W730+W732+W735+W736+W738+W742+W743+W745+W747+W749+W752+W754+W757+W758+W760+W762+W766+W769+W772+W774+W777+W780+W782+W784+W786+W787+W788+W789+W790</f>
        <v>12500</v>
      </c>
    </row>
    <row r="684" spans="1:31" s="103" customFormat="1" ht="20.25" customHeight="1" x14ac:dyDescent="0.25">
      <c r="A684" s="166" t="s">
        <v>331</v>
      </c>
      <c r="B684" s="180" t="s">
        <v>345</v>
      </c>
      <c r="C684" s="180" t="s">
        <v>376</v>
      </c>
      <c r="D684" s="180" t="s">
        <v>379</v>
      </c>
      <c r="E684" s="180" t="s">
        <v>380</v>
      </c>
      <c r="F684" s="182">
        <f t="shared" si="373"/>
        <v>25000</v>
      </c>
      <c r="G684" s="182">
        <f t="shared" si="374"/>
        <v>50100</v>
      </c>
      <c r="H684" s="183">
        <f t="shared" si="375"/>
        <v>62500</v>
      </c>
      <c r="I684" s="104">
        <v>3</v>
      </c>
      <c r="J684" s="104"/>
      <c r="K684" s="104"/>
      <c r="L684" s="104"/>
      <c r="M684" s="104"/>
      <c r="N684" s="104"/>
      <c r="O684" s="10" t="s">
        <v>40</v>
      </c>
      <c r="P684" s="106" t="s">
        <v>17</v>
      </c>
      <c r="Q684" s="107">
        <f>+Q685+Q717</f>
        <v>12500</v>
      </c>
      <c r="R684" s="107">
        <f t="shared" ref="R684:AA684" si="488">+R685+R717</f>
        <v>0</v>
      </c>
      <c r="S684" s="107">
        <f t="shared" si="488"/>
        <v>12500</v>
      </c>
      <c r="T684" s="107">
        <f t="shared" si="488"/>
        <v>12500</v>
      </c>
      <c r="U684" s="107">
        <f t="shared" si="488"/>
        <v>12500</v>
      </c>
      <c r="V684" s="107">
        <f t="shared" si="488"/>
        <v>12500</v>
      </c>
      <c r="W684" s="107">
        <f t="shared" si="488"/>
        <v>12500</v>
      </c>
      <c r="X684" s="107"/>
      <c r="Y684" s="277">
        <f>W684/V684*100</f>
        <v>100</v>
      </c>
      <c r="Z684" s="107">
        <f t="shared" si="488"/>
        <v>12500</v>
      </c>
      <c r="AA684" s="107">
        <f t="shared" si="488"/>
        <v>12500</v>
      </c>
      <c r="AB684" s="107">
        <f>+AB685+AB717</f>
        <v>12500</v>
      </c>
      <c r="AC684" s="107">
        <f>+AC685+AC717</f>
        <v>12500</v>
      </c>
      <c r="AD684" s="107">
        <f>+AD685+AD717</f>
        <v>12500</v>
      </c>
    </row>
    <row r="685" spans="1:31" s="171" customFormat="1" ht="20.25" customHeight="1" x14ac:dyDescent="0.25">
      <c r="A685" s="167" t="s">
        <v>331</v>
      </c>
      <c r="B685" s="180" t="s">
        <v>345</v>
      </c>
      <c r="C685" s="180" t="s">
        <v>376</v>
      </c>
      <c r="D685" s="180" t="s">
        <v>379</v>
      </c>
      <c r="E685" s="180" t="s">
        <v>380</v>
      </c>
      <c r="F685" s="182">
        <f t="shared" si="373"/>
        <v>22700</v>
      </c>
      <c r="G685" s="182">
        <f t="shared" si="374"/>
        <v>45450</v>
      </c>
      <c r="H685" s="183">
        <f t="shared" si="375"/>
        <v>57250</v>
      </c>
      <c r="I685" s="231"/>
      <c r="J685" s="231">
        <v>31</v>
      </c>
      <c r="K685" s="231"/>
      <c r="L685" s="231"/>
      <c r="M685" s="231"/>
      <c r="N685" s="231"/>
      <c r="O685" s="257" t="s">
        <v>40</v>
      </c>
      <c r="P685" s="232" t="s">
        <v>6</v>
      </c>
      <c r="Q685" s="233">
        <f>Q686+Q696+Q708</f>
        <v>11350</v>
      </c>
      <c r="R685" s="233">
        <f t="shared" ref="R685:AD685" si="489">R686+R696+R708</f>
        <v>0</v>
      </c>
      <c r="S685" s="233">
        <f t="shared" si="489"/>
        <v>11350</v>
      </c>
      <c r="T685" s="233">
        <f t="shared" si="489"/>
        <v>11300</v>
      </c>
      <c r="U685" s="233">
        <f t="shared" si="489"/>
        <v>11350</v>
      </c>
      <c r="V685" s="233">
        <f t="shared" si="489"/>
        <v>11350</v>
      </c>
      <c r="W685" s="233">
        <f t="shared" si="489"/>
        <v>11350</v>
      </c>
      <c r="X685" s="233"/>
      <c r="Y685" s="230">
        <f>W685/V685*100</f>
        <v>100</v>
      </c>
      <c r="Z685" s="170">
        <f t="shared" si="489"/>
        <v>11300</v>
      </c>
      <c r="AA685" s="170">
        <f t="shared" si="489"/>
        <v>11350</v>
      </c>
      <c r="AB685" s="170">
        <f t="shared" si="489"/>
        <v>11350</v>
      </c>
      <c r="AC685" s="170">
        <f t="shared" si="489"/>
        <v>11500</v>
      </c>
      <c r="AD685" s="170">
        <f t="shared" si="489"/>
        <v>11750</v>
      </c>
    </row>
    <row r="686" spans="1:31" s="194" customFormat="1" ht="20.25" customHeight="1" x14ac:dyDescent="0.25">
      <c r="A686" s="172" t="s">
        <v>331</v>
      </c>
      <c r="B686" s="172"/>
      <c r="C686" s="195" t="s">
        <v>376</v>
      </c>
      <c r="D686" s="195" t="s">
        <v>379</v>
      </c>
      <c r="E686" s="195" t="s">
        <v>380</v>
      </c>
      <c r="F686" s="187">
        <f t="shared" si="373"/>
        <v>19300</v>
      </c>
      <c r="G686" s="187">
        <f t="shared" si="374"/>
        <v>38600</v>
      </c>
      <c r="H686" s="188">
        <f t="shared" si="375"/>
        <v>47750</v>
      </c>
      <c r="I686" s="108"/>
      <c r="J686" s="115"/>
      <c r="K686" s="115">
        <v>311</v>
      </c>
      <c r="L686" s="115"/>
      <c r="M686" s="115"/>
      <c r="N686" s="116"/>
      <c r="O686" s="10" t="s">
        <v>40</v>
      </c>
      <c r="P686" s="111" t="s">
        <v>114</v>
      </c>
      <c r="Q686" s="117">
        <f>Q687+Q693+Q690</f>
        <v>9650</v>
      </c>
      <c r="R686" s="117">
        <f t="shared" ref="R686:AD686" si="490">R687+R693+R690</f>
        <v>0</v>
      </c>
      <c r="S686" s="117">
        <f t="shared" si="490"/>
        <v>9650</v>
      </c>
      <c r="T686" s="117">
        <f t="shared" si="490"/>
        <v>9650</v>
      </c>
      <c r="U686" s="250">
        <f t="shared" si="490"/>
        <v>9650</v>
      </c>
      <c r="V686" s="250">
        <f t="shared" si="490"/>
        <v>9650</v>
      </c>
      <c r="W686" s="286">
        <f t="shared" si="490"/>
        <v>9650</v>
      </c>
      <c r="X686" s="117"/>
      <c r="Y686" s="260"/>
      <c r="Z686" s="193">
        <f t="shared" si="490"/>
        <v>9650</v>
      </c>
      <c r="AA686" s="193">
        <f t="shared" si="490"/>
        <v>9650</v>
      </c>
      <c r="AB686" s="193">
        <f t="shared" si="490"/>
        <v>9300</v>
      </c>
      <c r="AC686" s="193">
        <f t="shared" si="490"/>
        <v>9450</v>
      </c>
      <c r="AD686" s="193">
        <f t="shared" si="490"/>
        <v>9700</v>
      </c>
    </row>
    <row r="687" spans="1:31" s="98" customFormat="1" ht="20.25" customHeight="1" x14ac:dyDescent="0.25">
      <c r="A687" s="166" t="s">
        <v>331</v>
      </c>
      <c r="B687" s="166"/>
      <c r="C687" s="166"/>
      <c r="D687" s="180" t="s">
        <v>379</v>
      </c>
      <c r="E687" s="180" t="s">
        <v>380</v>
      </c>
      <c r="F687" s="182">
        <f t="shared" si="373"/>
        <v>19120</v>
      </c>
      <c r="G687" s="182">
        <f t="shared" si="374"/>
        <v>36620</v>
      </c>
      <c r="H687" s="183">
        <f t="shared" si="375"/>
        <v>46610</v>
      </c>
      <c r="I687" s="108"/>
      <c r="J687" s="115"/>
      <c r="K687" s="115"/>
      <c r="L687" s="115">
        <v>3111</v>
      </c>
      <c r="M687" s="115"/>
      <c r="N687" s="116"/>
      <c r="O687" s="10" t="s">
        <v>40</v>
      </c>
      <c r="P687" s="111" t="s">
        <v>115</v>
      </c>
      <c r="Q687" s="117">
        <f t="shared" ref="Q687:AD688" si="491">Q688</f>
        <v>9560</v>
      </c>
      <c r="R687" s="117">
        <f t="shared" si="491"/>
        <v>0</v>
      </c>
      <c r="S687" s="117">
        <f t="shared" si="491"/>
        <v>9560</v>
      </c>
      <c r="T687" s="117">
        <v>8600</v>
      </c>
      <c r="U687" s="250">
        <f t="shared" si="491"/>
        <v>8900</v>
      </c>
      <c r="V687" s="250">
        <f t="shared" si="491"/>
        <v>9560</v>
      </c>
      <c r="W687" s="286">
        <f t="shared" si="491"/>
        <v>9560</v>
      </c>
      <c r="X687" s="117"/>
      <c r="Y687" s="260"/>
      <c r="Z687" s="117">
        <f t="shared" si="491"/>
        <v>8600</v>
      </c>
      <c r="AA687" s="117">
        <f t="shared" si="491"/>
        <v>9560</v>
      </c>
      <c r="AB687" s="117">
        <f t="shared" si="491"/>
        <v>9300</v>
      </c>
      <c r="AC687" s="117">
        <f t="shared" si="491"/>
        <v>9450</v>
      </c>
      <c r="AD687" s="117">
        <f t="shared" si="491"/>
        <v>9700</v>
      </c>
    </row>
    <row r="688" spans="1:31" s="98" customFormat="1" ht="20.25" hidden="1" customHeight="1" x14ac:dyDescent="0.25">
      <c r="A688" s="167" t="s">
        <v>331</v>
      </c>
      <c r="B688" s="167"/>
      <c r="C688" s="167"/>
      <c r="D688" s="167"/>
      <c r="E688" s="180" t="s">
        <v>380</v>
      </c>
      <c r="F688" s="182">
        <f t="shared" si="373"/>
        <v>19120</v>
      </c>
      <c r="G688" s="182">
        <f t="shared" si="374"/>
        <v>28020</v>
      </c>
      <c r="H688" s="183">
        <f t="shared" si="375"/>
        <v>46610</v>
      </c>
      <c r="I688" s="108"/>
      <c r="J688" s="115"/>
      <c r="K688" s="115"/>
      <c r="L688" s="115"/>
      <c r="M688" s="176">
        <v>31111</v>
      </c>
      <c r="N688" s="177"/>
      <c r="O688" s="178" t="s">
        <v>40</v>
      </c>
      <c r="P688" s="177" t="s">
        <v>116</v>
      </c>
      <c r="Q688" s="179">
        <f t="shared" si="491"/>
        <v>9560</v>
      </c>
      <c r="R688" s="179">
        <f t="shared" si="491"/>
        <v>0</v>
      </c>
      <c r="S688" s="179">
        <f t="shared" si="491"/>
        <v>9560</v>
      </c>
      <c r="T688" s="179">
        <f t="shared" si="491"/>
        <v>0</v>
      </c>
      <c r="U688" s="251">
        <f t="shared" si="491"/>
        <v>8900</v>
      </c>
      <c r="V688" s="251">
        <f t="shared" si="491"/>
        <v>9560</v>
      </c>
      <c r="W688" s="287">
        <f t="shared" si="491"/>
        <v>9560</v>
      </c>
      <c r="X688" s="179"/>
      <c r="Y688" s="261"/>
      <c r="Z688" s="179">
        <f t="shared" si="491"/>
        <v>8600</v>
      </c>
      <c r="AA688" s="179">
        <f t="shared" si="491"/>
        <v>9560</v>
      </c>
      <c r="AB688" s="179">
        <f t="shared" si="491"/>
        <v>9300</v>
      </c>
      <c r="AC688" s="179">
        <f t="shared" si="491"/>
        <v>9450</v>
      </c>
      <c r="AD688" s="179">
        <f t="shared" si="491"/>
        <v>9700</v>
      </c>
    </row>
    <row r="689" spans="1:30" s="98" customFormat="1" ht="20.25" hidden="1" customHeight="1" x14ac:dyDescent="0.25">
      <c r="A689" s="166" t="s">
        <v>331</v>
      </c>
      <c r="B689" s="166"/>
      <c r="C689" s="166"/>
      <c r="D689" s="166"/>
      <c r="E689" s="166"/>
      <c r="F689" s="182">
        <f t="shared" si="373"/>
        <v>19120</v>
      </c>
      <c r="G689" s="182">
        <f t="shared" si="374"/>
        <v>28020</v>
      </c>
      <c r="H689" s="183">
        <f t="shared" si="375"/>
        <v>46610</v>
      </c>
      <c r="I689" s="108"/>
      <c r="J689" s="115"/>
      <c r="K689" s="115"/>
      <c r="L689" s="115"/>
      <c r="M689" s="9"/>
      <c r="N689" s="155">
        <v>311110</v>
      </c>
      <c r="O689" s="156" t="s">
        <v>40</v>
      </c>
      <c r="P689" s="157" t="s">
        <v>291</v>
      </c>
      <c r="Q689" s="158">
        <f>8900+660</f>
        <v>9560</v>
      </c>
      <c r="R689" s="158">
        <f>S689-Q689</f>
        <v>0</v>
      </c>
      <c r="S689" s="158">
        <f>8900+660</f>
        <v>9560</v>
      </c>
      <c r="T689" s="158"/>
      <c r="U689" s="252">
        <v>8900</v>
      </c>
      <c r="V689" s="252">
        <v>9560</v>
      </c>
      <c r="W689" s="289">
        <v>9560</v>
      </c>
      <c r="X689" s="158"/>
      <c r="Y689" s="262"/>
      <c r="Z689" s="158">
        <v>8600</v>
      </c>
      <c r="AA689" s="158">
        <f>+Q689</f>
        <v>9560</v>
      </c>
      <c r="AB689" s="158">
        <v>9300</v>
      </c>
      <c r="AC689" s="158">
        <v>9450</v>
      </c>
      <c r="AD689" s="158">
        <v>9700</v>
      </c>
    </row>
    <row r="690" spans="1:30" s="98" customFormat="1" ht="20.25" hidden="1" customHeight="1" x14ac:dyDescent="0.25">
      <c r="A690" s="166" t="s">
        <v>331</v>
      </c>
      <c r="B690" s="166"/>
      <c r="C690" s="166"/>
      <c r="D690" s="180" t="s">
        <v>379</v>
      </c>
      <c r="E690" s="180" t="s">
        <v>380</v>
      </c>
      <c r="F690" s="182">
        <f t="shared" si="373"/>
        <v>0</v>
      </c>
      <c r="G690" s="182">
        <f t="shared" si="374"/>
        <v>0</v>
      </c>
      <c r="H690" s="183">
        <f t="shared" si="375"/>
        <v>0</v>
      </c>
      <c r="I690" s="108"/>
      <c r="J690" s="115"/>
      <c r="K690" s="115"/>
      <c r="L690" s="115">
        <v>3113</v>
      </c>
      <c r="M690" s="115"/>
      <c r="N690" s="116"/>
      <c r="O690" s="10" t="s">
        <v>40</v>
      </c>
      <c r="P690" s="111" t="s">
        <v>123</v>
      </c>
      <c r="Q690" s="117">
        <f>+Q691</f>
        <v>0</v>
      </c>
      <c r="R690" s="117">
        <f t="shared" ref="R690:AD691" si="492">+R691</f>
        <v>0</v>
      </c>
      <c r="S690" s="117">
        <f t="shared" si="492"/>
        <v>0</v>
      </c>
      <c r="T690" s="117">
        <f t="shared" si="492"/>
        <v>0</v>
      </c>
      <c r="U690" s="250">
        <f t="shared" si="492"/>
        <v>0</v>
      </c>
      <c r="V690" s="250">
        <f t="shared" si="492"/>
        <v>0</v>
      </c>
      <c r="W690" s="286">
        <f t="shared" si="492"/>
        <v>0</v>
      </c>
      <c r="X690" s="117"/>
      <c r="Y690" s="260"/>
      <c r="Z690" s="117">
        <f t="shared" si="492"/>
        <v>0</v>
      </c>
      <c r="AA690" s="117">
        <f t="shared" si="492"/>
        <v>0</v>
      </c>
      <c r="AB690" s="117">
        <f t="shared" si="492"/>
        <v>0</v>
      </c>
      <c r="AC690" s="117">
        <f t="shared" si="492"/>
        <v>0</v>
      </c>
      <c r="AD690" s="117">
        <f t="shared" si="492"/>
        <v>0</v>
      </c>
    </row>
    <row r="691" spans="1:30" s="98" customFormat="1" ht="20.25" hidden="1" customHeight="1" x14ac:dyDescent="0.25">
      <c r="A691" s="167" t="s">
        <v>331</v>
      </c>
      <c r="B691" s="167"/>
      <c r="C691" s="167"/>
      <c r="D691" s="167"/>
      <c r="E691" s="180" t="s">
        <v>380</v>
      </c>
      <c r="F691" s="182">
        <f t="shared" si="373"/>
        <v>0</v>
      </c>
      <c r="G691" s="182">
        <f t="shared" si="374"/>
        <v>0</v>
      </c>
      <c r="H691" s="183">
        <f t="shared" si="375"/>
        <v>0</v>
      </c>
      <c r="I691" s="108"/>
      <c r="J691" s="115"/>
      <c r="K691" s="115"/>
      <c r="L691" s="115"/>
      <c r="M691" s="176">
        <v>31131</v>
      </c>
      <c r="N691" s="177"/>
      <c r="O691" s="178" t="s">
        <v>40</v>
      </c>
      <c r="P691" s="177" t="s">
        <v>123</v>
      </c>
      <c r="Q691" s="179">
        <f>+Q692</f>
        <v>0</v>
      </c>
      <c r="R691" s="179">
        <f t="shared" si="492"/>
        <v>0</v>
      </c>
      <c r="S691" s="179">
        <f t="shared" si="492"/>
        <v>0</v>
      </c>
      <c r="T691" s="179">
        <f t="shared" si="492"/>
        <v>0</v>
      </c>
      <c r="U691" s="251">
        <f t="shared" si="492"/>
        <v>0</v>
      </c>
      <c r="V691" s="251">
        <f t="shared" si="492"/>
        <v>0</v>
      </c>
      <c r="W691" s="287">
        <f t="shared" si="492"/>
        <v>0</v>
      </c>
      <c r="X691" s="179"/>
      <c r="Y691" s="261"/>
      <c r="Z691" s="179">
        <f t="shared" si="492"/>
        <v>0</v>
      </c>
      <c r="AA691" s="179">
        <f t="shared" si="492"/>
        <v>0</v>
      </c>
      <c r="AB691" s="179">
        <f t="shared" si="492"/>
        <v>0</v>
      </c>
      <c r="AC691" s="179">
        <f t="shared" si="492"/>
        <v>0</v>
      </c>
      <c r="AD691" s="179">
        <f t="shared" si="492"/>
        <v>0</v>
      </c>
    </row>
    <row r="692" spans="1:30" s="98" customFormat="1" ht="20.25" hidden="1" customHeight="1" x14ac:dyDescent="0.25">
      <c r="A692" s="166" t="s">
        <v>331</v>
      </c>
      <c r="B692" s="166"/>
      <c r="C692" s="166"/>
      <c r="D692" s="166"/>
      <c r="E692" s="166"/>
      <c r="F692" s="182">
        <f t="shared" si="373"/>
        <v>0</v>
      </c>
      <c r="G692" s="182">
        <f t="shared" si="374"/>
        <v>0</v>
      </c>
      <c r="H692" s="183">
        <f t="shared" si="375"/>
        <v>0</v>
      </c>
      <c r="I692" s="108"/>
      <c r="J692" s="115"/>
      <c r="K692" s="115"/>
      <c r="L692" s="115"/>
      <c r="M692" s="9"/>
      <c r="N692" s="155">
        <v>313310</v>
      </c>
      <c r="O692" s="156" t="s">
        <v>40</v>
      </c>
      <c r="P692" s="157" t="s">
        <v>123</v>
      </c>
      <c r="Q692" s="158"/>
      <c r="R692" s="158"/>
      <c r="S692" s="158"/>
      <c r="T692" s="158"/>
      <c r="U692" s="252">
        <v>0</v>
      </c>
      <c r="V692" s="252">
        <v>0</v>
      </c>
      <c r="W692" s="289">
        <v>0</v>
      </c>
      <c r="X692" s="158"/>
      <c r="Y692" s="262"/>
      <c r="Z692" s="158"/>
      <c r="AA692" s="158">
        <f>+Q692</f>
        <v>0</v>
      </c>
      <c r="AB692" s="158"/>
      <c r="AC692" s="158"/>
      <c r="AD692" s="158"/>
    </row>
    <row r="693" spans="1:30" s="98" customFormat="1" ht="20.25" customHeight="1" x14ac:dyDescent="0.25">
      <c r="A693" s="166" t="s">
        <v>331</v>
      </c>
      <c r="B693" s="166"/>
      <c r="C693" s="166"/>
      <c r="D693" s="180" t="s">
        <v>379</v>
      </c>
      <c r="E693" s="180" t="s">
        <v>380</v>
      </c>
      <c r="F693" s="182">
        <f t="shared" si="373"/>
        <v>180</v>
      </c>
      <c r="G693" s="182">
        <f t="shared" si="374"/>
        <v>1980</v>
      </c>
      <c r="H693" s="183">
        <f t="shared" si="375"/>
        <v>1140</v>
      </c>
      <c r="I693" s="108"/>
      <c r="J693" s="115"/>
      <c r="K693" s="115"/>
      <c r="L693" s="115">
        <v>3114</v>
      </c>
      <c r="M693" s="115"/>
      <c r="N693" s="116"/>
      <c r="O693" s="10" t="s">
        <v>40</v>
      </c>
      <c r="P693" s="111" t="s">
        <v>124</v>
      </c>
      <c r="Q693" s="117">
        <f t="shared" ref="Q693:AD694" si="493">Q694</f>
        <v>90</v>
      </c>
      <c r="R693" s="117">
        <f t="shared" si="493"/>
        <v>0</v>
      </c>
      <c r="S693" s="117">
        <f t="shared" si="493"/>
        <v>90</v>
      </c>
      <c r="T693" s="117">
        <v>1050</v>
      </c>
      <c r="U693" s="250">
        <f t="shared" si="493"/>
        <v>750</v>
      </c>
      <c r="V693" s="250">
        <f t="shared" si="493"/>
        <v>90</v>
      </c>
      <c r="W693" s="286">
        <f t="shared" si="493"/>
        <v>90</v>
      </c>
      <c r="X693" s="117"/>
      <c r="Y693" s="260"/>
      <c r="Z693" s="117">
        <f t="shared" si="493"/>
        <v>1050</v>
      </c>
      <c r="AA693" s="117">
        <f t="shared" si="493"/>
        <v>90</v>
      </c>
      <c r="AB693" s="117">
        <f t="shared" si="493"/>
        <v>0</v>
      </c>
      <c r="AC693" s="117">
        <f t="shared" si="493"/>
        <v>0</v>
      </c>
      <c r="AD693" s="117">
        <f t="shared" si="493"/>
        <v>0</v>
      </c>
    </row>
    <row r="694" spans="1:30" s="98" customFormat="1" ht="20.25" hidden="1" customHeight="1" x14ac:dyDescent="0.25">
      <c r="A694" s="167" t="s">
        <v>331</v>
      </c>
      <c r="B694" s="167"/>
      <c r="C694" s="167"/>
      <c r="D694" s="167"/>
      <c r="E694" s="180" t="s">
        <v>380</v>
      </c>
      <c r="F694" s="182">
        <f t="shared" si="373"/>
        <v>180</v>
      </c>
      <c r="G694" s="182">
        <f t="shared" si="374"/>
        <v>930</v>
      </c>
      <c r="H694" s="183">
        <f t="shared" si="375"/>
        <v>1140</v>
      </c>
      <c r="I694" s="108"/>
      <c r="J694" s="115"/>
      <c r="K694" s="115"/>
      <c r="L694" s="115"/>
      <c r="M694" s="176">
        <v>31141</v>
      </c>
      <c r="N694" s="177"/>
      <c r="O694" s="178" t="s">
        <v>40</v>
      </c>
      <c r="P694" s="177" t="s">
        <v>124</v>
      </c>
      <c r="Q694" s="179">
        <f t="shared" si="493"/>
        <v>90</v>
      </c>
      <c r="R694" s="179">
        <f t="shared" si="493"/>
        <v>0</v>
      </c>
      <c r="S694" s="179">
        <f t="shared" si="493"/>
        <v>90</v>
      </c>
      <c r="T694" s="179">
        <f t="shared" si="493"/>
        <v>0</v>
      </c>
      <c r="U694" s="251">
        <f t="shared" si="493"/>
        <v>750</v>
      </c>
      <c r="V694" s="251">
        <f t="shared" si="493"/>
        <v>90</v>
      </c>
      <c r="W694" s="287">
        <f t="shared" si="493"/>
        <v>90</v>
      </c>
      <c r="X694" s="179"/>
      <c r="Y694" s="261"/>
      <c r="Z694" s="179">
        <f t="shared" si="493"/>
        <v>1050</v>
      </c>
      <c r="AA694" s="179">
        <f t="shared" si="493"/>
        <v>90</v>
      </c>
      <c r="AB694" s="179">
        <f t="shared" si="493"/>
        <v>0</v>
      </c>
      <c r="AC694" s="179">
        <f t="shared" si="493"/>
        <v>0</v>
      </c>
      <c r="AD694" s="179">
        <f t="shared" si="493"/>
        <v>0</v>
      </c>
    </row>
    <row r="695" spans="1:30" s="98" customFormat="1" ht="20.25" hidden="1" customHeight="1" x14ac:dyDescent="0.25">
      <c r="A695" s="166" t="s">
        <v>331</v>
      </c>
      <c r="B695" s="166"/>
      <c r="C695" s="166"/>
      <c r="D695" s="166"/>
      <c r="E695" s="166"/>
      <c r="F695" s="182">
        <f t="shared" si="373"/>
        <v>180</v>
      </c>
      <c r="G695" s="182">
        <f t="shared" si="374"/>
        <v>930</v>
      </c>
      <c r="H695" s="183">
        <f t="shared" si="375"/>
        <v>1140</v>
      </c>
      <c r="I695" s="108"/>
      <c r="J695" s="115"/>
      <c r="K695" s="115"/>
      <c r="L695" s="115"/>
      <c r="M695" s="9"/>
      <c r="N695" s="155">
        <v>311410</v>
      </c>
      <c r="O695" s="156" t="s">
        <v>40</v>
      </c>
      <c r="P695" s="157" t="s">
        <v>124</v>
      </c>
      <c r="Q695" s="158">
        <v>90</v>
      </c>
      <c r="R695" s="158">
        <f>S695-Q695</f>
        <v>0</v>
      </c>
      <c r="S695" s="158">
        <v>90</v>
      </c>
      <c r="T695" s="158"/>
      <c r="U695" s="252">
        <v>750</v>
      </c>
      <c r="V695" s="252">
        <v>90</v>
      </c>
      <c r="W695" s="289">
        <v>90</v>
      </c>
      <c r="X695" s="158"/>
      <c r="Y695" s="262"/>
      <c r="Z695" s="158">
        <v>1050</v>
      </c>
      <c r="AA695" s="158">
        <f>+Q695</f>
        <v>90</v>
      </c>
      <c r="AB695" s="158"/>
      <c r="AC695" s="158"/>
      <c r="AD695" s="158"/>
    </row>
    <row r="696" spans="1:30" s="194" customFormat="1" ht="20.25" customHeight="1" x14ac:dyDescent="0.25">
      <c r="A696" s="172" t="s">
        <v>331</v>
      </c>
      <c r="B696" s="172"/>
      <c r="C696" s="195" t="s">
        <v>376</v>
      </c>
      <c r="D696" s="195" t="s">
        <v>379</v>
      </c>
      <c r="E696" s="195" t="s">
        <v>380</v>
      </c>
      <c r="F696" s="187">
        <f t="shared" si="373"/>
        <v>200</v>
      </c>
      <c r="G696" s="187">
        <f t="shared" si="374"/>
        <v>400</v>
      </c>
      <c r="H696" s="188">
        <f t="shared" si="375"/>
        <v>710</v>
      </c>
      <c r="I696" s="108"/>
      <c r="J696" s="115"/>
      <c r="K696" s="115">
        <v>312</v>
      </c>
      <c r="L696" s="115"/>
      <c r="M696" s="115"/>
      <c r="N696" s="116"/>
      <c r="O696" s="10" t="s">
        <v>40</v>
      </c>
      <c r="P696" s="111" t="s">
        <v>127</v>
      </c>
      <c r="Q696" s="117">
        <f>Q697</f>
        <v>100</v>
      </c>
      <c r="R696" s="117">
        <f t="shared" ref="R696:AD696" si="494">R697</f>
        <v>0</v>
      </c>
      <c r="S696" s="117">
        <f t="shared" si="494"/>
        <v>100</v>
      </c>
      <c r="T696" s="117">
        <f t="shared" si="494"/>
        <v>100</v>
      </c>
      <c r="U696" s="250">
        <f t="shared" si="494"/>
        <v>100</v>
      </c>
      <c r="V696" s="250">
        <f t="shared" si="494"/>
        <v>100</v>
      </c>
      <c r="W696" s="286">
        <f t="shared" si="494"/>
        <v>100</v>
      </c>
      <c r="X696" s="117"/>
      <c r="Y696" s="260"/>
      <c r="Z696" s="193">
        <f t="shared" si="494"/>
        <v>100</v>
      </c>
      <c r="AA696" s="193">
        <f t="shared" si="494"/>
        <v>100</v>
      </c>
      <c r="AB696" s="193">
        <f t="shared" si="494"/>
        <v>170</v>
      </c>
      <c r="AC696" s="193">
        <f t="shared" si="494"/>
        <v>170</v>
      </c>
      <c r="AD696" s="193">
        <f t="shared" si="494"/>
        <v>170</v>
      </c>
    </row>
    <row r="697" spans="1:30" s="98" customFormat="1" ht="20.25" customHeight="1" x14ac:dyDescent="0.25">
      <c r="A697" s="166" t="s">
        <v>331</v>
      </c>
      <c r="B697" s="166"/>
      <c r="C697" s="166"/>
      <c r="D697" s="180" t="s">
        <v>379</v>
      </c>
      <c r="E697" s="180" t="s">
        <v>380</v>
      </c>
      <c r="F697" s="182">
        <f t="shared" si="373"/>
        <v>200</v>
      </c>
      <c r="G697" s="182">
        <f t="shared" si="374"/>
        <v>400</v>
      </c>
      <c r="H697" s="183">
        <f t="shared" si="375"/>
        <v>710</v>
      </c>
      <c r="I697" s="108"/>
      <c r="J697" s="115"/>
      <c r="K697" s="115"/>
      <c r="L697" s="115">
        <v>3121</v>
      </c>
      <c r="M697" s="115"/>
      <c r="N697" s="116"/>
      <c r="O697" s="10" t="s">
        <v>40</v>
      </c>
      <c r="P697" s="111" t="s">
        <v>127</v>
      </c>
      <c r="Q697" s="117">
        <f>Q706+Q704+Q702+Q700+Q698</f>
        <v>100</v>
      </c>
      <c r="R697" s="117">
        <f t="shared" ref="R697:AD697" si="495">R706+R704+R702+R700+R698</f>
        <v>0</v>
      </c>
      <c r="S697" s="117">
        <f t="shared" si="495"/>
        <v>100</v>
      </c>
      <c r="T697" s="117">
        <v>100</v>
      </c>
      <c r="U697" s="250">
        <f t="shared" si="495"/>
        <v>100</v>
      </c>
      <c r="V697" s="250">
        <f t="shared" si="495"/>
        <v>100</v>
      </c>
      <c r="W697" s="286">
        <f t="shared" si="495"/>
        <v>100</v>
      </c>
      <c r="X697" s="117"/>
      <c r="Y697" s="260"/>
      <c r="Z697" s="117">
        <f t="shared" si="495"/>
        <v>100</v>
      </c>
      <c r="AA697" s="117">
        <f t="shared" si="495"/>
        <v>100</v>
      </c>
      <c r="AB697" s="117">
        <f t="shared" si="495"/>
        <v>170</v>
      </c>
      <c r="AC697" s="117">
        <f t="shared" si="495"/>
        <v>170</v>
      </c>
      <c r="AD697" s="117">
        <f t="shared" si="495"/>
        <v>170</v>
      </c>
    </row>
    <row r="698" spans="1:30" s="98" customFormat="1" ht="20.25" hidden="1" customHeight="1" x14ac:dyDescent="0.25">
      <c r="A698" s="167" t="s">
        <v>331</v>
      </c>
      <c r="B698" s="167"/>
      <c r="C698" s="167"/>
      <c r="D698" s="167"/>
      <c r="E698" s="180" t="s">
        <v>380</v>
      </c>
      <c r="F698" s="182">
        <f t="shared" si="373"/>
        <v>0</v>
      </c>
      <c r="G698" s="182">
        <f t="shared" si="374"/>
        <v>0</v>
      </c>
      <c r="H698" s="183">
        <f t="shared" si="375"/>
        <v>0</v>
      </c>
      <c r="I698" s="108"/>
      <c r="J698" s="115"/>
      <c r="K698" s="115"/>
      <c r="L698" s="115"/>
      <c r="M698" s="176">
        <v>31212</v>
      </c>
      <c r="N698" s="177"/>
      <c r="O698" s="178" t="s">
        <v>40</v>
      </c>
      <c r="P698" s="177" t="s">
        <v>128</v>
      </c>
      <c r="Q698" s="179">
        <f>+Q699</f>
        <v>0</v>
      </c>
      <c r="R698" s="179">
        <f t="shared" ref="R698:AD698" si="496">+R699</f>
        <v>0</v>
      </c>
      <c r="S698" s="179">
        <f t="shared" si="496"/>
        <v>0</v>
      </c>
      <c r="T698" s="179">
        <f t="shared" si="496"/>
        <v>0</v>
      </c>
      <c r="U698" s="251">
        <f t="shared" si="496"/>
        <v>0</v>
      </c>
      <c r="V698" s="251">
        <f t="shared" si="496"/>
        <v>0</v>
      </c>
      <c r="W698" s="287">
        <f t="shared" si="496"/>
        <v>0</v>
      </c>
      <c r="X698" s="179"/>
      <c r="Y698" s="261"/>
      <c r="Z698" s="179">
        <f t="shared" si="496"/>
        <v>0</v>
      </c>
      <c r="AA698" s="179">
        <f t="shared" si="496"/>
        <v>0</v>
      </c>
      <c r="AB698" s="179">
        <f t="shared" si="496"/>
        <v>0</v>
      </c>
      <c r="AC698" s="179">
        <f t="shared" si="496"/>
        <v>0</v>
      </c>
      <c r="AD698" s="179">
        <f t="shared" si="496"/>
        <v>0</v>
      </c>
    </row>
    <row r="699" spans="1:30" s="98" customFormat="1" ht="20.25" hidden="1" customHeight="1" x14ac:dyDescent="0.25">
      <c r="A699" s="166" t="s">
        <v>331</v>
      </c>
      <c r="B699" s="166"/>
      <c r="C699" s="166"/>
      <c r="D699" s="166"/>
      <c r="E699" s="166"/>
      <c r="F699" s="182">
        <f t="shared" si="373"/>
        <v>0</v>
      </c>
      <c r="G699" s="182">
        <f t="shared" si="374"/>
        <v>0</v>
      </c>
      <c r="H699" s="183">
        <f t="shared" si="375"/>
        <v>0</v>
      </c>
      <c r="I699" s="108"/>
      <c r="J699" s="115"/>
      <c r="K699" s="115"/>
      <c r="L699" s="115"/>
      <c r="M699" s="9"/>
      <c r="N699" s="155">
        <v>312120</v>
      </c>
      <c r="O699" s="156" t="s">
        <v>40</v>
      </c>
      <c r="P699" s="157" t="s">
        <v>128</v>
      </c>
      <c r="Q699" s="158"/>
      <c r="R699" s="158"/>
      <c r="S699" s="158"/>
      <c r="T699" s="158"/>
      <c r="U699" s="252">
        <v>0</v>
      </c>
      <c r="V699" s="252">
        <v>0</v>
      </c>
      <c r="W699" s="289">
        <v>0</v>
      </c>
      <c r="X699" s="158"/>
      <c r="Y699" s="262"/>
      <c r="Z699" s="158"/>
      <c r="AA699" s="158">
        <f>+Q699</f>
        <v>0</v>
      </c>
      <c r="AB699" s="158"/>
      <c r="AC699" s="158"/>
      <c r="AD699" s="158"/>
    </row>
    <row r="700" spans="1:30" s="98" customFormat="1" ht="20.25" hidden="1" customHeight="1" x14ac:dyDescent="0.25">
      <c r="A700" s="167" t="s">
        <v>331</v>
      </c>
      <c r="B700" s="167"/>
      <c r="C700" s="167"/>
      <c r="D700" s="167"/>
      <c r="E700" s="180" t="s">
        <v>380</v>
      </c>
      <c r="F700" s="182">
        <f t="shared" si="373"/>
        <v>0</v>
      </c>
      <c r="G700" s="182">
        <f t="shared" si="374"/>
        <v>0</v>
      </c>
      <c r="H700" s="183">
        <f t="shared" si="375"/>
        <v>0</v>
      </c>
      <c r="I700" s="108"/>
      <c r="J700" s="115"/>
      <c r="K700" s="115"/>
      <c r="L700" s="115"/>
      <c r="M700" s="176">
        <v>31213</v>
      </c>
      <c r="N700" s="177"/>
      <c r="O700" s="178" t="s">
        <v>40</v>
      </c>
      <c r="P700" s="177" t="s">
        <v>129</v>
      </c>
      <c r="Q700" s="179">
        <f>+Q701</f>
        <v>0</v>
      </c>
      <c r="R700" s="179">
        <f t="shared" ref="R700:AD700" si="497">+R701</f>
        <v>0</v>
      </c>
      <c r="S700" s="179">
        <f t="shared" si="497"/>
        <v>0</v>
      </c>
      <c r="T700" s="179">
        <f t="shared" si="497"/>
        <v>0</v>
      </c>
      <c r="U700" s="251">
        <f t="shared" si="497"/>
        <v>0</v>
      </c>
      <c r="V700" s="251">
        <f t="shared" si="497"/>
        <v>0</v>
      </c>
      <c r="W700" s="287">
        <f t="shared" si="497"/>
        <v>0</v>
      </c>
      <c r="X700" s="179"/>
      <c r="Y700" s="261"/>
      <c r="Z700" s="179">
        <f t="shared" si="497"/>
        <v>0</v>
      </c>
      <c r="AA700" s="179">
        <f t="shared" si="497"/>
        <v>0</v>
      </c>
      <c r="AB700" s="179">
        <f t="shared" si="497"/>
        <v>0</v>
      </c>
      <c r="AC700" s="179">
        <f t="shared" si="497"/>
        <v>0</v>
      </c>
      <c r="AD700" s="179">
        <f t="shared" si="497"/>
        <v>0</v>
      </c>
    </row>
    <row r="701" spans="1:30" s="98" customFormat="1" ht="20.25" hidden="1" customHeight="1" x14ac:dyDescent="0.25">
      <c r="A701" s="166" t="s">
        <v>331</v>
      </c>
      <c r="B701" s="166"/>
      <c r="C701" s="166"/>
      <c r="D701" s="166"/>
      <c r="E701" s="166"/>
      <c r="F701" s="182">
        <f t="shared" si="373"/>
        <v>0</v>
      </c>
      <c r="G701" s="182">
        <f t="shared" si="374"/>
        <v>0</v>
      </c>
      <c r="H701" s="183">
        <f t="shared" si="375"/>
        <v>0</v>
      </c>
      <c r="I701" s="108"/>
      <c r="J701" s="115"/>
      <c r="K701" s="115"/>
      <c r="L701" s="115"/>
      <c r="M701" s="9"/>
      <c r="N701" s="155">
        <v>312130</v>
      </c>
      <c r="O701" s="156" t="s">
        <v>40</v>
      </c>
      <c r="P701" s="157" t="s">
        <v>129</v>
      </c>
      <c r="Q701" s="158"/>
      <c r="R701" s="158"/>
      <c r="S701" s="158"/>
      <c r="T701" s="158"/>
      <c r="U701" s="252">
        <v>0</v>
      </c>
      <c r="V701" s="252">
        <v>0</v>
      </c>
      <c r="W701" s="289">
        <v>0</v>
      </c>
      <c r="X701" s="158"/>
      <c r="Y701" s="262"/>
      <c r="Z701" s="158"/>
      <c r="AA701" s="158">
        <f>+Q701</f>
        <v>0</v>
      </c>
      <c r="AB701" s="158"/>
      <c r="AC701" s="158"/>
      <c r="AD701" s="158"/>
    </row>
    <row r="702" spans="1:30" s="98" customFormat="1" ht="20.25" hidden="1" customHeight="1" x14ac:dyDescent="0.25">
      <c r="A702" s="167" t="s">
        <v>331</v>
      </c>
      <c r="B702" s="167"/>
      <c r="C702" s="167"/>
      <c r="D702" s="167"/>
      <c r="E702" s="180" t="s">
        <v>380</v>
      </c>
      <c r="F702" s="182">
        <f t="shared" si="373"/>
        <v>0</v>
      </c>
      <c r="G702" s="182">
        <f t="shared" si="374"/>
        <v>0</v>
      </c>
      <c r="H702" s="183">
        <f t="shared" si="375"/>
        <v>0</v>
      </c>
      <c r="I702" s="108"/>
      <c r="J702" s="115"/>
      <c r="K702" s="115"/>
      <c r="L702" s="115"/>
      <c r="M702" s="176">
        <v>31214</v>
      </c>
      <c r="N702" s="177"/>
      <c r="O702" s="178" t="s">
        <v>40</v>
      </c>
      <c r="P702" s="177" t="s">
        <v>130</v>
      </c>
      <c r="Q702" s="179">
        <f>+Q703</f>
        <v>0</v>
      </c>
      <c r="R702" s="179">
        <f t="shared" ref="R702:AD702" si="498">+R703</f>
        <v>0</v>
      </c>
      <c r="S702" s="179">
        <f t="shared" si="498"/>
        <v>0</v>
      </c>
      <c r="T702" s="179">
        <f t="shared" si="498"/>
        <v>0</v>
      </c>
      <c r="U702" s="251">
        <f t="shared" si="498"/>
        <v>0</v>
      </c>
      <c r="V702" s="251">
        <f t="shared" si="498"/>
        <v>0</v>
      </c>
      <c r="W702" s="287">
        <f t="shared" si="498"/>
        <v>0</v>
      </c>
      <c r="X702" s="179"/>
      <c r="Y702" s="261"/>
      <c r="Z702" s="179">
        <f t="shared" si="498"/>
        <v>0</v>
      </c>
      <c r="AA702" s="179">
        <f t="shared" si="498"/>
        <v>0</v>
      </c>
      <c r="AB702" s="179">
        <f t="shared" si="498"/>
        <v>0</v>
      </c>
      <c r="AC702" s="179">
        <f t="shared" si="498"/>
        <v>0</v>
      </c>
      <c r="AD702" s="179">
        <f t="shared" si="498"/>
        <v>0</v>
      </c>
    </row>
    <row r="703" spans="1:30" s="98" customFormat="1" ht="20.25" hidden="1" customHeight="1" x14ac:dyDescent="0.25">
      <c r="A703" s="166" t="s">
        <v>331</v>
      </c>
      <c r="B703" s="166"/>
      <c r="C703" s="166"/>
      <c r="D703" s="166"/>
      <c r="E703" s="166"/>
      <c r="F703" s="182">
        <f t="shared" si="373"/>
        <v>0</v>
      </c>
      <c r="G703" s="182">
        <f t="shared" si="374"/>
        <v>0</v>
      </c>
      <c r="H703" s="183">
        <f t="shared" si="375"/>
        <v>0</v>
      </c>
      <c r="I703" s="108"/>
      <c r="J703" s="115"/>
      <c r="K703" s="115"/>
      <c r="L703" s="115"/>
      <c r="M703" s="9"/>
      <c r="N703" s="155">
        <v>312140</v>
      </c>
      <c r="O703" s="156" t="s">
        <v>40</v>
      </c>
      <c r="P703" s="157" t="s">
        <v>130</v>
      </c>
      <c r="Q703" s="158"/>
      <c r="R703" s="158"/>
      <c r="S703" s="158"/>
      <c r="T703" s="158"/>
      <c r="U703" s="252">
        <v>0</v>
      </c>
      <c r="V703" s="252">
        <v>0</v>
      </c>
      <c r="W703" s="289">
        <v>0</v>
      </c>
      <c r="X703" s="158"/>
      <c r="Y703" s="262"/>
      <c r="Z703" s="158"/>
      <c r="AA703" s="158">
        <f>+Q703</f>
        <v>0</v>
      </c>
      <c r="AB703" s="158"/>
      <c r="AC703" s="158"/>
      <c r="AD703" s="158"/>
    </row>
    <row r="704" spans="1:30" s="98" customFormat="1" ht="20.25" hidden="1" customHeight="1" x14ac:dyDescent="0.25">
      <c r="A704" s="167" t="s">
        <v>331</v>
      </c>
      <c r="B704" s="167"/>
      <c r="C704" s="167"/>
      <c r="D704" s="167"/>
      <c r="E704" s="180" t="s">
        <v>380</v>
      </c>
      <c r="F704" s="182">
        <f t="shared" si="373"/>
        <v>0</v>
      </c>
      <c r="G704" s="182">
        <f t="shared" si="374"/>
        <v>0</v>
      </c>
      <c r="H704" s="183">
        <f t="shared" si="375"/>
        <v>0</v>
      </c>
      <c r="I704" s="108"/>
      <c r="J704" s="115"/>
      <c r="K704" s="115"/>
      <c r="L704" s="115"/>
      <c r="M704" s="176">
        <v>31215</v>
      </c>
      <c r="N704" s="177"/>
      <c r="O704" s="178" t="s">
        <v>40</v>
      </c>
      <c r="P704" s="177" t="s">
        <v>131</v>
      </c>
      <c r="Q704" s="179">
        <f>+Q705</f>
        <v>0</v>
      </c>
      <c r="R704" s="179">
        <f t="shared" ref="R704:AD704" si="499">+R705</f>
        <v>0</v>
      </c>
      <c r="S704" s="179">
        <f t="shared" si="499"/>
        <v>0</v>
      </c>
      <c r="T704" s="179">
        <f t="shared" si="499"/>
        <v>0</v>
      </c>
      <c r="U704" s="251">
        <f t="shared" si="499"/>
        <v>0</v>
      </c>
      <c r="V704" s="251">
        <f t="shared" si="499"/>
        <v>0</v>
      </c>
      <c r="W704" s="287">
        <f t="shared" si="499"/>
        <v>0</v>
      </c>
      <c r="X704" s="179"/>
      <c r="Y704" s="261"/>
      <c r="Z704" s="179">
        <f t="shared" si="499"/>
        <v>0</v>
      </c>
      <c r="AA704" s="179">
        <f t="shared" si="499"/>
        <v>0</v>
      </c>
      <c r="AB704" s="179">
        <f t="shared" si="499"/>
        <v>0</v>
      </c>
      <c r="AC704" s="179">
        <f t="shared" si="499"/>
        <v>0</v>
      </c>
      <c r="AD704" s="179">
        <f t="shared" si="499"/>
        <v>0</v>
      </c>
    </row>
    <row r="705" spans="1:30" s="98" customFormat="1" ht="20.25" hidden="1" customHeight="1" x14ac:dyDescent="0.25">
      <c r="A705" s="166" t="s">
        <v>331</v>
      </c>
      <c r="B705" s="166"/>
      <c r="C705" s="166"/>
      <c r="D705" s="166"/>
      <c r="E705" s="166"/>
      <c r="F705" s="182">
        <f t="shared" si="373"/>
        <v>0</v>
      </c>
      <c r="G705" s="182">
        <f t="shared" si="374"/>
        <v>0</v>
      </c>
      <c r="H705" s="183">
        <f t="shared" si="375"/>
        <v>0</v>
      </c>
      <c r="I705" s="108"/>
      <c r="J705" s="115"/>
      <c r="K705" s="115"/>
      <c r="L705" s="115"/>
      <c r="M705" s="9"/>
      <c r="N705" s="155">
        <v>312150</v>
      </c>
      <c r="O705" s="156" t="s">
        <v>40</v>
      </c>
      <c r="P705" s="157" t="s">
        <v>131</v>
      </c>
      <c r="Q705" s="158"/>
      <c r="R705" s="158"/>
      <c r="S705" s="158"/>
      <c r="T705" s="158"/>
      <c r="U705" s="252">
        <v>0</v>
      </c>
      <c r="V705" s="252">
        <v>0</v>
      </c>
      <c r="W705" s="289">
        <v>0</v>
      </c>
      <c r="X705" s="158"/>
      <c r="Y705" s="262"/>
      <c r="Z705" s="158"/>
      <c r="AA705" s="158">
        <f>+Q705</f>
        <v>0</v>
      </c>
      <c r="AB705" s="158"/>
      <c r="AC705" s="158"/>
      <c r="AD705" s="158"/>
    </row>
    <row r="706" spans="1:30" s="98" customFormat="1" ht="20.25" hidden="1" customHeight="1" x14ac:dyDescent="0.25">
      <c r="A706" s="167" t="s">
        <v>331</v>
      </c>
      <c r="B706" s="167"/>
      <c r="C706" s="167"/>
      <c r="D706" s="167"/>
      <c r="E706" s="180" t="s">
        <v>380</v>
      </c>
      <c r="F706" s="182">
        <f t="shared" si="373"/>
        <v>200</v>
      </c>
      <c r="G706" s="182">
        <f t="shared" si="374"/>
        <v>300</v>
      </c>
      <c r="H706" s="183">
        <f t="shared" si="375"/>
        <v>710</v>
      </c>
      <c r="I706" s="108"/>
      <c r="J706" s="115"/>
      <c r="K706" s="115"/>
      <c r="L706" s="115"/>
      <c r="M706" s="176">
        <v>31219</v>
      </c>
      <c r="N706" s="177"/>
      <c r="O706" s="178" t="s">
        <v>40</v>
      </c>
      <c r="P706" s="177" t="s">
        <v>133</v>
      </c>
      <c r="Q706" s="179">
        <f>Q707</f>
        <v>100</v>
      </c>
      <c r="R706" s="179">
        <f t="shared" ref="R706:AD706" si="500">R707</f>
        <v>0</v>
      </c>
      <c r="S706" s="179">
        <f t="shared" si="500"/>
        <v>100</v>
      </c>
      <c r="T706" s="179">
        <f t="shared" si="500"/>
        <v>0</v>
      </c>
      <c r="U706" s="251">
        <f t="shared" si="500"/>
        <v>100</v>
      </c>
      <c r="V706" s="251">
        <f t="shared" si="500"/>
        <v>100</v>
      </c>
      <c r="W706" s="287">
        <f t="shared" si="500"/>
        <v>100</v>
      </c>
      <c r="X706" s="179"/>
      <c r="Y706" s="261"/>
      <c r="Z706" s="179">
        <f t="shared" si="500"/>
        <v>100</v>
      </c>
      <c r="AA706" s="179">
        <f t="shared" si="500"/>
        <v>100</v>
      </c>
      <c r="AB706" s="179">
        <f t="shared" si="500"/>
        <v>170</v>
      </c>
      <c r="AC706" s="179">
        <f t="shared" si="500"/>
        <v>170</v>
      </c>
      <c r="AD706" s="179">
        <f t="shared" si="500"/>
        <v>170</v>
      </c>
    </row>
    <row r="707" spans="1:30" s="98" customFormat="1" ht="20.25" hidden="1" customHeight="1" x14ac:dyDescent="0.25">
      <c r="A707" s="166" t="s">
        <v>331</v>
      </c>
      <c r="B707" s="166"/>
      <c r="C707" s="166"/>
      <c r="D707" s="166"/>
      <c r="E707" s="166"/>
      <c r="F707" s="182">
        <f t="shared" si="373"/>
        <v>200</v>
      </c>
      <c r="G707" s="182">
        <f t="shared" si="374"/>
        <v>300</v>
      </c>
      <c r="H707" s="183">
        <f t="shared" si="375"/>
        <v>710</v>
      </c>
      <c r="I707" s="108"/>
      <c r="J707" s="115"/>
      <c r="K707" s="115"/>
      <c r="L707" s="115"/>
      <c r="M707" s="9"/>
      <c r="N707" s="155">
        <v>312190</v>
      </c>
      <c r="O707" s="156" t="s">
        <v>40</v>
      </c>
      <c r="P707" s="157" t="s">
        <v>133</v>
      </c>
      <c r="Q707" s="158">
        <v>100</v>
      </c>
      <c r="R707" s="158">
        <f>S707-Q707</f>
        <v>0</v>
      </c>
      <c r="S707" s="158">
        <v>100</v>
      </c>
      <c r="T707" s="158"/>
      <c r="U707" s="252">
        <v>100</v>
      </c>
      <c r="V707" s="252">
        <v>100</v>
      </c>
      <c r="W707" s="289">
        <v>100</v>
      </c>
      <c r="X707" s="158"/>
      <c r="Y707" s="262"/>
      <c r="Z707" s="158">
        <v>100</v>
      </c>
      <c r="AA707" s="158">
        <f>+Q707</f>
        <v>100</v>
      </c>
      <c r="AB707" s="158">
        <v>170</v>
      </c>
      <c r="AC707" s="158">
        <v>170</v>
      </c>
      <c r="AD707" s="158">
        <v>170</v>
      </c>
    </row>
    <row r="708" spans="1:30" s="194" customFormat="1" ht="20.25" customHeight="1" x14ac:dyDescent="0.25">
      <c r="A708" s="172" t="s">
        <v>331</v>
      </c>
      <c r="B708" s="172"/>
      <c r="C708" s="195" t="s">
        <v>376</v>
      </c>
      <c r="D708" s="195" t="s">
        <v>379</v>
      </c>
      <c r="E708" s="195" t="s">
        <v>380</v>
      </c>
      <c r="F708" s="187">
        <f t="shared" si="373"/>
        <v>3200</v>
      </c>
      <c r="G708" s="187">
        <f t="shared" si="374"/>
        <v>6350</v>
      </c>
      <c r="H708" s="188">
        <f t="shared" si="375"/>
        <v>8790</v>
      </c>
      <c r="I708" s="108"/>
      <c r="J708" s="115"/>
      <c r="K708" s="115">
        <v>313</v>
      </c>
      <c r="L708" s="115"/>
      <c r="M708" s="115"/>
      <c r="N708" s="116"/>
      <c r="O708" s="10" t="s">
        <v>40</v>
      </c>
      <c r="P708" s="111" t="s">
        <v>135</v>
      </c>
      <c r="Q708" s="117">
        <f>Q709+Q714</f>
        <v>1600</v>
      </c>
      <c r="R708" s="117">
        <f t="shared" ref="R708:AD708" si="501">R709+R714</f>
        <v>0</v>
      </c>
      <c r="S708" s="117">
        <f t="shared" si="501"/>
        <v>1600</v>
      </c>
      <c r="T708" s="117">
        <f t="shared" si="501"/>
        <v>1550</v>
      </c>
      <c r="U708" s="250">
        <f t="shared" si="501"/>
        <v>1600</v>
      </c>
      <c r="V708" s="250">
        <f t="shared" si="501"/>
        <v>1600</v>
      </c>
      <c r="W708" s="286">
        <f t="shared" si="501"/>
        <v>1600</v>
      </c>
      <c r="X708" s="117"/>
      <c r="Y708" s="260"/>
      <c r="Z708" s="193">
        <f t="shared" si="501"/>
        <v>1550</v>
      </c>
      <c r="AA708" s="193">
        <f t="shared" si="501"/>
        <v>1600</v>
      </c>
      <c r="AB708" s="193">
        <f t="shared" si="501"/>
        <v>1880</v>
      </c>
      <c r="AC708" s="193">
        <f t="shared" si="501"/>
        <v>1880</v>
      </c>
      <c r="AD708" s="193">
        <f t="shared" si="501"/>
        <v>1880</v>
      </c>
    </row>
    <row r="709" spans="1:30" s="98" customFormat="1" ht="20.25" customHeight="1" x14ac:dyDescent="0.25">
      <c r="A709" s="166" t="s">
        <v>331</v>
      </c>
      <c r="B709" s="166"/>
      <c r="C709" s="166"/>
      <c r="D709" s="180" t="s">
        <v>379</v>
      </c>
      <c r="E709" s="180" t="s">
        <v>380</v>
      </c>
      <c r="F709" s="182">
        <f t="shared" si="373"/>
        <v>3200</v>
      </c>
      <c r="G709" s="182">
        <f t="shared" si="374"/>
        <v>6350</v>
      </c>
      <c r="H709" s="183">
        <f t="shared" si="375"/>
        <v>8790</v>
      </c>
      <c r="I709" s="108"/>
      <c r="J709" s="115"/>
      <c r="K709" s="115"/>
      <c r="L709" s="115">
        <v>3132</v>
      </c>
      <c r="M709" s="115"/>
      <c r="N709" s="116"/>
      <c r="O709" s="10" t="s">
        <v>40</v>
      </c>
      <c r="P709" s="111" t="s">
        <v>136</v>
      </c>
      <c r="Q709" s="117">
        <f>Q710+Q712</f>
        <v>1600</v>
      </c>
      <c r="R709" s="117">
        <f t="shared" ref="R709:AD709" si="502">R710+R712</f>
        <v>0</v>
      </c>
      <c r="S709" s="117">
        <f t="shared" si="502"/>
        <v>1600</v>
      </c>
      <c r="T709" s="117">
        <v>1550</v>
      </c>
      <c r="U709" s="250">
        <f t="shared" si="502"/>
        <v>1600</v>
      </c>
      <c r="V709" s="250">
        <f t="shared" si="502"/>
        <v>1600</v>
      </c>
      <c r="W709" s="286">
        <f t="shared" si="502"/>
        <v>1600</v>
      </c>
      <c r="X709" s="117"/>
      <c r="Y709" s="260"/>
      <c r="Z709" s="117">
        <f t="shared" si="502"/>
        <v>1550</v>
      </c>
      <c r="AA709" s="117">
        <f t="shared" si="502"/>
        <v>1600</v>
      </c>
      <c r="AB709" s="117">
        <f t="shared" si="502"/>
        <v>1880</v>
      </c>
      <c r="AC709" s="117">
        <f t="shared" si="502"/>
        <v>1880</v>
      </c>
      <c r="AD709" s="117">
        <f t="shared" si="502"/>
        <v>1880</v>
      </c>
    </row>
    <row r="710" spans="1:30" s="98" customFormat="1" ht="20.25" hidden="1" customHeight="1" x14ac:dyDescent="0.25">
      <c r="A710" s="167" t="s">
        <v>331</v>
      </c>
      <c r="B710" s="167"/>
      <c r="C710" s="167"/>
      <c r="D710" s="167"/>
      <c r="E710" s="180" t="s">
        <v>380</v>
      </c>
      <c r="F710" s="182">
        <f t="shared" si="373"/>
        <v>3200</v>
      </c>
      <c r="G710" s="182">
        <f t="shared" si="374"/>
        <v>4800</v>
      </c>
      <c r="H710" s="183">
        <f t="shared" si="375"/>
        <v>8790</v>
      </c>
      <c r="I710" s="108"/>
      <c r="J710" s="115"/>
      <c r="K710" s="115"/>
      <c r="L710" s="115"/>
      <c r="M710" s="176">
        <v>31321</v>
      </c>
      <c r="N710" s="177"/>
      <c r="O710" s="178" t="s">
        <v>40</v>
      </c>
      <c r="P710" s="177" t="s">
        <v>136</v>
      </c>
      <c r="Q710" s="179">
        <f t="shared" ref="Q710:AD710" si="503">Q711</f>
        <v>1600</v>
      </c>
      <c r="R710" s="179">
        <f t="shared" si="503"/>
        <v>0</v>
      </c>
      <c r="S710" s="179">
        <f t="shared" si="503"/>
        <v>1600</v>
      </c>
      <c r="T710" s="179">
        <f t="shared" si="503"/>
        <v>0</v>
      </c>
      <c r="U710" s="251">
        <f t="shared" si="503"/>
        <v>1600</v>
      </c>
      <c r="V710" s="251">
        <f t="shared" si="503"/>
        <v>1600</v>
      </c>
      <c r="W710" s="287">
        <f t="shared" si="503"/>
        <v>1600</v>
      </c>
      <c r="X710" s="179"/>
      <c r="Y710" s="261"/>
      <c r="Z710" s="179">
        <f t="shared" si="503"/>
        <v>1550</v>
      </c>
      <c r="AA710" s="179">
        <f t="shared" si="503"/>
        <v>1600</v>
      </c>
      <c r="AB710" s="179">
        <f t="shared" si="503"/>
        <v>1880</v>
      </c>
      <c r="AC710" s="179">
        <f t="shared" si="503"/>
        <v>1880</v>
      </c>
      <c r="AD710" s="179">
        <f t="shared" si="503"/>
        <v>1880</v>
      </c>
    </row>
    <row r="711" spans="1:30" s="98" customFormat="1" ht="20.25" hidden="1" customHeight="1" x14ac:dyDescent="0.25">
      <c r="A711" s="166" t="s">
        <v>331</v>
      </c>
      <c r="B711" s="166"/>
      <c r="C711" s="166"/>
      <c r="D711" s="166"/>
      <c r="E711" s="166"/>
      <c r="F711" s="182">
        <f t="shared" ref="F711:F774" si="504">+Q711+R711+S711</f>
        <v>3200</v>
      </c>
      <c r="G711" s="182">
        <f t="shared" ref="G711:G774" si="505">+T711+U711+V711+W711+X711+Y711</f>
        <v>4800</v>
      </c>
      <c r="H711" s="183">
        <f t="shared" ref="H711:H774" si="506">+Z711+AA711+AB711+AC711+AD711</f>
        <v>8790</v>
      </c>
      <c r="I711" s="108"/>
      <c r="J711" s="115"/>
      <c r="K711" s="115"/>
      <c r="L711" s="115"/>
      <c r="M711" s="9"/>
      <c r="N711" s="155">
        <v>313210</v>
      </c>
      <c r="O711" s="156" t="s">
        <v>40</v>
      </c>
      <c r="P711" s="157" t="s">
        <v>136</v>
      </c>
      <c r="Q711" s="158">
        <v>1600</v>
      </c>
      <c r="R711" s="158">
        <f>S711-Q711</f>
        <v>0</v>
      </c>
      <c r="S711" s="158">
        <v>1600</v>
      </c>
      <c r="T711" s="158"/>
      <c r="U711" s="252">
        <v>1600</v>
      </c>
      <c r="V711" s="252">
        <v>1600</v>
      </c>
      <c r="W711" s="289">
        <v>1600</v>
      </c>
      <c r="X711" s="158"/>
      <c r="Y711" s="262"/>
      <c r="Z711" s="158">
        <v>1550</v>
      </c>
      <c r="AA711" s="158">
        <f>+Q711</f>
        <v>1600</v>
      </c>
      <c r="AB711" s="158">
        <v>1880</v>
      </c>
      <c r="AC711" s="158">
        <v>1880</v>
      </c>
      <c r="AD711" s="158">
        <v>1880</v>
      </c>
    </row>
    <row r="712" spans="1:30" s="98" customFormat="1" ht="20.25" hidden="1" customHeight="1" x14ac:dyDescent="0.25">
      <c r="A712" s="167" t="s">
        <v>331</v>
      </c>
      <c r="B712" s="167"/>
      <c r="C712" s="167"/>
      <c r="D712" s="167"/>
      <c r="E712" s="180" t="s">
        <v>380</v>
      </c>
      <c r="F712" s="182">
        <f t="shared" si="504"/>
        <v>0</v>
      </c>
      <c r="G712" s="182">
        <f t="shared" si="505"/>
        <v>0</v>
      </c>
      <c r="H712" s="183">
        <f t="shared" si="506"/>
        <v>0</v>
      </c>
      <c r="I712" s="108"/>
      <c r="J712" s="115"/>
      <c r="K712" s="115"/>
      <c r="L712" s="115"/>
      <c r="M712" s="176">
        <v>31322</v>
      </c>
      <c r="N712" s="177"/>
      <c r="O712" s="178" t="s">
        <v>40</v>
      </c>
      <c r="P712" s="177" t="s">
        <v>256</v>
      </c>
      <c r="Q712" s="179">
        <f>+Q713</f>
        <v>0</v>
      </c>
      <c r="R712" s="179">
        <f t="shared" ref="R712:AD712" si="507">+R713</f>
        <v>0</v>
      </c>
      <c r="S712" s="179">
        <f t="shared" si="507"/>
        <v>0</v>
      </c>
      <c r="T712" s="179">
        <f t="shared" si="507"/>
        <v>0</v>
      </c>
      <c r="U712" s="179">
        <f t="shared" si="507"/>
        <v>0</v>
      </c>
      <c r="V712" s="179">
        <f t="shared" si="507"/>
        <v>0</v>
      </c>
      <c r="W712" s="287">
        <f t="shared" si="507"/>
        <v>0</v>
      </c>
      <c r="X712" s="179"/>
      <c r="Y712" s="261"/>
      <c r="Z712" s="179">
        <f t="shared" si="507"/>
        <v>0</v>
      </c>
      <c r="AA712" s="179">
        <f t="shared" si="507"/>
        <v>0</v>
      </c>
      <c r="AB712" s="179">
        <f t="shared" si="507"/>
        <v>0</v>
      </c>
      <c r="AC712" s="179">
        <f t="shared" si="507"/>
        <v>0</v>
      </c>
      <c r="AD712" s="179">
        <f t="shared" si="507"/>
        <v>0</v>
      </c>
    </row>
    <row r="713" spans="1:30" s="98" customFormat="1" ht="25.5" hidden="1" customHeight="1" x14ac:dyDescent="0.25">
      <c r="A713" s="166" t="s">
        <v>331</v>
      </c>
      <c r="B713" s="166"/>
      <c r="C713" s="166"/>
      <c r="D713" s="166"/>
      <c r="E713" s="166"/>
      <c r="F713" s="182">
        <f t="shared" si="504"/>
        <v>0</v>
      </c>
      <c r="G713" s="182">
        <f t="shared" si="505"/>
        <v>0</v>
      </c>
      <c r="H713" s="183">
        <f t="shared" si="506"/>
        <v>0</v>
      </c>
      <c r="I713" s="108"/>
      <c r="J713" s="115"/>
      <c r="K713" s="115"/>
      <c r="L713" s="115"/>
      <c r="M713" s="9"/>
      <c r="N713" s="155">
        <v>313220</v>
      </c>
      <c r="O713" s="156" t="s">
        <v>40</v>
      </c>
      <c r="P713" s="157" t="s">
        <v>256</v>
      </c>
      <c r="Q713" s="158"/>
      <c r="R713" s="158"/>
      <c r="S713" s="158"/>
      <c r="T713" s="158"/>
      <c r="U713" s="214">
        <v>0</v>
      </c>
      <c r="V713" s="214">
        <v>0</v>
      </c>
      <c r="W713" s="289">
        <v>0</v>
      </c>
      <c r="X713" s="158"/>
      <c r="Y713" s="262"/>
      <c r="Z713" s="158"/>
      <c r="AA713" s="158">
        <f>+Q713</f>
        <v>0</v>
      </c>
      <c r="AB713" s="158"/>
      <c r="AC713" s="158"/>
      <c r="AD713" s="158"/>
    </row>
    <row r="714" spans="1:30" s="98" customFormat="1" ht="20.25" hidden="1" customHeight="1" x14ac:dyDescent="0.25">
      <c r="A714" s="166" t="s">
        <v>331</v>
      </c>
      <c r="B714" s="166"/>
      <c r="C714" s="166"/>
      <c r="D714" s="180" t="s">
        <v>379</v>
      </c>
      <c r="E714" s="180" t="s">
        <v>380</v>
      </c>
      <c r="F714" s="182">
        <f t="shared" si="504"/>
        <v>0</v>
      </c>
      <c r="G714" s="182">
        <f t="shared" si="505"/>
        <v>0</v>
      </c>
      <c r="H714" s="183">
        <f t="shared" si="506"/>
        <v>0</v>
      </c>
      <c r="I714" s="108"/>
      <c r="J714" s="115"/>
      <c r="K714" s="115"/>
      <c r="L714" s="115">
        <v>3133</v>
      </c>
      <c r="M714" s="115"/>
      <c r="N714" s="116"/>
      <c r="O714" s="10" t="s">
        <v>40</v>
      </c>
      <c r="P714" s="111" t="s">
        <v>257</v>
      </c>
      <c r="Q714" s="117">
        <f t="shared" ref="Q714:AD715" si="508">Q715</f>
        <v>0</v>
      </c>
      <c r="R714" s="117">
        <f t="shared" si="508"/>
        <v>0</v>
      </c>
      <c r="S714" s="117">
        <f t="shared" si="508"/>
        <v>0</v>
      </c>
      <c r="T714" s="117">
        <f t="shared" si="508"/>
        <v>0</v>
      </c>
      <c r="U714" s="117">
        <f t="shared" si="508"/>
        <v>0</v>
      </c>
      <c r="V714" s="117">
        <f t="shared" si="508"/>
        <v>0</v>
      </c>
      <c r="W714" s="286">
        <f t="shared" si="508"/>
        <v>0</v>
      </c>
      <c r="X714" s="117"/>
      <c r="Y714" s="260"/>
      <c r="Z714" s="117">
        <f t="shared" si="508"/>
        <v>0</v>
      </c>
      <c r="AA714" s="117">
        <f t="shared" si="508"/>
        <v>0</v>
      </c>
      <c r="AB714" s="117">
        <f t="shared" si="508"/>
        <v>0</v>
      </c>
      <c r="AC714" s="117">
        <f t="shared" si="508"/>
        <v>0</v>
      </c>
      <c r="AD714" s="117">
        <f t="shared" si="508"/>
        <v>0</v>
      </c>
    </row>
    <row r="715" spans="1:30" s="98" customFormat="1" ht="20.25" hidden="1" customHeight="1" x14ac:dyDescent="0.25">
      <c r="A715" s="167" t="s">
        <v>331</v>
      </c>
      <c r="B715" s="167"/>
      <c r="C715" s="167"/>
      <c r="D715" s="167"/>
      <c r="E715" s="180" t="s">
        <v>380</v>
      </c>
      <c r="F715" s="182">
        <f t="shared" si="504"/>
        <v>0</v>
      </c>
      <c r="G715" s="182">
        <f t="shared" si="505"/>
        <v>0</v>
      </c>
      <c r="H715" s="183">
        <f t="shared" si="506"/>
        <v>0</v>
      </c>
      <c r="I715" s="108"/>
      <c r="J715" s="115"/>
      <c r="K715" s="115"/>
      <c r="L715" s="115"/>
      <c r="M715" s="176">
        <v>31332</v>
      </c>
      <c r="N715" s="177"/>
      <c r="O715" s="178" t="s">
        <v>40</v>
      </c>
      <c r="P715" s="177" t="s">
        <v>257</v>
      </c>
      <c r="Q715" s="179">
        <f t="shared" si="508"/>
        <v>0</v>
      </c>
      <c r="R715" s="179">
        <f t="shared" si="508"/>
        <v>0</v>
      </c>
      <c r="S715" s="179">
        <f t="shared" si="508"/>
        <v>0</v>
      </c>
      <c r="T715" s="179">
        <f t="shared" si="508"/>
        <v>0</v>
      </c>
      <c r="U715" s="179">
        <f t="shared" si="508"/>
        <v>0</v>
      </c>
      <c r="V715" s="179">
        <f t="shared" si="508"/>
        <v>0</v>
      </c>
      <c r="W715" s="287">
        <f t="shared" si="508"/>
        <v>0</v>
      </c>
      <c r="X715" s="179"/>
      <c r="Y715" s="261"/>
      <c r="Z715" s="179">
        <f t="shared" si="508"/>
        <v>0</v>
      </c>
      <c r="AA715" s="179">
        <f t="shared" si="508"/>
        <v>0</v>
      </c>
      <c r="AB715" s="179">
        <f t="shared" si="508"/>
        <v>0</v>
      </c>
      <c r="AC715" s="179">
        <f t="shared" si="508"/>
        <v>0</v>
      </c>
      <c r="AD715" s="179">
        <f t="shared" si="508"/>
        <v>0</v>
      </c>
    </row>
    <row r="716" spans="1:30" s="98" customFormat="1" ht="20.25" hidden="1" customHeight="1" x14ac:dyDescent="0.25">
      <c r="A716" s="166" t="s">
        <v>331</v>
      </c>
      <c r="B716" s="166"/>
      <c r="C716" s="166"/>
      <c r="D716" s="166"/>
      <c r="E716" s="166"/>
      <c r="F716" s="182">
        <f t="shared" si="504"/>
        <v>0</v>
      </c>
      <c r="G716" s="182">
        <f t="shared" si="505"/>
        <v>0</v>
      </c>
      <c r="H716" s="183">
        <f t="shared" si="506"/>
        <v>0</v>
      </c>
      <c r="I716" s="108"/>
      <c r="J716" s="115"/>
      <c r="K716" s="115"/>
      <c r="L716" s="115"/>
      <c r="M716" s="9"/>
      <c r="N716" s="155">
        <v>313320</v>
      </c>
      <c r="O716" s="156" t="s">
        <v>40</v>
      </c>
      <c r="P716" s="157" t="s">
        <v>257</v>
      </c>
      <c r="Q716" s="158">
        <v>0</v>
      </c>
      <c r="R716" s="158">
        <f>S716-Q716</f>
        <v>0</v>
      </c>
      <c r="S716" s="158">
        <v>0</v>
      </c>
      <c r="T716" s="158"/>
      <c r="U716" s="214">
        <v>0</v>
      </c>
      <c r="V716" s="214">
        <v>0</v>
      </c>
      <c r="W716" s="289">
        <v>0</v>
      </c>
      <c r="X716" s="158"/>
      <c r="Y716" s="262"/>
      <c r="Z716" s="158"/>
      <c r="AA716" s="158">
        <f>+Q716</f>
        <v>0</v>
      </c>
      <c r="AB716" s="158"/>
      <c r="AC716" s="158"/>
      <c r="AD716" s="158"/>
    </row>
    <row r="717" spans="1:30" s="171" customFormat="1" ht="20.25" customHeight="1" x14ac:dyDescent="0.25">
      <c r="A717" s="167" t="s">
        <v>331</v>
      </c>
      <c r="B717" s="180" t="s">
        <v>345</v>
      </c>
      <c r="C717" s="180" t="s">
        <v>376</v>
      </c>
      <c r="D717" s="180" t="s">
        <v>379</v>
      </c>
      <c r="E717" s="180" t="s">
        <v>380</v>
      </c>
      <c r="F717" s="182">
        <f t="shared" si="504"/>
        <v>2300</v>
      </c>
      <c r="G717" s="182">
        <f t="shared" si="505"/>
        <v>4750</v>
      </c>
      <c r="H717" s="183">
        <f t="shared" si="506"/>
        <v>5250</v>
      </c>
      <c r="I717" s="231"/>
      <c r="J717" s="231">
        <v>32</v>
      </c>
      <c r="K717" s="231"/>
      <c r="L717" s="231"/>
      <c r="M717" s="231"/>
      <c r="N717" s="231"/>
      <c r="O717" s="257" t="s">
        <v>40</v>
      </c>
      <c r="P717" s="232" t="s">
        <v>7</v>
      </c>
      <c r="Q717" s="233">
        <f t="shared" ref="Q717:AD717" si="509">Q718+Q739+Q763</f>
        <v>1150</v>
      </c>
      <c r="R717" s="233">
        <f t="shared" si="509"/>
        <v>0</v>
      </c>
      <c r="S717" s="233">
        <f t="shared" si="509"/>
        <v>1150</v>
      </c>
      <c r="T717" s="233">
        <f t="shared" si="509"/>
        <v>1200</v>
      </c>
      <c r="U717" s="233">
        <f t="shared" si="509"/>
        <v>1150</v>
      </c>
      <c r="V717" s="233">
        <f t="shared" si="509"/>
        <v>1150</v>
      </c>
      <c r="W717" s="233">
        <f t="shared" si="509"/>
        <v>1150</v>
      </c>
      <c r="X717" s="233"/>
      <c r="Y717" s="230">
        <f>W717/V717*100</f>
        <v>100</v>
      </c>
      <c r="Z717" s="170">
        <f t="shared" si="509"/>
        <v>1200</v>
      </c>
      <c r="AA717" s="170">
        <f t="shared" si="509"/>
        <v>1150</v>
      </c>
      <c r="AB717" s="170">
        <f t="shared" si="509"/>
        <v>1150</v>
      </c>
      <c r="AC717" s="170">
        <f t="shared" si="509"/>
        <v>1000</v>
      </c>
      <c r="AD717" s="170">
        <f t="shared" si="509"/>
        <v>750</v>
      </c>
    </row>
    <row r="718" spans="1:30" s="194" customFormat="1" ht="20.25" hidden="1" customHeight="1" x14ac:dyDescent="0.25">
      <c r="A718" s="172" t="s">
        <v>331</v>
      </c>
      <c r="B718" s="172"/>
      <c r="C718" s="195" t="s">
        <v>376</v>
      </c>
      <c r="D718" s="195" t="s">
        <v>379</v>
      </c>
      <c r="E718" s="195" t="s">
        <v>380</v>
      </c>
      <c r="F718" s="187">
        <f t="shared" si="504"/>
        <v>0</v>
      </c>
      <c r="G718" s="187">
        <f t="shared" si="505"/>
        <v>0</v>
      </c>
      <c r="H718" s="188">
        <f t="shared" si="506"/>
        <v>0</v>
      </c>
      <c r="I718" s="108"/>
      <c r="J718" s="115"/>
      <c r="K718" s="115">
        <v>321</v>
      </c>
      <c r="L718" s="115"/>
      <c r="M718" s="115"/>
      <c r="N718" s="116"/>
      <c r="O718" s="10" t="s">
        <v>40</v>
      </c>
      <c r="P718" s="111" t="s">
        <v>137</v>
      </c>
      <c r="Q718" s="117">
        <f>Q728+Q719+Q733</f>
        <v>0</v>
      </c>
      <c r="R718" s="117">
        <f t="shared" ref="R718:AD718" si="510">R728+R719+R733</f>
        <v>0</v>
      </c>
      <c r="S718" s="117">
        <f t="shared" si="510"/>
        <v>0</v>
      </c>
      <c r="T718" s="117">
        <f t="shared" si="510"/>
        <v>0</v>
      </c>
      <c r="U718" s="117">
        <f t="shared" si="510"/>
        <v>0</v>
      </c>
      <c r="V718" s="117">
        <f t="shared" si="510"/>
        <v>0</v>
      </c>
      <c r="W718" s="286">
        <f t="shared" si="510"/>
        <v>0</v>
      </c>
      <c r="X718" s="117"/>
      <c r="Y718" s="260"/>
      <c r="Z718" s="193">
        <f t="shared" si="510"/>
        <v>0</v>
      </c>
      <c r="AA718" s="193">
        <f t="shared" si="510"/>
        <v>0</v>
      </c>
      <c r="AB718" s="193">
        <f t="shared" si="510"/>
        <v>0</v>
      </c>
      <c r="AC718" s="193">
        <f t="shared" si="510"/>
        <v>0</v>
      </c>
      <c r="AD718" s="193">
        <f t="shared" si="510"/>
        <v>0</v>
      </c>
    </row>
    <row r="719" spans="1:30" s="98" customFormat="1" ht="20.25" hidden="1" customHeight="1" x14ac:dyDescent="0.25">
      <c r="A719" s="166" t="s">
        <v>331</v>
      </c>
      <c r="B719" s="166"/>
      <c r="C719" s="166"/>
      <c r="D719" s="180" t="s">
        <v>379</v>
      </c>
      <c r="E719" s="180" t="s">
        <v>380</v>
      </c>
      <c r="F719" s="182">
        <f t="shared" si="504"/>
        <v>0</v>
      </c>
      <c r="G719" s="182">
        <f t="shared" si="505"/>
        <v>0</v>
      </c>
      <c r="H719" s="183">
        <f t="shared" si="506"/>
        <v>0</v>
      </c>
      <c r="I719" s="116"/>
      <c r="J719" s="115"/>
      <c r="K719" s="115"/>
      <c r="L719" s="115">
        <v>3211</v>
      </c>
      <c r="M719" s="115"/>
      <c r="N719" s="116"/>
      <c r="O719" s="10" t="s">
        <v>40</v>
      </c>
      <c r="P719" s="111" t="s">
        <v>138</v>
      </c>
      <c r="Q719" s="117">
        <f>+Q720+Q722+Q724+Q726</f>
        <v>0</v>
      </c>
      <c r="R719" s="117">
        <f t="shared" ref="R719:AD719" si="511">+R720+R722+R724+R726</f>
        <v>0</v>
      </c>
      <c r="S719" s="117">
        <f t="shared" si="511"/>
        <v>0</v>
      </c>
      <c r="T719" s="117">
        <f t="shared" si="511"/>
        <v>0</v>
      </c>
      <c r="U719" s="117">
        <f t="shared" si="511"/>
        <v>0</v>
      </c>
      <c r="V719" s="117">
        <f t="shared" si="511"/>
        <v>0</v>
      </c>
      <c r="W719" s="286">
        <f t="shared" si="511"/>
        <v>0</v>
      </c>
      <c r="X719" s="117"/>
      <c r="Y719" s="260"/>
      <c r="Z719" s="117">
        <f t="shared" si="511"/>
        <v>0</v>
      </c>
      <c r="AA719" s="117">
        <f t="shared" si="511"/>
        <v>0</v>
      </c>
      <c r="AB719" s="117">
        <f t="shared" si="511"/>
        <v>0</v>
      </c>
      <c r="AC719" s="117">
        <f t="shared" si="511"/>
        <v>0</v>
      </c>
      <c r="AD719" s="117">
        <f t="shared" si="511"/>
        <v>0</v>
      </c>
    </row>
    <row r="720" spans="1:30" s="98" customFormat="1" ht="20.25" hidden="1" customHeight="1" x14ac:dyDescent="0.25">
      <c r="A720" s="167" t="s">
        <v>331</v>
      </c>
      <c r="B720" s="167"/>
      <c r="C720" s="167"/>
      <c r="D720" s="167"/>
      <c r="E720" s="180" t="s">
        <v>380</v>
      </c>
      <c r="F720" s="182">
        <f t="shared" si="504"/>
        <v>0</v>
      </c>
      <c r="G720" s="182">
        <f t="shared" si="505"/>
        <v>0</v>
      </c>
      <c r="H720" s="183">
        <f t="shared" si="506"/>
        <v>0</v>
      </c>
      <c r="I720" s="108"/>
      <c r="J720" s="115"/>
      <c r="K720" s="115"/>
      <c r="L720" s="115"/>
      <c r="M720" s="176">
        <v>32111</v>
      </c>
      <c r="N720" s="177"/>
      <c r="O720" s="178" t="s">
        <v>40</v>
      </c>
      <c r="P720" s="177" t="s">
        <v>139</v>
      </c>
      <c r="Q720" s="179">
        <f>+Q721</f>
        <v>0</v>
      </c>
      <c r="R720" s="179">
        <f t="shared" ref="R720:AD720" si="512">+R721</f>
        <v>0</v>
      </c>
      <c r="S720" s="179">
        <f t="shared" si="512"/>
        <v>0</v>
      </c>
      <c r="T720" s="179">
        <f t="shared" si="512"/>
        <v>0</v>
      </c>
      <c r="U720" s="179">
        <f t="shared" si="512"/>
        <v>0</v>
      </c>
      <c r="V720" s="179">
        <f t="shared" si="512"/>
        <v>0</v>
      </c>
      <c r="W720" s="287">
        <f t="shared" si="512"/>
        <v>0</v>
      </c>
      <c r="X720" s="179"/>
      <c r="Y720" s="261"/>
      <c r="Z720" s="179">
        <f t="shared" si="512"/>
        <v>0</v>
      </c>
      <c r="AA720" s="179">
        <f t="shared" si="512"/>
        <v>0</v>
      </c>
      <c r="AB720" s="179">
        <f t="shared" si="512"/>
        <v>0</v>
      </c>
      <c r="AC720" s="179">
        <f t="shared" si="512"/>
        <v>0</v>
      </c>
      <c r="AD720" s="179">
        <f t="shared" si="512"/>
        <v>0</v>
      </c>
    </row>
    <row r="721" spans="1:30" s="98" customFormat="1" ht="20.25" hidden="1" customHeight="1" x14ac:dyDescent="0.25">
      <c r="A721" s="166" t="s">
        <v>331</v>
      </c>
      <c r="B721" s="166"/>
      <c r="C721" s="166"/>
      <c r="D721" s="166"/>
      <c r="E721" s="166"/>
      <c r="F721" s="182">
        <f t="shared" si="504"/>
        <v>0</v>
      </c>
      <c r="G721" s="182">
        <f t="shared" si="505"/>
        <v>0</v>
      </c>
      <c r="H721" s="183">
        <f t="shared" si="506"/>
        <v>0</v>
      </c>
      <c r="I721" s="116"/>
      <c r="J721" s="115"/>
      <c r="K721" s="115"/>
      <c r="L721" s="115"/>
      <c r="M721" s="9"/>
      <c r="N721" s="155">
        <v>321110</v>
      </c>
      <c r="O721" s="156" t="s">
        <v>40</v>
      </c>
      <c r="P721" s="157" t="s">
        <v>139</v>
      </c>
      <c r="Q721" s="158"/>
      <c r="R721" s="158"/>
      <c r="S721" s="158"/>
      <c r="T721" s="158"/>
      <c r="U721" s="158"/>
      <c r="V721" s="158"/>
      <c r="W721" s="289">
        <v>0</v>
      </c>
      <c r="X721" s="158"/>
      <c r="Y721" s="262"/>
      <c r="Z721" s="158"/>
      <c r="AA721" s="158">
        <f>+Q721</f>
        <v>0</v>
      </c>
      <c r="AB721" s="158"/>
      <c r="AC721" s="158"/>
      <c r="AD721" s="158"/>
    </row>
    <row r="722" spans="1:30" s="98" customFormat="1" ht="20.25" hidden="1" customHeight="1" x14ac:dyDescent="0.25">
      <c r="A722" s="167" t="s">
        <v>331</v>
      </c>
      <c r="B722" s="167"/>
      <c r="C722" s="167"/>
      <c r="D722" s="167"/>
      <c r="E722" s="180" t="s">
        <v>380</v>
      </c>
      <c r="F722" s="182">
        <f t="shared" si="504"/>
        <v>0</v>
      </c>
      <c r="G722" s="182">
        <f t="shared" si="505"/>
        <v>0</v>
      </c>
      <c r="H722" s="183">
        <f t="shared" si="506"/>
        <v>0</v>
      </c>
      <c r="I722" s="108"/>
      <c r="J722" s="115"/>
      <c r="K722" s="115"/>
      <c r="L722" s="115"/>
      <c r="M722" s="176">
        <v>32113</v>
      </c>
      <c r="N722" s="177"/>
      <c r="O722" s="178" t="s">
        <v>40</v>
      </c>
      <c r="P722" s="177" t="s">
        <v>140</v>
      </c>
      <c r="Q722" s="179">
        <f>+Q723</f>
        <v>0</v>
      </c>
      <c r="R722" s="179">
        <f t="shared" ref="R722:AD722" si="513">+R723</f>
        <v>0</v>
      </c>
      <c r="S722" s="179">
        <f t="shared" si="513"/>
        <v>0</v>
      </c>
      <c r="T722" s="179">
        <f t="shared" si="513"/>
        <v>0</v>
      </c>
      <c r="U722" s="179">
        <f t="shared" si="513"/>
        <v>0</v>
      </c>
      <c r="V722" s="179">
        <f t="shared" si="513"/>
        <v>0</v>
      </c>
      <c r="W722" s="287">
        <f t="shared" si="513"/>
        <v>0</v>
      </c>
      <c r="X722" s="179"/>
      <c r="Y722" s="261"/>
      <c r="Z722" s="179">
        <f t="shared" si="513"/>
        <v>0</v>
      </c>
      <c r="AA722" s="179">
        <f t="shared" si="513"/>
        <v>0</v>
      </c>
      <c r="AB722" s="179">
        <f t="shared" si="513"/>
        <v>0</v>
      </c>
      <c r="AC722" s="179">
        <f t="shared" si="513"/>
        <v>0</v>
      </c>
      <c r="AD722" s="179">
        <f t="shared" si="513"/>
        <v>0</v>
      </c>
    </row>
    <row r="723" spans="1:30" s="98" customFormat="1" ht="20.25" hidden="1" customHeight="1" x14ac:dyDescent="0.25">
      <c r="A723" s="166" t="s">
        <v>331</v>
      </c>
      <c r="B723" s="166"/>
      <c r="C723" s="166"/>
      <c r="D723" s="166"/>
      <c r="E723" s="166"/>
      <c r="F723" s="182">
        <f t="shared" si="504"/>
        <v>0</v>
      </c>
      <c r="G723" s="182">
        <f t="shared" si="505"/>
        <v>0</v>
      </c>
      <c r="H723" s="183">
        <f t="shared" si="506"/>
        <v>0</v>
      </c>
      <c r="I723" s="116"/>
      <c r="J723" s="115"/>
      <c r="K723" s="115"/>
      <c r="L723" s="115"/>
      <c r="M723" s="9"/>
      <c r="N723" s="155">
        <v>321130</v>
      </c>
      <c r="O723" s="156" t="s">
        <v>40</v>
      </c>
      <c r="P723" s="157" t="s">
        <v>140</v>
      </c>
      <c r="Q723" s="158"/>
      <c r="R723" s="158"/>
      <c r="S723" s="158"/>
      <c r="T723" s="158"/>
      <c r="U723" s="158"/>
      <c r="V723" s="158"/>
      <c r="W723" s="289">
        <v>0</v>
      </c>
      <c r="X723" s="158"/>
      <c r="Y723" s="262"/>
      <c r="Z723" s="158"/>
      <c r="AA723" s="158">
        <f>+Q723</f>
        <v>0</v>
      </c>
      <c r="AB723" s="158"/>
      <c r="AC723" s="158"/>
      <c r="AD723" s="158"/>
    </row>
    <row r="724" spans="1:30" s="98" customFormat="1" ht="20.25" hidden="1" customHeight="1" x14ac:dyDescent="0.25">
      <c r="A724" s="167" t="s">
        <v>331</v>
      </c>
      <c r="B724" s="167"/>
      <c r="C724" s="167"/>
      <c r="D724" s="167"/>
      <c r="E724" s="180" t="s">
        <v>380</v>
      </c>
      <c r="F724" s="182">
        <f t="shared" si="504"/>
        <v>0</v>
      </c>
      <c r="G724" s="182">
        <f t="shared" si="505"/>
        <v>0</v>
      </c>
      <c r="H724" s="183">
        <f t="shared" si="506"/>
        <v>0</v>
      </c>
      <c r="I724" s="108"/>
      <c r="J724" s="115"/>
      <c r="K724" s="115"/>
      <c r="L724" s="115"/>
      <c r="M724" s="176">
        <v>32115</v>
      </c>
      <c r="N724" s="177"/>
      <c r="O724" s="178" t="s">
        <v>40</v>
      </c>
      <c r="P724" s="177" t="s">
        <v>292</v>
      </c>
      <c r="Q724" s="179">
        <f>+Q725</f>
        <v>0</v>
      </c>
      <c r="R724" s="179">
        <f t="shared" ref="R724:AD724" si="514">+R725</f>
        <v>0</v>
      </c>
      <c r="S724" s="179">
        <f t="shared" si="514"/>
        <v>0</v>
      </c>
      <c r="T724" s="179">
        <f t="shared" si="514"/>
        <v>0</v>
      </c>
      <c r="U724" s="179">
        <f t="shared" si="514"/>
        <v>0</v>
      </c>
      <c r="V724" s="179">
        <f t="shared" si="514"/>
        <v>0</v>
      </c>
      <c r="W724" s="287">
        <f t="shared" si="514"/>
        <v>0</v>
      </c>
      <c r="X724" s="179"/>
      <c r="Y724" s="261"/>
      <c r="Z724" s="179">
        <f t="shared" si="514"/>
        <v>0</v>
      </c>
      <c r="AA724" s="179">
        <f t="shared" si="514"/>
        <v>0</v>
      </c>
      <c r="AB724" s="179">
        <f t="shared" si="514"/>
        <v>0</v>
      </c>
      <c r="AC724" s="179">
        <f t="shared" si="514"/>
        <v>0</v>
      </c>
      <c r="AD724" s="179">
        <f t="shared" si="514"/>
        <v>0</v>
      </c>
    </row>
    <row r="725" spans="1:30" s="98" customFormat="1" ht="20.25" hidden="1" customHeight="1" x14ac:dyDescent="0.25">
      <c r="A725" s="166" t="s">
        <v>331</v>
      </c>
      <c r="B725" s="166"/>
      <c r="C725" s="166"/>
      <c r="D725" s="166"/>
      <c r="E725" s="166"/>
      <c r="F725" s="182">
        <f t="shared" si="504"/>
        <v>0</v>
      </c>
      <c r="G725" s="182">
        <f t="shared" si="505"/>
        <v>0</v>
      </c>
      <c r="H725" s="183">
        <f t="shared" si="506"/>
        <v>0</v>
      </c>
      <c r="I725" s="116"/>
      <c r="J725" s="115"/>
      <c r="K725" s="115"/>
      <c r="L725" s="115"/>
      <c r="M725" s="9"/>
      <c r="N725" s="155">
        <v>321150</v>
      </c>
      <c r="O725" s="156" t="s">
        <v>40</v>
      </c>
      <c r="P725" s="157" t="s">
        <v>292</v>
      </c>
      <c r="Q725" s="158"/>
      <c r="R725" s="158"/>
      <c r="S725" s="158"/>
      <c r="T725" s="158"/>
      <c r="U725" s="158"/>
      <c r="V725" s="158"/>
      <c r="W725" s="289">
        <v>0</v>
      </c>
      <c r="X725" s="158"/>
      <c r="Y725" s="262"/>
      <c r="Z725" s="158"/>
      <c r="AA725" s="158">
        <f>+Q725</f>
        <v>0</v>
      </c>
      <c r="AB725" s="158"/>
      <c r="AC725" s="158"/>
      <c r="AD725" s="158"/>
    </row>
    <row r="726" spans="1:30" s="98" customFormat="1" ht="20.25" hidden="1" customHeight="1" x14ac:dyDescent="0.25">
      <c r="A726" s="167" t="s">
        <v>331</v>
      </c>
      <c r="B726" s="167"/>
      <c r="C726" s="167"/>
      <c r="D726" s="167"/>
      <c r="E726" s="180" t="s">
        <v>380</v>
      </c>
      <c r="F726" s="182">
        <f t="shared" si="504"/>
        <v>0</v>
      </c>
      <c r="G726" s="182">
        <f t="shared" si="505"/>
        <v>0</v>
      </c>
      <c r="H726" s="183">
        <f t="shared" si="506"/>
        <v>0</v>
      </c>
      <c r="I726" s="108"/>
      <c r="J726" s="115"/>
      <c r="K726" s="115"/>
      <c r="L726" s="115"/>
      <c r="M726" s="176">
        <v>32119</v>
      </c>
      <c r="N726" s="177"/>
      <c r="O726" s="178" t="s">
        <v>40</v>
      </c>
      <c r="P726" s="177" t="s">
        <v>142</v>
      </c>
      <c r="Q726" s="179">
        <f>+Q727</f>
        <v>0</v>
      </c>
      <c r="R726" s="179">
        <f t="shared" ref="R726:AD726" si="515">+R727</f>
        <v>0</v>
      </c>
      <c r="S726" s="179">
        <f t="shared" si="515"/>
        <v>0</v>
      </c>
      <c r="T726" s="179">
        <f t="shared" si="515"/>
        <v>0</v>
      </c>
      <c r="U726" s="179">
        <f t="shared" si="515"/>
        <v>0</v>
      </c>
      <c r="V726" s="179">
        <f t="shared" si="515"/>
        <v>0</v>
      </c>
      <c r="W726" s="287">
        <f t="shared" si="515"/>
        <v>0</v>
      </c>
      <c r="X726" s="179"/>
      <c r="Y726" s="261"/>
      <c r="Z726" s="179">
        <f t="shared" si="515"/>
        <v>0</v>
      </c>
      <c r="AA726" s="179">
        <f t="shared" si="515"/>
        <v>0</v>
      </c>
      <c r="AB726" s="179">
        <f t="shared" si="515"/>
        <v>0</v>
      </c>
      <c r="AC726" s="179">
        <f t="shared" si="515"/>
        <v>0</v>
      </c>
      <c r="AD726" s="179">
        <f t="shared" si="515"/>
        <v>0</v>
      </c>
    </row>
    <row r="727" spans="1:30" s="98" customFormat="1" ht="20.25" hidden="1" customHeight="1" x14ac:dyDescent="0.25">
      <c r="A727" s="166" t="s">
        <v>331</v>
      </c>
      <c r="B727" s="166"/>
      <c r="C727" s="166"/>
      <c r="D727" s="166"/>
      <c r="E727" s="166"/>
      <c r="F727" s="182">
        <f t="shared" si="504"/>
        <v>0</v>
      </c>
      <c r="G727" s="182">
        <f t="shared" si="505"/>
        <v>0</v>
      </c>
      <c r="H727" s="183">
        <f t="shared" si="506"/>
        <v>0</v>
      </c>
      <c r="I727" s="116"/>
      <c r="J727" s="115"/>
      <c r="K727" s="115"/>
      <c r="L727" s="115"/>
      <c r="M727" s="9"/>
      <c r="N727" s="155">
        <v>321190</v>
      </c>
      <c r="O727" s="156" t="s">
        <v>40</v>
      </c>
      <c r="P727" s="157" t="s">
        <v>142</v>
      </c>
      <c r="Q727" s="158"/>
      <c r="R727" s="158"/>
      <c r="S727" s="158"/>
      <c r="T727" s="158"/>
      <c r="U727" s="158"/>
      <c r="V727" s="158"/>
      <c r="W727" s="289">
        <v>0</v>
      </c>
      <c r="X727" s="158"/>
      <c r="Y727" s="262"/>
      <c r="Z727" s="158"/>
      <c r="AA727" s="158">
        <f>+Q727</f>
        <v>0</v>
      </c>
      <c r="AB727" s="158"/>
      <c r="AC727" s="158"/>
      <c r="AD727" s="158"/>
    </row>
    <row r="728" spans="1:30" s="98" customFormat="1" ht="20.25" hidden="1" customHeight="1" x14ac:dyDescent="0.25">
      <c r="A728" s="166" t="s">
        <v>331</v>
      </c>
      <c r="B728" s="166"/>
      <c r="C728" s="166"/>
      <c r="D728" s="180" t="s">
        <v>379</v>
      </c>
      <c r="E728" s="180" t="s">
        <v>380</v>
      </c>
      <c r="F728" s="182">
        <f t="shared" si="504"/>
        <v>0</v>
      </c>
      <c r="G728" s="182">
        <f t="shared" si="505"/>
        <v>0</v>
      </c>
      <c r="H728" s="183">
        <f t="shared" si="506"/>
        <v>0</v>
      </c>
      <c r="I728" s="116"/>
      <c r="J728" s="115"/>
      <c r="K728" s="115"/>
      <c r="L728" s="115">
        <v>3212</v>
      </c>
      <c r="M728" s="115"/>
      <c r="N728" s="116"/>
      <c r="O728" s="10" t="s">
        <v>40</v>
      </c>
      <c r="P728" s="111" t="s">
        <v>143</v>
      </c>
      <c r="Q728" s="117">
        <f>Q729+Q731</f>
        <v>0</v>
      </c>
      <c r="R728" s="117">
        <f t="shared" ref="R728:AD728" si="516">R729+R731</f>
        <v>0</v>
      </c>
      <c r="S728" s="117">
        <f t="shared" si="516"/>
        <v>0</v>
      </c>
      <c r="T728" s="117">
        <f t="shared" si="516"/>
        <v>0</v>
      </c>
      <c r="U728" s="117">
        <f t="shared" si="516"/>
        <v>0</v>
      </c>
      <c r="V728" s="117">
        <f t="shared" si="516"/>
        <v>0</v>
      </c>
      <c r="W728" s="286">
        <f t="shared" si="516"/>
        <v>0</v>
      </c>
      <c r="X728" s="117"/>
      <c r="Y728" s="260"/>
      <c r="Z728" s="117">
        <f t="shared" si="516"/>
        <v>0</v>
      </c>
      <c r="AA728" s="117">
        <f t="shared" si="516"/>
        <v>0</v>
      </c>
      <c r="AB728" s="117">
        <f t="shared" si="516"/>
        <v>0</v>
      </c>
      <c r="AC728" s="117">
        <f t="shared" si="516"/>
        <v>0</v>
      </c>
      <c r="AD728" s="117">
        <f t="shared" si="516"/>
        <v>0</v>
      </c>
    </row>
    <row r="729" spans="1:30" s="98" customFormat="1" ht="20.25" hidden="1" customHeight="1" x14ac:dyDescent="0.25">
      <c r="A729" s="167" t="s">
        <v>331</v>
      </c>
      <c r="B729" s="167"/>
      <c r="C729" s="167"/>
      <c r="D729" s="167"/>
      <c r="E729" s="180" t="s">
        <v>380</v>
      </c>
      <c r="F729" s="182">
        <f t="shared" si="504"/>
        <v>0</v>
      </c>
      <c r="G729" s="182">
        <f t="shared" si="505"/>
        <v>0</v>
      </c>
      <c r="H729" s="183">
        <f t="shared" si="506"/>
        <v>0</v>
      </c>
      <c r="I729" s="108"/>
      <c r="J729" s="115"/>
      <c r="K729" s="115"/>
      <c r="L729" s="115"/>
      <c r="M729" s="176">
        <v>32121</v>
      </c>
      <c r="N729" s="177"/>
      <c r="O729" s="178" t="s">
        <v>40</v>
      </c>
      <c r="P729" s="177" t="s">
        <v>144</v>
      </c>
      <c r="Q729" s="179">
        <f t="shared" ref="Q729:AD729" si="517">Q730</f>
        <v>0</v>
      </c>
      <c r="R729" s="179">
        <f t="shared" si="517"/>
        <v>0</v>
      </c>
      <c r="S729" s="179">
        <f t="shared" si="517"/>
        <v>0</v>
      </c>
      <c r="T729" s="179">
        <f t="shared" si="517"/>
        <v>0</v>
      </c>
      <c r="U729" s="179">
        <f t="shared" si="517"/>
        <v>0</v>
      </c>
      <c r="V729" s="179">
        <f t="shared" si="517"/>
        <v>0</v>
      </c>
      <c r="W729" s="287">
        <f t="shared" si="517"/>
        <v>0</v>
      </c>
      <c r="X729" s="179"/>
      <c r="Y729" s="261"/>
      <c r="Z729" s="179">
        <f t="shared" si="517"/>
        <v>0</v>
      </c>
      <c r="AA729" s="179">
        <f t="shared" si="517"/>
        <v>0</v>
      </c>
      <c r="AB729" s="179">
        <f t="shared" si="517"/>
        <v>0</v>
      </c>
      <c r="AC729" s="179">
        <f t="shared" si="517"/>
        <v>0</v>
      </c>
      <c r="AD729" s="179">
        <f t="shared" si="517"/>
        <v>0</v>
      </c>
    </row>
    <row r="730" spans="1:30" s="98" customFormat="1" ht="20.25" hidden="1" customHeight="1" x14ac:dyDescent="0.25">
      <c r="A730" s="166" t="s">
        <v>331</v>
      </c>
      <c r="B730" s="166"/>
      <c r="C730" s="166"/>
      <c r="D730" s="166"/>
      <c r="E730" s="166"/>
      <c r="F730" s="182">
        <f t="shared" si="504"/>
        <v>0</v>
      </c>
      <c r="G730" s="182">
        <f t="shared" si="505"/>
        <v>0</v>
      </c>
      <c r="H730" s="183">
        <f t="shared" si="506"/>
        <v>0</v>
      </c>
      <c r="I730" s="116"/>
      <c r="J730" s="115"/>
      <c r="K730" s="115"/>
      <c r="L730" s="115"/>
      <c r="M730" s="9"/>
      <c r="N730" s="155">
        <v>321210</v>
      </c>
      <c r="O730" s="156" t="s">
        <v>40</v>
      </c>
      <c r="P730" s="157" t="s">
        <v>144</v>
      </c>
      <c r="Q730" s="158">
        <v>0</v>
      </c>
      <c r="R730" s="158">
        <v>0</v>
      </c>
      <c r="S730" s="158">
        <f>Q730+R730</f>
        <v>0</v>
      </c>
      <c r="T730" s="158"/>
      <c r="U730" s="158"/>
      <c r="V730" s="158"/>
      <c r="W730" s="289">
        <v>0</v>
      </c>
      <c r="X730" s="158"/>
      <c r="Y730" s="262"/>
      <c r="Z730" s="158"/>
      <c r="AA730" s="158">
        <f>+Q730</f>
        <v>0</v>
      </c>
      <c r="AB730" s="158"/>
      <c r="AC730" s="158"/>
      <c r="AD730" s="158"/>
    </row>
    <row r="731" spans="1:30" s="98" customFormat="1" ht="20.25" hidden="1" customHeight="1" x14ac:dyDescent="0.25">
      <c r="A731" s="167" t="s">
        <v>331</v>
      </c>
      <c r="B731" s="167"/>
      <c r="C731" s="167"/>
      <c r="D731" s="167"/>
      <c r="E731" s="180" t="s">
        <v>380</v>
      </c>
      <c r="F731" s="182">
        <f t="shared" si="504"/>
        <v>0</v>
      </c>
      <c r="G731" s="182">
        <f t="shared" si="505"/>
        <v>0</v>
      </c>
      <c r="H731" s="183">
        <f t="shared" si="506"/>
        <v>0</v>
      </c>
      <c r="I731" s="108"/>
      <c r="J731" s="115"/>
      <c r="K731" s="115"/>
      <c r="L731" s="115"/>
      <c r="M731" s="176">
        <v>32123</v>
      </c>
      <c r="N731" s="177"/>
      <c r="O731" s="178" t="s">
        <v>40</v>
      </c>
      <c r="P731" s="177" t="s">
        <v>145</v>
      </c>
      <c r="Q731" s="179">
        <f>+Q732</f>
        <v>0</v>
      </c>
      <c r="R731" s="179">
        <f t="shared" ref="R731:AD731" si="518">+R732</f>
        <v>0</v>
      </c>
      <c r="S731" s="179">
        <f t="shared" si="518"/>
        <v>0</v>
      </c>
      <c r="T731" s="179">
        <f t="shared" si="518"/>
        <v>0</v>
      </c>
      <c r="U731" s="179">
        <f t="shared" si="518"/>
        <v>0</v>
      </c>
      <c r="V731" s="179">
        <f t="shared" si="518"/>
        <v>0</v>
      </c>
      <c r="W731" s="287">
        <f t="shared" si="518"/>
        <v>0</v>
      </c>
      <c r="X731" s="179"/>
      <c r="Y731" s="261"/>
      <c r="Z731" s="179">
        <f t="shared" si="518"/>
        <v>0</v>
      </c>
      <c r="AA731" s="179">
        <f t="shared" si="518"/>
        <v>0</v>
      </c>
      <c r="AB731" s="179">
        <f t="shared" si="518"/>
        <v>0</v>
      </c>
      <c r="AC731" s="179">
        <f t="shared" si="518"/>
        <v>0</v>
      </c>
      <c r="AD731" s="179">
        <f t="shared" si="518"/>
        <v>0</v>
      </c>
    </row>
    <row r="732" spans="1:30" s="98" customFormat="1" ht="20.25" hidden="1" customHeight="1" x14ac:dyDescent="0.25">
      <c r="A732" s="166" t="s">
        <v>331</v>
      </c>
      <c r="B732" s="166"/>
      <c r="C732" s="166"/>
      <c r="D732" s="166"/>
      <c r="E732" s="166"/>
      <c r="F732" s="182">
        <f t="shared" si="504"/>
        <v>0</v>
      </c>
      <c r="G732" s="182">
        <f t="shared" si="505"/>
        <v>0</v>
      </c>
      <c r="H732" s="183">
        <f t="shared" si="506"/>
        <v>0</v>
      </c>
      <c r="I732" s="116"/>
      <c r="J732" s="115"/>
      <c r="K732" s="115"/>
      <c r="L732" s="115"/>
      <c r="M732" s="9"/>
      <c r="N732" s="155">
        <v>321230</v>
      </c>
      <c r="O732" s="156" t="s">
        <v>40</v>
      </c>
      <c r="P732" s="157" t="s">
        <v>145</v>
      </c>
      <c r="Q732" s="158"/>
      <c r="R732" s="158"/>
      <c r="S732" s="158"/>
      <c r="T732" s="158"/>
      <c r="U732" s="158"/>
      <c r="V732" s="158"/>
      <c r="W732" s="289">
        <v>0</v>
      </c>
      <c r="X732" s="158"/>
      <c r="Y732" s="262"/>
      <c r="Z732" s="158"/>
      <c r="AA732" s="158">
        <f>+Q732</f>
        <v>0</v>
      </c>
      <c r="AB732" s="158"/>
      <c r="AC732" s="158"/>
      <c r="AD732" s="158"/>
    </row>
    <row r="733" spans="1:30" s="98" customFormat="1" ht="20.25" hidden="1" customHeight="1" x14ac:dyDescent="0.25">
      <c r="A733" s="166" t="s">
        <v>331</v>
      </c>
      <c r="B733" s="166"/>
      <c r="C733" s="166"/>
      <c r="D733" s="180" t="s">
        <v>379</v>
      </c>
      <c r="E733" s="180" t="s">
        <v>380</v>
      </c>
      <c r="F733" s="182">
        <f t="shared" si="504"/>
        <v>0</v>
      </c>
      <c r="G733" s="182">
        <f t="shared" si="505"/>
        <v>0</v>
      </c>
      <c r="H733" s="183">
        <f t="shared" si="506"/>
        <v>0</v>
      </c>
      <c r="I733" s="116"/>
      <c r="J733" s="115"/>
      <c r="K733" s="115"/>
      <c r="L733" s="115">
        <v>3213</v>
      </c>
      <c r="M733" s="115"/>
      <c r="N733" s="116"/>
      <c r="O733" s="10" t="s">
        <v>40</v>
      </c>
      <c r="P733" s="111" t="s">
        <v>146</v>
      </c>
      <c r="Q733" s="117">
        <f>+Q734+Q737</f>
        <v>0</v>
      </c>
      <c r="R733" s="117">
        <f t="shared" ref="R733:AD733" si="519">+R734+R737</f>
        <v>0</v>
      </c>
      <c r="S733" s="117">
        <f t="shared" si="519"/>
        <v>0</v>
      </c>
      <c r="T733" s="117">
        <f t="shared" si="519"/>
        <v>0</v>
      </c>
      <c r="U733" s="117">
        <f t="shared" si="519"/>
        <v>0</v>
      </c>
      <c r="V733" s="117">
        <f t="shared" si="519"/>
        <v>0</v>
      </c>
      <c r="W733" s="286">
        <f t="shared" si="519"/>
        <v>0</v>
      </c>
      <c r="X733" s="117"/>
      <c r="Y733" s="260"/>
      <c r="Z733" s="117">
        <f t="shared" si="519"/>
        <v>0</v>
      </c>
      <c r="AA733" s="117">
        <f t="shared" si="519"/>
        <v>0</v>
      </c>
      <c r="AB733" s="117">
        <f t="shared" si="519"/>
        <v>0</v>
      </c>
      <c r="AC733" s="117">
        <f t="shared" si="519"/>
        <v>0</v>
      </c>
      <c r="AD733" s="117">
        <f t="shared" si="519"/>
        <v>0</v>
      </c>
    </row>
    <row r="734" spans="1:30" s="98" customFormat="1" ht="20.25" hidden="1" customHeight="1" x14ac:dyDescent="0.25">
      <c r="A734" s="167" t="s">
        <v>331</v>
      </c>
      <c r="B734" s="167"/>
      <c r="C734" s="167"/>
      <c r="D734" s="167"/>
      <c r="E734" s="180" t="s">
        <v>380</v>
      </c>
      <c r="F734" s="182">
        <f t="shared" si="504"/>
        <v>0</v>
      </c>
      <c r="G734" s="182">
        <f t="shared" si="505"/>
        <v>0</v>
      </c>
      <c r="H734" s="183">
        <f t="shared" si="506"/>
        <v>0</v>
      </c>
      <c r="I734" s="108"/>
      <c r="J734" s="115"/>
      <c r="K734" s="115"/>
      <c r="L734" s="115"/>
      <c r="M734" s="176">
        <v>32131</v>
      </c>
      <c r="N734" s="177"/>
      <c r="O734" s="178" t="s">
        <v>40</v>
      </c>
      <c r="P734" s="177" t="s">
        <v>147</v>
      </c>
      <c r="Q734" s="179">
        <f>+Q735+Q736</f>
        <v>0</v>
      </c>
      <c r="R734" s="179">
        <f t="shared" ref="R734:AD734" si="520">+R735+R736</f>
        <v>0</v>
      </c>
      <c r="S734" s="179">
        <f t="shared" si="520"/>
        <v>0</v>
      </c>
      <c r="T734" s="179">
        <f t="shared" si="520"/>
        <v>0</v>
      </c>
      <c r="U734" s="179">
        <f t="shared" si="520"/>
        <v>0</v>
      </c>
      <c r="V734" s="179">
        <f t="shared" si="520"/>
        <v>0</v>
      </c>
      <c r="W734" s="287">
        <f t="shared" si="520"/>
        <v>0</v>
      </c>
      <c r="X734" s="179"/>
      <c r="Y734" s="261"/>
      <c r="Z734" s="179">
        <f t="shared" si="520"/>
        <v>0</v>
      </c>
      <c r="AA734" s="179">
        <f t="shared" si="520"/>
        <v>0</v>
      </c>
      <c r="AB734" s="179">
        <f t="shared" si="520"/>
        <v>0</v>
      </c>
      <c r="AC734" s="179">
        <f t="shared" si="520"/>
        <v>0</v>
      </c>
      <c r="AD734" s="179">
        <f t="shared" si="520"/>
        <v>0</v>
      </c>
    </row>
    <row r="735" spans="1:30" s="98" customFormat="1" ht="20.25" hidden="1" customHeight="1" x14ac:dyDescent="0.25">
      <c r="A735" s="166" t="s">
        <v>331</v>
      </c>
      <c r="B735" s="166"/>
      <c r="C735" s="166"/>
      <c r="D735" s="166"/>
      <c r="E735" s="166"/>
      <c r="F735" s="182">
        <f t="shared" si="504"/>
        <v>0</v>
      </c>
      <c r="G735" s="182">
        <f t="shared" si="505"/>
        <v>0</v>
      </c>
      <c r="H735" s="183">
        <f t="shared" si="506"/>
        <v>0</v>
      </c>
      <c r="I735" s="116"/>
      <c r="J735" s="115"/>
      <c r="K735" s="115"/>
      <c r="L735" s="115"/>
      <c r="M735" s="9"/>
      <c r="N735" s="155">
        <v>321310</v>
      </c>
      <c r="O735" s="156" t="s">
        <v>40</v>
      </c>
      <c r="P735" s="157" t="s">
        <v>148</v>
      </c>
      <c r="Q735" s="158"/>
      <c r="R735" s="158"/>
      <c r="S735" s="158"/>
      <c r="T735" s="158"/>
      <c r="U735" s="158"/>
      <c r="V735" s="158"/>
      <c r="W735" s="289">
        <v>0</v>
      </c>
      <c r="X735" s="158"/>
      <c r="Y735" s="262"/>
      <c r="Z735" s="158"/>
      <c r="AA735" s="158">
        <f t="shared" ref="AA735:AA736" si="521">+Q735</f>
        <v>0</v>
      </c>
      <c r="AB735" s="158"/>
      <c r="AC735" s="158"/>
      <c r="AD735" s="158"/>
    </row>
    <row r="736" spans="1:30" s="98" customFormat="1" ht="20.25" hidden="1" customHeight="1" x14ac:dyDescent="0.25">
      <c r="A736" s="166" t="s">
        <v>331</v>
      </c>
      <c r="B736" s="166"/>
      <c r="C736" s="166"/>
      <c r="D736" s="166"/>
      <c r="E736" s="166"/>
      <c r="F736" s="182">
        <f t="shared" si="504"/>
        <v>0</v>
      </c>
      <c r="G736" s="182">
        <f t="shared" si="505"/>
        <v>0</v>
      </c>
      <c r="H736" s="183">
        <f t="shared" si="506"/>
        <v>0</v>
      </c>
      <c r="I736" s="116"/>
      <c r="J736" s="115"/>
      <c r="K736" s="115"/>
      <c r="L736" s="115"/>
      <c r="M736" s="9"/>
      <c r="N736" s="155">
        <v>321311</v>
      </c>
      <c r="O736" s="156" t="s">
        <v>40</v>
      </c>
      <c r="P736" s="157" t="s">
        <v>149</v>
      </c>
      <c r="Q736" s="158"/>
      <c r="R736" s="158"/>
      <c r="S736" s="158"/>
      <c r="T736" s="158"/>
      <c r="U736" s="158"/>
      <c r="V736" s="158"/>
      <c r="W736" s="289">
        <v>0</v>
      </c>
      <c r="X736" s="158"/>
      <c r="Y736" s="262"/>
      <c r="Z736" s="158"/>
      <c r="AA736" s="158">
        <f t="shared" si="521"/>
        <v>0</v>
      </c>
      <c r="AB736" s="158"/>
      <c r="AC736" s="158"/>
      <c r="AD736" s="158"/>
    </row>
    <row r="737" spans="1:30" s="98" customFormat="1" ht="20.25" hidden="1" customHeight="1" x14ac:dyDescent="0.25">
      <c r="A737" s="167" t="s">
        <v>331</v>
      </c>
      <c r="B737" s="167"/>
      <c r="C737" s="167"/>
      <c r="D737" s="167"/>
      <c r="E737" s="180" t="s">
        <v>380</v>
      </c>
      <c r="F737" s="182">
        <f t="shared" si="504"/>
        <v>0</v>
      </c>
      <c r="G737" s="182">
        <f t="shared" si="505"/>
        <v>0</v>
      </c>
      <c r="H737" s="183">
        <f t="shared" si="506"/>
        <v>0</v>
      </c>
      <c r="I737" s="108"/>
      <c r="J737" s="115"/>
      <c r="K737" s="115"/>
      <c r="L737" s="115"/>
      <c r="M737" s="176">
        <v>32132</v>
      </c>
      <c r="N737" s="177"/>
      <c r="O737" s="178" t="s">
        <v>40</v>
      </c>
      <c r="P737" s="177" t="s">
        <v>150</v>
      </c>
      <c r="Q737" s="179">
        <f>+Q738</f>
        <v>0</v>
      </c>
      <c r="R737" s="179">
        <f t="shared" ref="R737:AD737" si="522">+R738</f>
        <v>0</v>
      </c>
      <c r="S737" s="179">
        <f t="shared" si="522"/>
        <v>0</v>
      </c>
      <c r="T737" s="179">
        <f t="shared" si="522"/>
        <v>0</v>
      </c>
      <c r="U737" s="179">
        <f t="shared" si="522"/>
        <v>0</v>
      </c>
      <c r="V737" s="179">
        <f t="shared" si="522"/>
        <v>0</v>
      </c>
      <c r="W737" s="287">
        <f t="shared" si="522"/>
        <v>0</v>
      </c>
      <c r="X737" s="179"/>
      <c r="Y737" s="261"/>
      <c r="Z737" s="179">
        <f t="shared" si="522"/>
        <v>0</v>
      </c>
      <c r="AA737" s="179">
        <f t="shared" si="522"/>
        <v>0</v>
      </c>
      <c r="AB737" s="179">
        <f t="shared" si="522"/>
        <v>0</v>
      </c>
      <c r="AC737" s="179">
        <f t="shared" si="522"/>
        <v>0</v>
      </c>
      <c r="AD737" s="179">
        <f t="shared" si="522"/>
        <v>0</v>
      </c>
    </row>
    <row r="738" spans="1:30" s="98" customFormat="1" ht="20.25" hidden="1" customHeight="1" x14ac:dyDescent="0.25">
      <c r="A738" s="166" t="s">
        <v>331</v>
      </c>
      <c r="B738" s="166"/>
      <c r="C738" s="166"/>
      <c r="D738" s="166"/>
      <c r="E738" s="166"/>
      <c r="F738" s="182">
        <f t="shared" si="504"/>
        <v>0</v>
      </c>
      <c r="G738" s="182">
        <f t="shared" si="505"/>
        <v>0</v>
      </c>
      <c r="H738" s="183">
        <f t="shared" si="506"/>
        <v>0</v>
      </c>
      <c r="I738" s="116"/>
      <c r="J738" s="115"/>
      <c r="K738" s="115"/>
      <c r="L738" s="115"/>
      <c r="M738" s="9"/>
      <c r="N738" s="155">
        <v>321320</v>
      </c>
      <c r="O738" s="156" t="s">
        <v>40</v>
      </c>
      <c r="P738" s="157" t="s">
        <v>150</v>
      </c>
      <c r="Q738" s="158"/>
      <c r="R738" s="158"/>
      <c r="S738" s="158"/>
      <c r="T738" s="158"/>
      <c r="U738" s="158"/>
      <c r="V738" s="158"/>
      <c r="W738" s="289">
        <v>0</v>
      </c>
      <c r="X738" s="158"/>
      <c r="Y738" s="262"/>
      <c r="Z738" s="158"/>
      <c r="AA738" s="158">
        <f>+Q738</f>
        <v>0</v>
      </c>
      <c r="AB738" s="158"/>
      <c r="AC738" s="158"/>
      <c r="AD738" s="158"/>
    </row>
    <row r="739" spans="1:30" s="194" customFormat="1" ht="20.25" customHeight="1" x14ac:dyDescent="0.25">
      <c r="A739" s="172" t="s">
        <v>331</v>
      </c>
      <c r="B739" s="172"/>
      <c r="C739" s="195" t="s">
        <v>376</v>
      </c>
      <c r="D739" s="195" t="s">
        <v>379</v>
      </c>
      <c r="E739" s="195" t="s">
        <v>380</v>
      </c>
      <c r="F739" s="187">
        <f t="shared" si="504"/>
        <v>1500</v>
      </c>
      <c r="G739" s="187">
        <f t="shared" si="505"/>
        <v>3050</v>
      </c>
      <c r="H739" s="188">
        <f t="shared" si="506"/>
        <v>3530</v>
      </c>
      <c r="I739" s="108"/>
      <c r="J739" s="115"/>
      <c r="K739" s="115">
        <v>322</v>
      </c>
      <c r="L739" s="115"/>
      <c r="M739" s="115"/>
      <c r="N739" s="116"/>
      <c r="O739" s="10" t="s">
        <v>40</v>
      </c>
      <c r="P739" s="111" t="s">
        <v>151</v>
      </c>
      <c r="Q739" s="117">
        <f t="shared" ref="Q739:AD739" si="523">Q740+Q750+Q755</f>
        <v>750</v>
      </c>
      <c r="R739" s="117">
        <f t="shared" si="523"/>
        <v>0</v>
      </c>
      <c r="S739" s="117">
        <f t="shared" si="523"/>
        <v>750</v>
      </c>
      <c r="T739" s="117">
        <f t="shared" si="523"/>
        <v>800</v>
      </c>
      <c r="U739" s="250">
        <f t="shared" si="523"/>
        <v>750</v>
      </c>
      <c r="V739" s="250">
        <f t="shared" si="523"/>
        <v>750</v>
      </c>
      <c r="W739" s="286">
        <f t="shared" si="523"/>
        <v>750</v>
      </c>
      <c r="X739" s="117"/>
      <c r="Y739" s="260"/>
      <c r="Z739" s="193">
        <f t="shared" si="523"/>
        <v>800</v>
      </c>
      <c r="AA739" s="193">
        <f t="shared" si="523"/>
        <v>750</v>
      </c>
      <c r="AB739" s="193">
        <f t="shared" si="523"/>
        <v>750</v>
      </c>
      <c r="AC739" s="193">
        <f t="shared" si="523"/>
        <v>720</v>
      </c>
      <c r="AD739" s="193">
        <f t="shared" si="523"/>
        <v>510</v>
      </c>
    </row>
    <row r="740" spans="1:30" s="98" customFormat="1" ht="20.25" customHeight="1" x14ac:dyDescent="0.25">
      <c r="A740" s="166" t="s">
        <v>331</v>
      </c>
      <c r="B740" s="166"/>
      <c r="C740" s="166"/>
      <c r="D740" s="180" t="s">
        <v>379</v>
      </c>
      <c r="E740" s="180" t="s">
        <v>380</v>
      </c>
      <c r="F740" s="182">
        <f t="shared" si="504"/>
        <v>220</v>
      </c>
      <c r="G740" s="182">
        <f t="shared" si="505"/>
        <v>440</v>
      </c>
      <c r="H740" s="183">
        <f t="shared" si="506"/>
        <v>550</v>
      </c>
      <c r="I740" s="116"/>
      <c r="J740" s="115"/>
      <c r="K740" s="115"/>
      <c r="L740" s="115">
        <v>3221</v>
      </c>
      <c r="M740" s="115"/>
      <c r="N740" s="116"/>
      <c r="O740" s="10" t="s">
        <v>40</v>
      </c>
      <c r="P740" s="111" t="s">
        <v>152</v>
      </c>
      <c r="Q740" s="117">
        <f>Q748+Q741+Q744+Q746</f>
        <v>110</v>
      </c>
      <c r="R740" s="117">
        <f t="shared" ref="R740:AD740" si="524">R748+R741+R744+R746</f>
        <v>0</v>
      </c>
      <c r="S740" s="117">
        <f t="shared" si="524"/>
        <v>110</v>
      </c>
      <c r="T740" s="117">
        <v>110</v>
      </c>
      <c r="U740" s="250">
        <f t="shared" si="524"/>
        <v>110</v>
      </c>
      <c r="V740" s="250">
        <f t="shared" si="524"/>
        <v>110</v>
      </c>
      <c r="W740" s="286">
        <f t="shared" si="524"/>
        <v>110</v>
      </c>
      <c r="X740" s="117"/>
      <c r="Y740" s="260"/>
      <c r="Z740" s="117">
        <f t="shared" si="524"/>
        <v>110</v>
      </c>
      <c r="AA740" s="117">
        <f t="shared" si="524"/>
        <v>110</v>
      </c>
      <c r="AB740" s="117">
        <f t="shared" si="524"/>
        <v>110</v>
      </c>
      <c r="AC740" s="117">
        <f t="shared" si="524"/>
        <v>110</v>
      </c>
      <c r="AD740" s="117">
        <f t="shared" si="524"/>
        <v>110</v>
      </c>
    </row>
    <row r="741" spans="1:30" s="98" customFormat="1" ht="20.25" hidden="1" customHeight="1" x14ac:dyDescent="0.25">
      <c r="A741" s="167" t="s">
        <v>331</v>
      </c>
      <c r="B741" s="167"/>
      <c r="C741" s="167"/>
      <c r="D741" s="167"/>
      <c r="E741" s="180" t="s">
        <v>380</v>
      </c>
      <c r="F741" s="182">
        <f t="shared" si="504"/>
        <v>140</v>
      </c>
      <c r="G741" s="182">
        <f t="shared" si="505"/>
        <v>210</v>
      </c>
      <c r="H741" s="183">
        <f t="shared" si="506"/>
        <v>350</v>
      </c>
      <c r="I741" s="108"/>
      <c r="J741" s="115"/>
      <c r="K741" s="115"/>
      <c r="L741" s="115"/>
      <c r="M741" s="176">
        <v>32211</v>
      </c>
      <c r="N741" s="177"/>
      <c r="O741" s="178" t="s">
        <v>40</v>
      </c>
      <c r="P741" s="177" t="s">
        <v>293</v>
      </c>
      <c r="Q741" s="179">
        <f>+Q742+Q743</f>
        <v>70</v>
      </c>
      <c r="R741" s="179">
        <f t="shared" ref="R741:AD741" si="525">+R742+R743</f>
        <v>0</v>
      </c>
      <c r="S741" s="179">
        <f t="shared" si="525"/>
        <v>70</v>
      </c>
      <c r="T741" s="179">
        <f t="shared" si="525"/>
        <v>0</v>
      </c>
      <c r="U741" s="251">
        <f t="shared" si="525"/>
        <v>70</v>
      </c>
      <c r="V741" s="251">
        <f t="shared" si="525"/>
        <v>70</v>
      </c>
      <c r="W741" s="287">
        <f t="shared" si="525"/>
        <v>70</v>
      </c>
      <c r="X741" s="179"/>
      <c r="Y741" s="261"/>
      <c r="Z741" s="179">
        <f t="shared" si="525"/>
        <v>70</v>
      </c>
      <c r="AA741" s="179">
        <f t="shared" si="525"/>
        <v>70</v>
      </c>
      <c r="AB741" s="179">
        <f t="shared" si="525"/>
        <v>70</v>
      </c>
      <c r="AC741" s="179">
        <f t="shared" si="525"/>
        <v>70</v>
      </c>
      <c r="AD741" s="179">
        <f t="shared" si="525"/>
        <v>70</v>
      </c>
    </row>
    <row r="742" spans="1:30" s="98" customFormat="1" ht="20.25" hidden="1" customHeight="1" x14ac:dyDescent="0.25">
      <c r="A742" s="166" t="s">
        <v>331</v>
      </c>
      <c r="B742" s="166"/>
      <c r="C742" s="166"/>
      <c r="D742" s="166"/>
      <c r="E742" s="166"/>
      <c r="F742" s="182">
        <f t="shared" si="504"/>
        <v>80</v>
      </c>
      <c r="G742" s="182">
        <f t="shared" si="505"/>
        <v>120</v>
      </c>
      <c r="H742" s="183">
        <f t="shared" si="506"/>
        <v>200</v>
      </c>
      <c r="I742" s="116"/>
      <c r="J742" s="115"/>
      <c r="K742" s="115"/>
      <c r="L742" s="115"/>
      <c r="M742" s="9"/>
      <c r="N742" s="155">
        <v>322110</v>
      </c>
      <c r="O742" s="156" t="s">
        <v>40</v>
      </c>
      <c r="P742" s="157" t="s">
        <v>293</v>
      </c>
      <c r="Q742" s="158">
        <v>40</v>
      </c>
      <c r="R742" s="158">
        <f>S742-Q742</f>
        <v>0</v>
      </c>
      <c r="S742" s="158">
        <v>40</v>
      </c>
      <c r="T742" s="158"/>
      <c r="U742" s="252">
        <v>40</v>
      </c>
      <c r="V742" s="252">
        <v>40</v>
      </c>
      <c r="W742" s="289">
        <v>40</v>
      </c>
      <c r="X742" s="158"/>
      <c r="Y742" s="262"/>
      <c r="Z742" s="158">
        <v>40</v>
      </c>
      <c r="AA742" s="158">
        <f t="shared" ref="AA742:AA743" si="526">+Q742</f>
        <v>40</v>
      </c>
      <c r="AB742" s="158">
        <v>40</v>
      </c>
      <c r="AC742" s="158">
        <v>40</v>
      </c>
      <c r="AD742" s="158">
        <v>40</v>
      </c>
    </row>
    <row r="743" spans="1:30" s="98" customFormat="1" ht="20.25" hidden="1" customHeight="1" x14ac:dyDescent="0.25">
      <c r="A743" s="166" t="s">
        <v>331</v>
      </c>
      <c r="B743" s="166"/>
      <c r="C743" s="166"/>
      <c r="D743" s="166"/>
      <c r="E743" s="166"/>
      <c r="F743" s="182">
        <f t="shared" si="504"/>
        <v>60</v>
      </c>
      <c r="G743" s="182">
        <f t="shared" si="505"/>
        <v>90</v>
      </c>
      <c r="H743" s="183">
        <f t="shared" si="506"/>
        <v>150</v>
      </c>
      <c r="I743" s="116"/>
      <c r="J743" s="115"/>
      <c r="K743" s="115"/>
      <c r="L743" s="115"/>
      <c r="M743" s="9"/>
      <c r="N743" s="155">
        <v>322111</v>
      </c>
      <c r="O743" s="156" t="s">
        <v>40</v>
      </c>
      <c r="P743" s="157" t="s">
        <v>155</v>
      </c>
      <c r="Q743" s="158">
        <v>30</v>
      </c>
      <c r="R743" s="158">
        <f>S743-Q743</f>
        <v>0</v>
      </c>
      <c r="S743" s="158">
        <v>30</v>
      </c>
      <c r="T743" s="158"/>
      <c r="U743" s="252">
        <v>30</v>
      </c>
      <c r="V743" s="252">
        <v>30</v>
      </c>
      <c r="W743" s="289">
        <v>30</v>
      </c>
      <c r="X743" s="158"/>
      <c r="Y743" s="262"/>
      <c r="Z743" s="158">
        <v>30</v>
      </c>
      <c r="AA743" s="158">
        <f t="shared" si="526"/>
        <v>30</v>
      </c>
      <c r="AB743" s="158">
        <v>30</v>
      </c>
      <c r="AC743" s="158">
        <v>30</v>
      </c>
      <c r="AD743" s="158">
        <v>30</v>
      </c>
    </row>
    <row r="744" spans="1:30" s="98" customFormat="1" ht="20.25" hidden="1" customHeight="1" x14ac:dyDescent="0.25">
      <c r="A744" s="167" t="s">
        <v>331</v>
      </c>
      <c r="B744" s="167"/>
      <c r="C744" s="167"/>
      <c r="D744" s="167"/>
      <c r="E744" s="180" t="s">
        <v>380</v>
      </c>
      <c r="F744" s="182">
        <f t="shared" si="504"/>
        <v>0</v>
      </c>
      <c r="G744" s="182">
        <f t="shared" si="505"/>
        <v>0</v>
      </c>
      <c r="H744" s="183">
        <f t="shared" si="506"/>
        <v>0</v>
      </c>
      <c r="I744" s="108"/>
      <c r="J744" s="115"/>
      <c r="K744" s="115"/>
      <c r="L744" s="115"/>
      <c r="M744" s="176">
        <v>32212</v>
      </c>
      <c r="N744" s="177"/>
      <c r="O744" s="178" t="s">
        <v>40</v>
      </c>
      <c r="P744" s="177" t="s">
        <v>152</v>
      </c>
      <c r="Q744" s="179">
        <f>+Q745</f>
        <v>0</v>
      </c>
      <c r="R744" s="179">
        <f t="shared" ref="R744:AD744" si="527">+R745</f>
        <v>0</v>
      </c>
      <c r="S744" s="179">
        <f t="shared" si="527"/>
        <v>0</v>
      </c>
      <c r="T744" s="179">
        <f t="shared" si="527"/>
        <v>0</v>
      </c>
      <c r="U744" s="251">
        <f t="shared" si="527"/>
        <v>0</v>
      </c>
      <c r="V744" s="251">
        <f t="shared" si="527"/>
        <v>0</v>
      </c>
      <c r="W744" s="287">
        <f t="shared" si="527"/>
        <v>0</v>
      </c>
      <c r="X744" s="179"/>
      <c r="Y744" s="261"/>
      <c r="Z744" s="179">
        <f t="shared" si="527"/>
        <v>0</v>
      </c>
      <c r="AA744" s="179">
        <f t="shared" si="527"/>
        <v>0</v>
      </c>
      <c r="AB744" s="179">
        <f t="shared" si="527"/>
        <v>0</v>
      </c>
      <c r="AC744" s="179">
        <f t="shared" si="527"/>
        <v>0</v>
      </c>
      <c r="AD744" s="179">
        <f t="shared" si="527"/>
        <v>0</v>
      </c>
    </row>
    <row r="745" spans="1:30" s="98" customFormat="1" ht="20.25" hidden="1" customHeight="1" x14ac:dyDescent="0.25">
      <c r="A745" s="166" t="s">
        <v>331</v>
      </c>
      <c r="B745" s="166"/>
      <c r="C745" s="166"/>
      <c r="D745" s="166"/>
      <c r="E745" s="166"/>
      <c r="F745" s="182">
        <f t="shared" si="504"/>
        <v>0</v>
      </c>
      <c r="G745" s="182">
        <f t="shared" si="505"/>
        <v>0</v>
      </c>
      <c r="H745" s="183">
        <f t="shared" si="506"/>
        <v>0</v>
      </c>
      <c r="I745" s="116"/>
      <c r="J745" s="115"/>
      <c r="K745" s="115"/>
      <c r="L745" s="115"/>
      <c r="M745" s="9"/>
      <c r="N745" s="155">
        <v>322120</v>
      </c>
      <c r="O745" s="156" t="s">
        <v>40</v>
      </c>
      <c r="P745" s="157" t="s">
        <v>152</v>
      </c>
      <c r="Q745" s="158"/>
      <c r="R745" s="158"/>
      <c r="S745" s="158"/>
      <c r="T745" s="158"/>
      <c r="U745" s="252"/>
      <c r="V745" s="252"/>
      <c r="W745" s="289">
        <v>0</v>
      </c>
      <c r="X745" s="158"/>
      <c r="Y745" s="262"/>
      <c r="Z745" s="158"/>
      <c r="AA745" s="158">
        <f>+Q745</f>
        <v>0</v>
      </c>
      <c r="AB745" s="158"/>
      <c r="AC745" s="158"/>
      <c r="AD745" s="158"/>
    </row>
    <row r="746" spans="1:30" s="98" customFormat="1" ht="20.25" hidden="1" customHeight="1" x14ac:dyDescent="0.25">
      <c r="A746" s="167" t="s">
        <v>331</v>
      </c>
      <c r="B746" s="167"/>
      <c r="C746" s="167"/>
      <c r="D746" s="167"/>
      <c r="E746" s="180" t="s">
        <v>380</v>
      </c>
      <c r="F746" s="182">
        <f t="shared" si="504"/>
        <v>0</v>
      </c>
      <c r="G746" s="182">
        <f t="shared" si="505"/>
        <v>0</v>
      </c>
      <c r="H746" s="183">
        <f t="shared" si="506"/>
        <v>0</v>
      </c>
      <c r="I746" s="108"/>
      <c r="J746" s="115"/>
      <c r="K746" s="115"/>
      <c r="L746" s="115"/>
      <c r="M746" s="176">
        <v>32214</v>
      </c>
      <c r="N746" s="177"/>
      <c r="O746" s="178" t="s">
        <v>40</v>
      </c>
      <c r="P746" s="177" t="s">
        <v>152</v>
      </c>
      <c r="Q746" s="179">
        <f>+Q747</f>
        <v>0</v>
      </c>
      <c r="R746" s="179">
        <f t="shared" ref="R746:AD746" si="528">+R747</f>
        <v>0</v>
      </c>
      <c r="S746" s="179">
        <f t="shared" si="528"/>
        <v>0</v>
      </c>
      <c r="T746" s="179">
        <f t="shared" si="528"/>
        <v>0</v>
      </c>
      <c r="U746" s="251">
        <f t="shared" si="528"/>
        <v>0</v>
      </c>
      <c r="V746" s="251">
        <f t="shared" si="528"/>
        <v>0</v>
      </c>
      <c r="W746" s="287">
        <f t="shared" si="528"/>
        <v>0</v>
      </c>
      <c r="X746" s="179"/>
      <c r="Y746" s="261"/>
      <c r="Z746" s="179">
        <f t="shared" si="528"/>
        <v>0</v>
      </c>
      <c r="AA746" s="179">
        <f t="shared" si="528"/>
        <v>0</v>
      </c>
      <c r="AB746" s="179">
        <f t="shared" si="528"/>
        <v>0</v>
      </c>
      <c r="AC746" s="179">
        <f t="shared" si="528"/>
        <v>0</v>
      </c>
      <c r="AD746" s="179">
        <f t="shared" si="528"/>
        <v>0</v>
      </c>
    </row>
    <row r="747" spans="1:30" s="98" customFormat="1" ht="20.25" hidden="1" customHeight="1" x14ac:dyDescent="0.25">
      <c r="A747" s="166" t="s">
        <v>331</v>
      </c>
      <c r="B747" s="166"/>
      <c r="C747" s="166"/>
      <c r="D747" s="166"/>
      <c r="E747" s="166"/>
      <c r="F747" s="182">
        <f t="shared" si="504"/>
        <v>0</v>
      </c>
      <c r="G747" s="182">
        <f t="shared" si="505"/>
        <v>0</v>
      </c>
      <c r="H747" s="183">
        <f t="shared" si="506"/>
        <v>0</v>
      </c>
      <c r="I747" s="116"/>
      <c r="J747" s="115"/>
      <c r="K747" s="115"/>
      <c r="L747" s="115"/>
      <c r="M747" s="9"/>
      <c r="N747" s="155">
        <v>322140</v>
      </c>
      <c r="O747" s="156" t="s">
        <v>40</v>
      </c>
      <c r="P747" s="157" t="s">
        <v>152</v>
      </c>
      <c r="Q747" s="158"/>
      <c r="R747" s="158"/>
      <c r="S747" s="158"/>
      <c r="T747" s="158"/>
      <c r="U747" s="252"/>
      <c r="V747" s="252"/>
      <c r="W747" s="289">
        <v>0</v>
      </c>
      <c r="X747" s="158"/>
      <c r="Y747" s="262"/>
      <c r="Z747" s="158"/>
      <c r="AA747" s="158">
        <f>+Q747</f>
        <v>0</v>
      </c>
      <c r="AB747" s="158"/>
      <c r="AC747" s="158"/>
      <c r="AD747" s="158"/>
    </row>
    <row r="748" spans="1:30" s="98" customFormat="1" ht="20.25" hidden="1" customHeight="1" x14ac:dyDescent="0.25">
      <c r="A748" s="167" t="s">
        <v>331</v>
      </c>
      <c r="B748" s="167"/>
      <c r="C748" s="167"/>
      <c r="D748" s="167"/>
      <c r="E748" s="180" t="s">
        <v>380</v>
      </c>
      <c r="F748" s="182">
        <f t="shared" si="504"/>
        <v>80</v>
      </c>
      <c r="G748" s="182">
        <f t="shared" si="505"/>
        <v>120</v>
      </c>
      <c r="H748" s="183">
        <f t="shared" si="506"/>
        <v>200</v>
      </c>
      <c r="I748" s="108"/>
      <c r="J748" s="115"/>
      <c r="K748" s="115"/>
      <c r="L748" s="115"/>
      <c r="M748" s="176">
        <v>32216</v>
      </c>
      <c r="N748" s="177"/>
      <c r="O748" s="178" t="s">
        <v>40</v>
      </c>
      <c r="P748" s="177" t="s">
        <v>162</v>
      </c>
      <c r="Q748" s="179">
        <f>Q749</f>
        <v>40</v>
      </c>
      <c r="R748" s="179">
        <f>R749</f>
        <v>0</v>
      </c>
      <c r="S748" s="179">
        <f>S749</f>
        <v>40</v>
      </c>
      <c r="T748" s="179">
        <f t="shared" ref="T748:AD748" si="529">T749</f>
        <v>0</v>
      </c>
      <c r="U748" s="251">
        <f t="shared" si="529"/>
        <v>40</v>
      </c>
      <c r="V748" s="251">
        <f t="shared" si="529"/>
        <v>40</v>
      </c>
      <c r="W748" s="287">
        <f t="shared" si="529"/>
        <v>40</v>
      </c>
      <c r="X748" s="179"/>
      <c r="Y748" s="261"/>
      <c r="Z748" s="179">
        <f t="shared" si="529"/>
        <v>40</v>
      </c>
      <c r="AA748" s="179">
        <f t="shared" si="529"/>
        <v>40</v>
      </c>
      <c r="AB748" s="179">
        <f t="shared" si="529"/>
        <v>40</v>
      </c>
      <c r="AC748" s="179">
        <f t="shared" si="529"/>
        <v>40</v>
      </c>
      <c r="AD748" s="179">
        <f t="shared" si="529"/>
        <v>40</v>
      </c>
    </row>
    <row r="749" spans="1:30" s="98" customFormat="1" ht="20.25" hidden="1" customHeight="1" x14ac:dyDescent="0.25">
      <c r="A749" s="166" t="s">
        <v>331</v>
      </c>
      <c r="B749" s="166"/>
      <c r="C749" s="166"/>
      <c r="D749" s="166"/>
      <c r="E749" s="166"/>
      <c r="F749" s="182">
        <f t="shared" si="504"/>
        <v>80</v>
      </c>
      <c r="G749" s="182">
        <f t="shared" si="505"/>
        <v>120</v>
      </c>
      <c r="H749" s="183">
        <f t="shared" si="506"/>
        <v>200</v>
      </c>
      <c r="I749" s="116"/>
      <c r="J749" s="115"/>
      <c r="K749" s="115"/>
      <c r="L749" s="115"/>
      <c r="M749" s="9"/>
      <c r="N749" s="155">
        <v>322160</v>
      </c>
      <c r="O749" s="156" t="s">
        <v>40</v>
      </c>
      <c r="P749" s="157" t="s">
        <v>162</v>
      </c>
      <c r="Q749" s="158">
        <v>40</v>
      </c>
      <c r="R749" s="158">
        <f>S749-Q749</f>
        <v>0</v>
      </c>
      <c r="S749" s="158">
        <v>40</v>
      </c>
      <c r="T749" s="158"/>
      <c r="U749" s="252">
        <v>40</v>
      </c>
      <c r="V749" s="252">
        <v>40</v>
      </c>
      <c r="W749" s="289">
        <v>40</v>
      </c>
      <c r="X749" s="158"/>
      <c r="Y749" s="262"/>
      <c r="Z749" s="158">
        <v>40</v>
      </c>
      <c r="AA749" s="158">
        <f>+Q749</f>
        <v>40</v>
      </c>
      <c r="AB749" s="158">
        <v>40</v>
      </c>
      <c r="AC749" s="158">
        <v>40</v>
      </c>
      <c r="AD749" s="158">
        <v>40</v>
      </c>
    </row>
    <row r="750" spans="1:30" s="98" customFormat="1" ht="20.25" customHeight="1" x14ac:dyDescent="0.25">
      <c r="A750" s="166" t="s">
        <v>331</v>
      </c>
      <c r="B750" s="166"/>
      <c r="C750" s="166"/>
      <c r="D750" s="180" t="s">
        <v>379</v>
      </c>
      <c r="E750" s="180" t="s">
        <v>380</v>
      </c>
      <c r="F750" s="182">
        <f t="shared" si="504"/>
        <v>320</v>
      </c>
      <c r="G750" s="182">
        <f t="shared" si="505"/>
        <v>690</v>
      </c>
      <c r="H750" s="183">
        <f t="shared" si="506"/>
        <v>800</v>
      </c>
      <c r="I750" s="116"/>
      <c r="J750" s="115"/>
      <c r="K750" s="115"/>
      <c r="L750" s="115">
        <v>3222</v>
      </c>
      <c r="M750" s="115"/>
      <c r="N750" s="115"/>
      <c r="O750" s="10" t="s">
        <v>40</v>
      </c>
      <c r="P750" s="111" t="s">
        <v>164</v>
      </c>
      <c r="Q750" s="117">
        <f>Q751+Q753</f>
        <v>160</v>
      </c>
      <c r="R750" s="117">
        <f>R751+R753</f>
        <v>0</v>
      </c>
      <c r="S750" s="117">
        <f>S751+S753</f>
        <v>160</v>
      </c>
      <c r="T750" s="117">
        <v>210</v>
      </c>
      <c r="U750" s="250">
        <f t="shared" ref="U750:AD750" si="530">U751+U753</f>
        <v>160</v>
      </c>
      <c r="V750" s="250">
        <f t="shared" si="530"/>
        <v>160</v>
      </c>
      <c r="W750" s="286">
        <f t="shared" si="530"/>
        <v>160</v>
      </c>
      <c r="X750" s="117"/>
      <c r="Y750" s="260"/>
      <c r="Z750" s="117">
        <f t="shared" si="530"/>
        <v>210</v>
      </c>
      <c r="AA750" s="117">
        <f t="shared" si="530"/>
        <v>160</v>
      </c>
      <c r="AB750" s="117">
        <f t="shared" si="530"/>
        <v>160</v>
      </c>
      <c r="AC750" s="117">
        <f t="shared" si="530"/>
        <v>160</v>
      </c>
      <c r="AD750" s="117">
        <f t="shared" si="530"/>
        <v>110</v>
      </c>
    </row>
    <row r="751" spans="1:30" s="98" customFormat="1" ht="20.25" hidden="1" customHeight="1" x14ac:dyDescent="0.25">
      <c r="A751" s="167" t="s">
        <v>331</v>
      </c>
      <c r="B751" s="167"/>
      <c r="C751" s="167"/>
      <c r="D751" s="167"/>
      <c r="E751" s="180" t="s">
        <v>380</v>
      </c>
      <c r="F751" s="182">
        <f t="shared" si="504"/>
        <v>180</v>
      </c>
      <c r="G751" s="182">
        <f t="shared" si="505"/>
        <v>270</v>
      </c>
      <c r="H751" s="183">
        <f t="shared" si="506"/>
        <v>420</v>
      </c>
      <c r="I751" s="108"/>
      <c r="J751" s="115"/>
      <c r="K751" s="115"/>
      <c r="L751" s="115"/>
      <c r="M751" s="176">
        <v>32221</v>
      </c>
      <c r="N751" s="177"/>
      <c r="O751" s="178" t="s">
        <v>40</v>
      </c>
      <c r="P751" s="177" t="s">
        <v>165</v>
      </c>
      <c r="Q751" s="179">
        <f>Q752</f>
        <v>90</v>
      </c>
      <c r="R751" s="179">
        <f>R752</f>
        <v>0</v>
      </c>
      <c r="S751" s="179">
        <f>S752</f>
        <v>90</v>
      </c>
      <c r="T751" s="179">
        <f t="shared" ref="T751:AD751" si="531">T752</f>
        <v>0</v>
      </c>
      <c r="U751" s="251">
        <f t="shared" si="531"/>
        <v>90</v>
      </c>
      <c r="V751" s="251">
        <f t="shared" si="531"/>
        <v>90</v>
      </c>
      <c r="W751" s="287">
        <f t="shared" si="531"/>
        <v>90</v>
      </c>
      <c r="X751" s="179"/>
      <c r="Y751" s="261"/>
      <c r="Z751" s="179">
        <f t="shared" si="531"/>
        <v>90</v>
      </c>
      <c r="AA751" s="179">
        <f t="shared" si="531"/>
        <v>90</v>
      </c>
      <c r="AB751" s="179">
        <f t="shared" si="531"/>
        <v>90</v>
      </c>
      <c r="AC751" s="179">
        <f t="shared" si="531"/>
        <v>90</v>
      </c>
      <c r="AD751" s="179">
        <f t="shared" si="531"/>
        <v>60</v>
      </c>
    </row>
    <row r="752" spans="1:30" s="98" customFormat="1" ht="20.25" hidden="1" customHeight="1" x14ac:dyDescent="0.25">
      <c r="A752" s="166" t="s">
        <v>331</v>
      </c>
      <c r="B752" s="166"/>
      <c r="C752" s="166"/>
      <c r="D752" s="166"/>
      <c r="E752" s="166"/>
      <c r="F752" s="182">
        <f t="shared" si="504"/>
        <v>180</v>
      </c>
      <c r="G752" s="182">
        <f t="shared" si="505"/>
        <v>270</v>
      </c>
      <c r="H752" s="183">
        <f t="shared" si="506"/>
        <v>420</v>
      </c>
      <c r="I752" s="116"/>
      <c r="J752" s="115"/>
      <c r="K752" s="115"/>
      <c r="L752" s="115"/>
      <c r="M752" s="9"/>
      <c r="N752" s="155">
        <v>322210</v>
      </c>
      <c r="O752" s="156" t="s">
        <v>40</v>
      </c>
      <c r="P752" s="157" t="s">
        <v>165</v>
      </c>
      <c r="Q752" s="158">
        <v>90</v>
      </c>
      <c r="R752" s="158">
        <f>S752-Q752</f>
        <v>0</v>
      </c>
      <c r="S752" s="158">
        <v>90</v>
      </c>
      <c r="T752" s="158"/>
      <c r="U752" s="252">
        <v>90</v>
      </c>
      <c r="V752" s="252">
        <v>90</v>
      </c>
      <c r="W752" s="289">
        <v>90</v>
      </c>
      <c r="X752" s="158"/>
      <c r="Y752" s="262"/>
      <c r="Z752" s="158">
        <v>90</v>
      </c>
      <c r="AA752" s="158">
        <f>+Q752</f>
        <v>90</v>
      </c>
      <c r="AB752" s="158">
        <v>90</v>
      </c>
      <c r="AC752" s="158">
        <v>90</v>
      </c>
      <c r="AD752" s="158">
        <v>60</v>
      </c>
    </row>
    <row r="753" spans="1:30" s="98" customFormat="1" ht="20.25" hidden="1" customHeight="1" x14ac:dyDescent="0.25">
      <c r="A753" s="167" t="s">
        <v>331</v>
      </c>
      <c r="B753" s="167"/>
      <c r="C753" s="167"/>
      <c r="D753" s="167"/>
      <c r="E753" s="180" t="s">
        <v>380</v>
      </c>
      <c r="F753" s="182">
        <f t="shared" si="504"/>
        <v>140</v>
      </c>
      <c r="G753" s="182">
        <f t="shared" si="505"/>
        <v>210</v>
      </c>
      <c r="H753" s="183">
        <f t="shared" si="506"/>
        <v>380</v>
      </c>
      <c r="I753" s="108"/>
      <c r="J753" s="115"/>
      <c r="K753" s="115"/>
      <c r="L753" s="115"/>
      <c r="M753" s="176">
        <v>32222</v>
      </c>
      <c r="N753" s="177"/>
      <c r="O753" s="178" t="s">
        <v>40</v>
      </c>
      <c r="P753" s="177" t="s">
        <v>167</v>
      </c>
      <c r="Q753" s="179">
        <f>Q754</f>
        <v>70</v>
      </c>
      <c r="R753" s="179">
        <f>R754</f>
        <v>0</v>
      </c>
      <c r="S753" s="179">
        <f>S754</f>
        <v>70</v>
      </c>
      <c r="T753" s="179">
        <f t="shared" ref="T753:AD753" si="532">T754</f>
        <v>0</v>
      </c>
      <c r="U753" s="251">
        <f t="shared" si="532"/>
        <v>70</v>
      </c>
      <c r="V753" s="251">
        <f t="shared" si="532"/>
        <v>70</v>
      </c>
      <c r="W753" s="287">
        <f t="shared" si="532"/>
        <v>70</v>
      </c>
      <c r="X753" s="179"/>
      <c r="Y753" s="261"/>
      <c r="Z753" s="179">
        <f t="shared" si="532"/>
        <v>120</v>
      </c>
      <c r="AA753" s="179">
        <f t="shared" si="532"/>
        <v>70</v>
      </c>
      <c r="AB753" s="179">
        <f t="shared" si="532"/>
        <v>70</v>
      </c>
      <c r="AC753" s="179">
        <f t="shared" si="532"/>
        <v>70</v>
      </c>
      <c r="AD753" s="179">
        <f t="shared" si="532"/>
        <v>50</v>
      </c>
    </row>
    <row r="754" spans="1:30" s="98" customFormat="1" ht="20.25" hidden="1" customHeight="1" x14ac:dyDescent="0.25">
      <c r="A754" s="166" t="s">
        <v>331</v>
      </c>
      <c r="B754" s="166"/>
      <c r="C754" s="166"/>
      <c r="D754" s="166"/>
      <c r="E754" s="166"/>
      <c r="F754" s="182">
        <f t="shared" si="504"/>
        <v>140</v>
      </c>
      <c r="G754" s="182">
        <f t="shared" si="505"/>
        <v>210</v>
      </c>
      <c r="H754" s="183">
        <f t="shared" si="506"/>
        <v>380</v>
      </c>
      <c r="I754" s="116"/>
      <c r="J754" s="115"/>
      <c r="K754" s="115"/>
      <c r="L754" s="115"/>
      <c r="M754" s="9"/>
      <c r="N754" s="155">
        <v>322220</v>
      </c>
      <c r="O754" s="156" t="s">
        <v>40</v>
      </c>
      <c r="P754" s="157" t="s">
        <v>167</v>
      </c>
      <c r="Q754" s="158">
        <v>70</v>
      </c>
      <c r="R754" s="158">
        <f>S754-Q754</f>
        <v>0</v>
      </c>
      <c r="S754" s="158">
        <v>70</v>
      </c>
      <c r="T754" s="158"/>
      <c r="U754" s="252">
        <v>70</v>
      </c>
      <c r="V754" s="252">
        <v>70</v>
      </c>
      <c r="W754" s="289">
        <v>70</v>
      </c>
      <c r="X754" s="158"/>
      <c r="Y754" s="262"/>
      <c r="Z754" s="158">
        <v>120</v>
      </c>
      <c r="AA754" s="158">
        <f>+Q754</f>
        <v>70</v>
      </c>
      <c r="AB754" s="158">
        <v>70</v>
      </c>
      <c r="AC754" s="158">
        <v>70</v>
      </c>
      <c r="AD754" s="158">
        <v>50</v>
      </c>
    </row>
    <row r="755" spans="1:30" s="98" customFormat="1" ht="20.25" customHeight="1" x14ac:dyDescent="0.25">
      <c r="A755" s="166" t="s">
        <v>331</v>
      </c>
      <c r="B755" s="166"/>
      <c r="C755" s="166"/>
      <c r="D755" s="180" t="s">
        <v>379</v>
      </c>
      <c r="E755" s="180" t="s">
        <v>380</v>
      </c>
      <c r="F755" s="182">
        <f t="shared" si="504"/>
        <v>960</v>
      </c>
      <c r="G755" s="182">
        <f t="shared" si="505"/>
        <v>1920</v>
      </c>
      <c r="H755" s="183">
        <f t="shared" si="506"/>
        <v>2180</v>
      </c>
      <c r="I755" s="116"/>
      <c r="J755" s="115"/>
      <c r="K755" s="115"/>
      <c r="L755" s="115">
        <v>3223</v>
      </c>
      <c r="M755" s="115"/>
      <c r="N755" s="116"/>
      <c r="O755" s="10" t="s">
        <v>40</v>
      </c>
      <c r="P755" s="111" t="s">
        <v>170</v>
      </c>
      <c r="Q755" s="117">
        <f>Q756+Q759+Q761</f>
        <v>480</v>
      </c>
      <c r="R755" s="117">
        <f t="shared" ref="R755:AD755" si="533">R756+R759+R761</f>
        <v>0</v>
      </c>
      <c r="S755" s="117">
        <f t="shared" si="533"/>
        <v>480</v>
      </c>
      <c r="T755" s="117">
        <v>480</v>
      </c>
      <c r="U755" s="250">
        <f t="shared" si="533"/>
        <v>480</v>
      </c>
      <c r="V755" s="250">
        <f t="shared" si="533"/>
        <v>480</v>
      </c>
      <c r="W755" s="286">
        <f t="shared" si="533"/>
        <v>480</v>
      </c>
      <c r="X755" s="117"/>
      <c r="Y755" s="260"/>
      <c r="Z755" s="117">
        <f t="shared" si="533"/>
        <v>480</v>
      </c>
      <c r="AA755" s="117">
        <f t="shared" si="533"/>
        <v>480</v>
      </c>
      <c r="AB755" s="117">
        <f t="shared" si="533"/>
        <v>480</v>
      </c>
      <c r="AC755" s="117">
        <f t="shared" si="533"/>
        <v>450</v>
      </c>
      <c r="AD755" s="117">
        <f t="shared" si="533"/>
        <v>290</v>
      </c>
    </row>
    <row r="756" spans="1:30" s="98" customFormat="1" ht="20.25" hidden="1" customHeight="1" x14ac:dyDescent="0.25">
      <c r="A756" s="167" t="s">
        <v>331</v>
      </c>
      <c r="B756" s="167"/>
      <c r="C756" s="167"/>
      <c r="D756" s="167"/>
      <c r="E756" s="180" t="s">
        <v>380</v>
      </c>
      <c r="F756" s="182">
        <f t="shared" si="504"/>
        <v>640</v>
      </c>
      <c r="G756" s="182">
        <f t="shared" si="505"/>
        <v>960</v>
      </c>
      <c r="H756" s="183">
        <f t="shared" si="506"/>
        <v>1470</v>
      </c>
      <c r="I756" s="108"/>
      <c r="J756" s="115"/>
      <c r="K756" s="115"/>
      <c r="L756" s="115"/>
      <c r="M756" s="176">
        <v>32231</v>
      </c>
      <c r="N756" s="177"/>
      <c r="O756" s="178" t="s">
        <v>40</v>
      </c>
      <c r="P756" s="177" t="s">
        <v>171</v>
      </c>
      <c r="Q756" s="179">
        <f>Q757+Q758</f>
        <v>320</v>
      </c>
      <c r="R756" s="179">
        <f>R757+R758</f>
        <v>0</v>
      </c>
      <c r="S756" s="179">
        <f>S757+S758</f>
        <v>320</v>
      </c>
      <c r="T756" s="179">
        <f t="shared" ref="T756:AD756" si="534">T757+T758</f>
        <v>0</v>
      </c>
      <c r="U756" s="251">
        <f t="shared" si="534"/>
        <v>320</v>
      </c>
      <c r="V756" s="251">
        <f t="shared" si="534"/>
        <v>320</v>
      </c>
      <c r="W756" s="287">
        <f t="shared" si="534"/>
        <v>320</v>
      </c>
      <c r="X756" s="179"/>
      <c r="Y756" s="261"/>
      <c r="Z756" s="179">
        <f t="shared" si="534"/>
        <v>320</v>
      </c>
      <c r="AA756" s="179">
        <f t="shared" si="534"/>
        <v>320</v>
      </c>
      <c r="AB756" s="179">
        <f t="shared" si="534"/>
        <v>320</v>
      </c>
      <c r="AC756" s="179">
        <f t="shared" si="534"/>
        <v>320</v>
      </c>
      <c r="AD756" s="179">
        <f t="shared" si="534"/>
        <v>190</v>
      </c>
    </row>
    <row r="757" spans="1:30" s="98" customFormat="1" ht="20.25" hidden="1" customHeight="1" x14ac:dyDescent="0.25">
      <c r="A757" s="166" t="s">
        <v>331</v>
      </c>
      <c r="B757" s="166"/>
      <c r="C757" s="166"/>
      <c r="D757" s="166"/>
      <c r="E757" s="166"/>
      <c r="F757" s="182">
        <f t="shared" si="504"/>
        <v>320</v>
      </c>
      <c r="G757" s="182">
        <f t="shared" si="505"/>
        <v>480</v>
      </c>
      <c r="H757" s="183">
        <f t="shared" si="506"/>
        <v>740</v>
      </c>
      <c r="I757" s="116"/>
      <c r="J757" s="115"/>
      <c r="K757" s="115"/>
      <c r="L757" s="115"/>
      <c r="M757" s="9"/>
      <c r="N757" s="155">
        <v>322310</v>
      </c>
      <c r="O757" s="156" t="s">
        <v>40</v>
      </c>
      <c r="P757" s="157" t="s">
        <v>171</v>
      </c>
      <c r="Q757" s="158">
        <v>160</v>
      </c>
      <c r="R757" s="158">
        <f>S757-Q757</f>
        <v>0</v>
      </c>
      <c r="S757" s="158">
        <v>160</v>
      </c>
      <c r="T757" s="158"/>
      <c r="U757" s="252">
        <v>160</v>
      </c>
      <c r="V757" s="252">
        <v>160</v>
      </c>
      <c r="W757" s="289">
        <v>160</v>
      </c>
      <c r="X757" s="158"/>
      <c r="Y757" s="262"/>
      <c r="Z757" s="158">
        <v>160</v>
      </c>
      <c r="AA757" s="158">
        <f t="shared" ref="AA757:AA758" si="535">+Q757</f>
        <v>160</v>
      </c>
      <c r="AB757" s="158">
        <v>160</v>
      </c>
      <c r="AC757" s="158">
        <v>160</v>
      </c>
      <c r="AD757" s="158">
        <v>100</v>
      </c>
    </row>
    <row r="758" spans="1:30" s="98" customFormat="1" ht="20.25" hidden="1" customHeight="1" x14ac:dyDescent="0.25">
      <c r="A758" s="166" t="s">
        <v>331</v>
      </c>
      <c r="B758" s="166"/>
      <c r="C758" s="166"/>
      <c r="D758" s="166"/>
      <c r="E758" s="166"/>
      <c r="F758" s="182">
        <f t="shared" si="504"/>
        <v>320</v>
      </c>
      <c r="G758" s="182">
        <f t="shared" si="505"/>
        <v>480</v>
      </c>
      <c r="H758" s="183">
        <f t="shared" si="506"/>
        <v>730</v>
      </c>
      <c r="I758" s="116"/>
      <c r="J758" s="115"/>
      <c r="K758" s="115"/>
      <c r="L758" s="115"/>
      <c r="M758" s="9"/>
      <c r="N758" s="155">
        <v>322311</v>
      </c>
      <c r="O758" s="156" t="s">
        <v>40</v>
      </c>
      <c r="P758" s="157" t="s">
        <v>172</v>
      </c>
      <c r="Q758" s="158">
        <v>160</v>
      </c>
      <c r="R758" s="158">
        <f>S758-Q758</f>
        <v>0</v>
      </c>
      <c r="S758" s="158">
        <v>160</v>
      </c>
      <c r="T758" s="158"/>
      <c r="U758" s="252">
        <v>160</v>
      </c>
      <c r="V758" s="252">
        <v>160</v>
      </c>
      <c r="W758" s="289">
        <v>160</v>
      </c>
      <c r="X758" s="158"/>
      <c r="Y758" s="262"/>
      <c r="Z758" s="158">
        <v>160</v>
      </c>
      <c r="AA758" s="158">
        <f t="shared" si="535"/>
        <v>160</v>
      </c>
      <c r="AB758" s="158">
        <v>160</v>
      </c>
      <c r="AC758" s="158">
        <v>160</v>
      </c>
      <c r="AD758" s="158">
        <v>90</v>
      </c>
    </row>
    <row r="759" spans="1:30" s="98" customFormat="1" ht="20.25" hidden="1" customHeight="1" x14ac:dyDescent="0.25">
      <c r="A759" s="167" t="s">
        <v>331</v>
      </c>
      <c r="B759" s="167"/>
      <c r="C759" s="167"/>
      <c r="D759" s="167"/>
      <c r="E759" s="180" t="s">
        <v>380</v>
      </c>
      <c r="F759" s="182">
        <f t="shared" si="504"/>
        <v>320</v>
      </c>
      <c r="G759" s="182">
        <f t="shared" si="505"/>
        <v>480</v>
      </c>
      <c r="H759" s="183">
        <f t="shared" si="506"/>
        <v>710</v>
      </c>
      <c r="I759" s="108"/>
      <c r="J759" s="115"/>
      <c r="K759" s="115"/>
      <c r="L759" s="115"/>
      <c r="M759" s="176">
        <v>32233</v>
      </c>
      <c r="N759" s="177"/>
      <c r="O759" s="178" t="s">
        <v>40</v>
      </c>
      <c r="P759" s="177" t="s">
        <v>173</v>
      </c>
      <c r="Q759" s="179">
        <f>Q760</f>
        <v>160</v>
      </c>
      <c r="R759" s="179">
        <f>R760</f>
        <v>0</v>
      </c>
      <c r="S759" s="179">
        <f>S760</f>
        <v>160</v>
      </c>
      <c r="T759" s="179">
        <f t="shared" ref="T759:AD759" si="536">T760</f>
        <v>0</v>
      </c>
      <c r="U759" s="251">
        <f t="shared" si="536"/>
        <v>160</v>
      </c>
      <c r="V759" s="251">
        <f t="shared" si="536"/>
        <v>160</v>
      </c>
      <c r="W759" s="287">
        <f t="shared" si="536"/>
        <v>160</v>
      </c>
      <c r="X759" s="179"/>
      <c r="Y759" s="261"/>
      <c r="Z759" s="179">
        <f t="shared" si="536"/>
        <v>160</v>
      </c>
      <c r="AA759" s="179">
        <f t="shared" si="536"/>
        <v>160</v>
      </c>
      <c r="AB759" s="179">
        <f t="shared" si="536"/>
        <v>160</v>
      </c>
      <c r="AC759" s="179">
        <f t="shared" si="536"/>
        <v>130</v>
      </c>
      <c r="AD759" s="179">
        <f t="shared" si="536"/>
        <v>100</v>
      </c>
    </row>
    <row r="760" spans="1:30" s="98" customFormat="1" ht="20.25" hidden="1" customHeight="1" x14ac:dyDescent="0.25">
      <c r="A760" s="166" t="s">
        <v>331</v>
      </c>
      <c r="B760" s="166"/>
      <c r="C760" s="166"/>
      <c r="D760" s="166"/>
      <c r="E760" s="166"/>
      <c r="F760" s="182">
        <f t="shared" si="504"/>
        <v>320</v>
      </c>
      <c r="G760" s="182">
        <f t="shared" si="505"/>
        <v>480</v>
      </c>
      <c r="H760" s="183">
        <f t="shared" si="506"/>
        <v>710</v>
      </c>
      <c r="I760" s="116"/>
      <c r="J760" s="115"/>
      <c r="K760" s="115"/>
      <c r="L760" s="115"/>
      <c r="M760" s="9"/>
      <c r="N760" s="155">
        <v>322330</v>
      </c>
      <c r="O760" s="156" t="s">
        <v>40</v>
      </c>
      <c r="P760" s="157" t="s">
        <v>173</v>
      </c>
      <c r="Q760" s="158">
        <v>160</v>
      </c>
      <c r="R760" s="158">
        <f>S760-Q760</f>
        <v>0</v>
      </c>
      <c r="S760" s="158">
        <v>160</v>
      </c>
      <c r="T760" s="158"/>
      <c r="U760" s="252">
        <v>160</v>
      </c>
      <c r="V760" s="252">
        <v>160</v>
      </c>
      <c r="W760" s="289">
        <v>160</v>
      </c>
      <c r="X760" s="158"/>
      <c r="Y760" s="262"/>
      <c r="Z760" s="158">
        <v>160</v>
      </c>
      <c r="AA760" s="158">
        <f>+Q760</f>
        <v>160</v>
      </c>
      <c r="AB760" s="158">
        <v>160</v>
      </c>
      <c r="AC760" s="158">
        <v>130</v>
      </c>
      <c r="AD760" s="158">
        <v>100</v>
      </c>
    </row>
    <row r="761" spans="1:30" s="98" customFormat="1" ht="20.25" hidden="1" customHeight="1" x14ac:dyDescent="0.25">
      <c r="A761" s="167" t="s">
        <v>331</v>
      </c>
      <c r="B761" s="167"/>
      <c r="C761" s="167"/>
      <c r="D761" s="167"/>
      <c r="E761" s="180" t="s">
        <v>380</v>
      </c>
      <c r="F761" s="182">
        <f t="shared" si="504"/>
        <v>0</v>
      </c>
      <c r="G761" s="182">
        <f t="shared" si="505"/>
        <v>0</v>
      </c>
      <c r="H761" s="183">
        <f t="shared" si="506"/>
        <v>0</v>
      </c>
      <c r="I761" s="108"/>
      <c r="J761" s="115"/>
      <c r="K761" s="115"/>
      <c r="L761" s="115"/>
      <c r="M761" s="176">
        <v>32234</v>
      </c>
      <c r="N761" s="177"/>
      <c r="O761" s="178" t="s">
        <v>40</v>
      </c>
      <c r="P761" s="177" t="s">
        <v>174</v>
      </c>
      <c r="Q761" s="179">
        <f>+Q762</f>
        <v>0</v>
      </c>
      <c r="R761" s="179">
        <f t="shared" ref="R761:AD761" si="537">+R762</f>
        <v>0</v>
      </c>
      <c r="S761" s="179">
        <f t="shared" si="537"/>
        <v>0</v>
      </c>
      <c r="T761" s="179">
        <f t="shared" si="537"/>
        <v>0</v>
      </c>
      <c r="U761" s="251">
        <f t="shared" si="537"/>
        <v>0</v>
      </c>
      <c r="V761" s="251">
        <f t="shared" si="537"/>
        <v>0</v>
      </c>
      <c r="W761" s="287">
        <f t="shared" si="537"/>
        <v>0</v>
      </c>
      <c r="X761" s="179"/>
      <c r="Y761" s="261"/>
      <c r="Z761" s="179">
        <f t="shared" si="537"/>
        <v>0</v>
      </c>
      <c r="AA761" s="179">
        <f t="shared" si="537"/>
        <v>0</v>
      </c>
      <c r="AB761" s="179">
        <f t="shared" si="537"/>
        <v>0</v>
      </c>
      <c r="AC761" s="179">
        <f t="shared" si="537"/>
        <v>0</v>
      </c>
      <c r="AD761" s="179">
        <f t="shared" si="537"/>
        <v>0</v>
      </c>
    </row>
    <row r="762" spans="1:30" s="98" customFormat="1" ht="20.25" hidden="1" customHeight="1" x14ac:dyDescent="0.25">
      <c r="A762" s="166" t="s">
        <v>331</v>
      </c>
      <c r="B762" s="166"/>
      <c r="C762" s="166"/>
      <c r="D762" s="166"/>
      <c r="E762" s="166"/>
      <c r="F762" s="182">
        <f t="shared" si="504"/>
        <v>0</v>
      </c>
      <c r="G762" s="182">
        <f t="shared" si="505"/>
        <v>0</v>
      </c>
      <c r="H762" s="183">
        <f t="shared" si="506"/>
        <v>0</v>
      </c>
      <c r="I762" s="116"/>
      <c r="J762" s="115"/>
      <c r="K762" s="115"/>
      <c r="L762" s="115"/>
      <c r="M762" s="9"/>
      <c r="N762" s="155">
        <v>322340</v>
      </c>
      <c r="O762" s="156" t="s">
        <v>40</v>
      </c>
      <c r="P762" s="157" t="s">
        <v>174</v>
      </c>
      <c r="Q762" s="158"/>
      <c r="R762" s="158"/>
      <c r="S762" s="158"/>
      <c r="T762" s="158"/>
      <c r="U762" s="252">
        <v>0</v>
      </c>
      <c r="V762" s="252">
        <v>0</v>
      </c>
      <c r="W762" s="289">
        <v>0</v>
      </c>
      <c r="X762" s="158"/>
      <c r="Y762" s="262"/>
      <c r="Z762" s="158"/>
      <c r="AA762" s="158">
        <f>+Q762</f>
        <v>0</v>
      </c>
      <c r="AB762" s="158"/>
      <c r="AC762" s="158"/>
      <c r="AD762" s="158"/>
    </row>
    <row r="763" spans="1:30" s="194" customFormat="1" ht="20.25" customHeight="1" x14ac:dyDescent="0.25">
      <c r="A763" s="172" t="s">
        <v>331</v>
      </c>
      <c r="B763" s="172"/>
      <c r="C763" s="195" t="s">
        <v>376</v>
      </c>
      <c r="D763" s="195" t="s">
        <v>379</v>
      </c>
      <c r="E763" s="195" t="s">
        <v>380</v>
      </c>
      <c r="F763" s="187">
        <f t="shared" si="504"/>
        <v>800</v>
      </c>
      <c r="G763" s="187">
        <f t="shared" si="505"/>
        <v>1600</v>
      </c>
      <c r="H763" s="188">
        <f t="shared" si="506"/>
        <v>1720</v>
      </c>
      <c r="I763" s="108"/>
      <c r="J763" s="115"/>
      <c r="K763" s="115">
        <v>323</v>
      </c>
      <c r="L763" s="115"/>
      <c r="M763" s="115"/>
      <c r="N763" s="116"/>
      <c r="O763" s="10" t="s">
        <v>40</v>
      </c>
      <c r="P763" s="111" t="s">
        <v>182</v>
      </c>
      <c r="Q763" s="117">
        <f>Q767+Q775+Q778+Q764+Q770</f>
        <v>400</v>
      </c>
      <c r="R763" s="117">
        <f t="shared" ref="R763:AD763" si="538">R767+R775+R778+R764+R770</f>
        <v>0</v>
      </c>
      <c r="S763" s="117">
        <f t="shared" si="538"/>
        <v>400</v>
      </c>
      <c r="T763" s="117">
        <f t="shared" si="538"/>
        <v>400</v>
      </c>
      <c r="U763" s="250">
        <f t="shared" si="538"/>
        <v>400</v>
      </c>
      <c r="V763" s="250">
        <f t="shared" si="538"/>
        <v>400</v>
      </c>
      <c r="W763" s="286">
        <f t="shared" si="538"/>
        <v>400</v>
      </c>
      <c r="X763" s="117"/>
      <c r="Y763" s="260"/>
      <c r="Z763" s="193">
        <f t="shared" si="538"/>
        <v>400</v>
      </c>
      <c r="AA763" s="193">
        <f t="shared" si="538"/>
        <v>400</v>
      </c>
      <c r="AB763" s="193">
        <f t="shared" si="538"/>
        <v>400</v>
      </c>
      <c r="AC763" s="193">
        <f t="shared" si="538"/>
        <v>280</v>
      </c>
      <c r="AD763" s="193">
        <f t="shared" si="538"/>
        <v>240</v>
      </c>
    </row>
    <row r="764" spans="1:30" s="98" customFormat="1" ht="20.25" customHeight="1" x14ac:dyDescent="0.25">
      <c r="A764" s="166" t="s">
        <v>331</v>
      </c>
      <c r="B764" s="166"/>
      <c r="C764" s="166"/>
      <c r="D764" s="180" t="s">
        <v>379</v>
      </c>
      <c r="E764" s="180" t="s">
        <v>380</v>
      </c>
      <c r="F764" s="182">
        <f t="shared" si="504"/>
        <v>80</v>
      </c>
      <c r="G764" s="182">
        <f t="shared" si="505"/>
        <v>160</v>
      </c>
      <c r="H764" s="183">
        <f t="shared" si="506"/>
        <v>200</v>
      </c>
      <c r="I764" s="116"/>
      <c r="J764" s="115"/>
      <c r="K764" s="115"/>
      <c r="L764" s="115">
        <v>3232</v>
      </c>
      <c r="M764" s="115"/>
      <c r="N764" s="116"/>
      <c r="O764" s="10" t="s">
        <v>40</v>
      </c>
      <c r="P764" s="111" t="s">
        <v>189</v>
      </c>
      <c r="Q764" s="117">
        <f t="shared" ref="Q764:AD765" si="539">Q765</f>
        <v>40</v>
      </c>
      <c r="R764" s="117">
        <f t="shared" si="539"/>
        <v>0</v>
      </c>
      <c r="S764" s="117">
        <f t="shared" si="539"/>
        <v>40</v>
      </c>
      <c r="T764" s="117">
        <v>40</v>
      </c>
      <c r="U764" s="250">
        <f t="shared" si="539"/>
        <v>40</v>
      </c>
      <c r="V764" s="250">
        <f t="shared" si="539"/>
        <v>40</v>
      </c>
      <c r="W764" s="286">
        <f t="shared" si="539"/>
        <v>40</v>
      </c>
      <c r="X764" s="117"/>
      <c r="Y764" s="260"/>
      <c r="Z764" s="117">
        <f t="shared" si="539"/>
        <v>40</v>
      </c>
      <c r="AA764" s="117">
        <f t="shared" si="539"/>
        <v>40</v>
      </c>
      <c r="AB764" s="117">
        <f t="shared" si="539"/>
        <v>40</v>
      </c>
      <c r="AC764" s="117">
        <f t="shared" si="539"/>
        <v>40</v>
      </c>
      <c r="AD764" s="117">
        <f t="shared" si="539"/>
        <v>40</v>
      </c>
    </row>
    <row r="765" spans="1:30" s="98" customFormat="1" ht="20.25" hidden="1" customHeight="1" x14ac:dyDescent="0.25">
      <c r="A765" s="167" t="s">
        <v>331</v>
      </c>
      <c r="B765" s="167"/>
      <c r="C765" s="167"/>
      <c r="D765" s="167"/>
      <c r="E765" s="180" t="s">
        <v>380</v>
      </c>
      <c r="F765" s="182">
        <f t="shared" si="504"/>
        <v>80</v>
      </c>
      <c r="G765" s="182">
        <f t="shared" si="505"/>
        <v>120</v>
      </c>
      <c r="H765" s="183">
        <f t="shared" si="506"/>
        <v>200</v>
      </c>
      <c r="I765" s="108"/>
      <c r="J765" s="115"/>
      <c r="K765" s="115"/>
      <c r="L765" s="115"/>
      <c r="M765" s="176">
        <v>32322</v>
      </c>
      <c r="N765" s="177"/>
      <c r="O765" s="178" t="s">
        <v>40</v>
      </c>
      <c r="P765" s="177" t="s">
        <v>294</v>
      </c>
      <c r="Q765" s="179">
        <f t="shared" si="539"/>
        <v>40</v>
      </c>
      <c r="R765" s="179">
        <f t="shared" si="539"/>
        <v>0</v>
      </c>
      <c r="S765" s="179">
        <f t="shared" si="539"/>
        <v>40</v>
      </c>
      <c r="T765" s="179">
        <f t="shared" si="539"/>
        <v>0</v>
      </c>
      <c r="U765" s="251">
        <f t="shared" si="539"/>
        <v>40</v>
      </c>
      <c r="V765" s="251">
        <f t="shared" si="539"/>
        <v>40</v>
      </c>
      <c r="W765" s="287">
        <f t="shared" si="539"/>
        <v>40</v>
      </c>
      <c r="X765" s="179"/>
      <c r="Y765" s="261"/>
      <c r="Z765" s="179">
        <f t="shared" si="539"/>
        <v>40</v>
      </c>
      <c r="AA765" s="179">
        <f t="shared" si="539"/>
        <v>40</v>
      </c>
      <c r="AB765" s="179">
        <f t="shared" si="539"/>
        <v>40</v>
      </c>
      <c r="AC765" s="179">
        <f t="shared" si="539"/>
        <v>40</v>
      </c>
      <c r="AD765" s="179">
        <f t="shared" si="539"/>
        <v>40</v>
      </c>
    </row>
    <row r="766" spans="1:30" s="98" customFormat="1" ht="20.25" hidden="1" customHeight="1" x14ac:dyDescent="0.25">
      <c r="A766" s="166" t="s">
        <v>331</v>
      </c>
      <c r="B766" s="166"/>
      <c r="C766" s="166"/>
      <c r="D766" s="166"/>
      <c r="E766" s="166"/>
      <c r="F766" s="182">
        <f t="shared" si="504"/>
        <v>80</v>
      </c>
      <c r="G766" s="182">
        <f t="shared" si="505"/>
        <v>120</v>
      </c>
      <c r="H766" s="183">
        <f t="shared" si="506"/>
        <v>200</v>
      </c>
      <c r="I766" s="116"/>
      <c r="J766" s="115"/>
      <c r="K766" s="115"/>
      <c r="L766" s="115"/>
      <c r="M766" s="115"/>
      <c r="N766" s="155">
        <v>323220</v>
      </c>
      <c r="O766" s="156" t="s">
        <v>40</v>
      </c>
      <c r="P766" s="157" t="s">
        <v>294</v>
      </c>
      <c r="Q766" s="158">
        <v>40</v>
      </c>
      <c r="R766" s="158">
        <f>S766-Q766</f>
        <v>0</v>
      </c>
      <c r="S766" s="158">
        <v>40</v>
      </c>
      <c r="T766" s="158"/>
      <c r="U766" s="252">
        <v>40</v>
      </c>
      <c r="V766" s="252">
        <v>40</v>
      </c>
      <c r="W766" s="289">
        <v>40</v>
      </c>
      <c r="X766" s="158"/>
      <c r="Y766" s="262"/>
      <c r="Z766" s="158">
        <v>40</v>
      </c>
      <c r="AA766" s="158">
        <f>+Q766</f>
        <v>40</v>
      </c>
      <c r="AB766" s="158">
        <v>40</v>
      </c>
      <c r="AC766" s="158">
        <v>40</v>
      </c>
      <c r="AD766" s="158">
        <v>40</v>
      </c>
    </row>
    <row r="767" spans="1:30" s="98" customFormat="1" ht="20.25" hidden="1" customHeight="1" x14ac:dyDescent="0.25">
      <c r="A767" s="166" t="s">
        <v>331</v>
      </c>
      <c r="B767" s="166"/>
      <c r="C767" s="166"/>
      <c r="D767" s="180" t="s">
        <v>379</v>
      </c>
      <c r="E767" s="180" t="s">
        <v>380</v>
      </c>
      <c r="F767" s="182">
        <f t="shared" si="504"/>
        <v>80</v>
      </c>
      <c r="G767" s="182">
        <f t="shared" si="505"/>
        <v>120</v>
      </c>
      <c r="H767" s="183">
        <f t="shared" si="506"/>
        <v>200</v>
      </c>
      <c r="I767" s="116"/>
      <c r="J767" s="115"/>
      <c r="K767" s="115"/>
      <c r="L767" s="115">
        <v>3233</v>
      </c>
      <c r="M767" s="115"/>
      <c r="N767" s="116"/>
      <c r="O767" s="10" t="s">
        <v>40</v>
      </c>
      <c r="P767" s="111" t="s">
        <v>192</v>
      </c>
      <c r="Q767" s="117">
        <f t="shared" ref="Q767:AD768" si="540">Q768</f>
        <v>40</v>
      </c>
      <c r="R767" s="117">
        <f t="shared" si="540"/>
        <v>0</v>
      </c>
      <c r="S767" s="117">
        <f t="shared" si="540"/>
        <v>40</v>
      </c>
      <c r="T767" s="117">
        <v>40</v>
      </c>
      <c r="U767" s="250">
        <f t="shared" si="540"/>
        <v>40</v>
      </c>
      <c r="V767" s="250">
        <f t="shared" si="540"/>
        <v>40</v>
      </c>
      <c r="W767" s="286">
        <f t="shared" si="540"/>
        <v>0</v>
      </c>
      <c r="X767" s="117"/>
      <c r="Y767" s="260"/>
      <c r="Z767" s="117">
        <f t="shared" si="540"/>
        <v>40</v>
      </c>
      <c r="AA767" s="117">
        <f t="shared" si="540"/>
        <v>40</v>
      </c>
      <c r="AB767" s="117">
        <f t="shared" si="540"/>
        <v>40</v>
      </c>
      <c r="AC767" s="117">
        <f t="shared" si="540"/>
        <v>40</v>
      </c>
      <c r="AD767" s="117">
        <f t="shared" si="540"/>
        <v>40</v>
      </c>
    </row>
    <row r="768" spans="1:30" s="98" customFormat="1" ht="20.25" hidden="1" customHeight="1" x14ac:dyDescent="0.25">
      <c r="A768" s="167" t="s">
        <v>331</v>
      </c>
      <c r="B768" s="167"/>
      <c r="C768" s="167"/>
      <c r="D768" s="167"/>
      <c r="E768" s="180" t="s">
        <v>380</v>
      </c>
      <c r="F768" s="182">
        <f t="shared" si="504"/>
        <v>80</v>
      </c>
      <c r="G768" s="182">
        <f t="shared" si="505"/>
        <v>80</v>
      </c>
      <c r="H768" s="183">
        <f t="shared" si="506"/>
        <v>200</v>
      </c>
      <c r="I768" s="108"/>
      <c r="J768" s="115"/>
      <c r="K768" s="115"/>
      <c r="L768" s="115"/>
      <c r="M768" s="176">
        <v>32339</v>
      </c>
      <c r="N768" s="177"/>
      <c r="O768" s="178" t="s">
        <v>40</v>
      </c>
      <c r="P768" s="177" t="s">
        <v>192</v>
      </c>
      <c r="Q768" s="179">
        <f t="shared" si="540"/>
        <v>40</v>
      </c>
      <c r="R768" s="179">
        <f t="shared" si="540"/>
        <v>0</v>
      </c>
      <c r="S768" s="179">
        <f t="shared" si="540"/>
        <v>40</v>
      </c>
      <c r="T768" s="179">
        <f t="shared" si="540"/>
        <v>0</v>
      </c>
      <c r="U768" s="251">
        <f t="shared" si="540"/>
        <v>40</v>
      </c>
      <c r="V768" s="251">
        <f t="shared" si="540"/>
        <v>40</v>
      </c>
      <c r="W768" s="287">
        <f t="shared" si="540"/>
        <v>0</v>
      </c>
      <c r="X768" s="179"/>
      <c r="Y768" s="261"/>
      <c r="Z768" s="179">
        <f t="shared" si="540"/>
        <v>40</v>
      </c>
      <c r="AA768" s="179">
        <f t="shared" si="540"/>
        <v>40</v>
      </c>
      <c r="AB768" s="179">
        <f t="shared" si="540"/>
        <v>40</v>
      </c>
      <c r="AC768" s="179">
        <f t="shared" si="540"/>
        <v>40</v>
      </c>
      <c r="AD768" s="179">
        <f t="shared" si="540"/>
        <v>40</v>
      </c>
    </row>
    <row r="769" spans="1:30" s="98" customFormat="1" ht="20.25" hidden="1" customHeight="1" x14ac:dyDescent="0.25">
      <c r="A769" s="166" t="s">
        <v>331</v>
      </c>
      <c r="B769" s="166"/>
      <c r="C769" s="166"/>
      <c r="D769" s="166"/>
      <c r="E769" s="166"/>
      <c r="F769" s="182">
        <f t="shared" si="504"/>
        <v>80</v>
      </c>
      <c r="G769" s="182">
        <f t="shared" si="505"/>
        <v>80</v>
      </c>
      <c r="H769" s="183">
        <f t="shared" si="506"/>
        <v>200</v>
      </c>
      <c r="I769" s="116"/>
      <c r="J769" s="115"/>
      <c r="K769" s="115"/>
      <c r="L769" s="115"/>
      <c r="M769" s="9"/>
      <c r="N769" s="155">
        <v>323390</v>
      </c>
      <c r="O769" s="156" t="s">
        <v>40</v>
      </c>
      <c r="P769" s="157" t="s">
        <v>193</v>
      </c>
      <c r="Q769" s="158">
        <v>40</v>
      </c>
      <c r="R769" s="158">
        <f>S769-Q769</f>
        <v>0</v>
      </c>
      <c r="S769" s="158">
        <v>40</v>
      </c>
      <c r="T769" s="158"/>
      <c r="U769" s="252">
        <v>40</v>
      </c>
      <c r="V769" s="252">
        <v>40</v>
      </c>
      <c r="W769" s="289">
        <v>0</v>
      </c>
      <c r="X769" s="158"/>
      <c r="Y769" s="262"/>
      <c r="Z769" s="158">
        <v>40</v>
      </c>
      <c r="AA769" s="158">
        <f>+Q769</f>
        <v>40</v>
      </c>
      <c r="AB769" s="158">
        <v>40</v>
      </c>
      <c r="AC769" s="158">
        <v>40</v>
      </c>
      <c r="AD769" s="158">
        <v>40</v>
      </c>
    </row>
    <row r="770" spans="1:30" s="98" customFormat="1" ht="20.25" hidden="1" customHeight="1" x14ac:dyDescent="0.25">
      <c r="A770" s="166" t="s">
        <v>331</v>
      </c>
      <c r="B770" s="166"/>
      <c r="C770" s="166"/>
      <c r="D770" s="180" t="s">
        <v>379</v>
      </c>
      <c r="E770" s="180" t="s">
        <v>380</v>
      </c>
      <c r="F770" s="182">
        <f t="shared" si="504"/>
        <v>0</v>
      </c>
      <c r="G770" s="182">
        <f t="shared" si="505"/>
        <v>0</v>
      </c>
      <c r="H770" s="183">
        <f t="shared" si="506"/>
        <v>0</v>
      </c>
      <c r="I770" s="116"/>
      <c r="J770" s="115"/>
      <c r="K770" s="115"/>
      <c r="L770" s="115">
        <v>3236</v>
      </c>
      <c r="M770" s="115"/>
      <c r="N770" s="116"/>
      <c r="O770" s="10" t="s">
        <v>40</v>
      </c>
      <c r="P770" s="111" t="s">
        <v>203</v>
      </c>
      <c r="Q770" s="117">
        <f>+Q771+Q773</f>
        <v>0</v>
      </c>
      <c r="R770" s="117">
        <f t="shared" ref="R770:AD770" si="541">+R771+R773</f>
        <v>0</v>
      </c>
      <c r="S770" s="117">
        <f t="shared" si="541"/>
        <v>0</v>
      </c>
      <c r="T770" s="117">
        <f t="shared" si="541"/>
        <v>0</v>
      </c>
      <c r="U770" s="250">
        <f t="shared" si="541"/>
        <v>0</v>
      </c>
      <c r="V770" s="250">
        <f t="shared" si="541"/>
        <v>0</v>
      </c>
      <c r="W770" s="286">
        <f t="shared" si="541"/>
        <v>0</v>
      </c>
      <c r="X770" s="117"/>
      <c r="Y770" s="260"/>
      <c r="Z770" s="117">
        <f t="shared" si="541"/>
        <v>0</v>
      </c>
      <c r="AA770" s="117">
        <f t="shared" si="541"/>
        <v>0</v>
      </c>
      <c r="AB770" s="117">
        <f t="shared" si="541"/>
        <v>0</v>
      </c>
      <c r="AC770" s="117">
        <f t="shared" si="541"/>
        <v>0</v>
      </c>
      <c r="AD770" s="117">
        <f t="shared" si="541"/>
        <v>0</v>
      </c>
    </row>
    <row r="771" spans="1:30" s="98" customFormat="1" ht="20.25" hidden="1" customHeight="1" x14ac:dyDescent="0.25">
      <c r="A771" s="167" t="s">
        <v>331</v>
      </c>
      <c r="B771" s="167"/>
      <c r="C771" s="167"/>
      <c r="D771" s="167"/>
      <c r="E771" s="180" t="s">
        <v>380</v>
      </c>
      <c r="F771" s="182">
        <f t="shared" si="504"/>
        <v>0</v>
      </c>
      <c r="G771" s="182">
        <f t="shared" si="505"/>
        <v>0</v>
      </c>
      <c r="H771" s="183">
        <f t="shared" si="506"/>
        <v>0</v>
      </c>
      <c r="I771" s="108"/>
      <c r="J771" s="115"/>
      <c r="K771" s="115"/>
      <c r="L771" s="115"/>
      <c r="M771" s="176">
        <v>32363</v>
      </c>
      <c r="N771" s="177"/>
      <c r="O771" s="178" t="s">
        <v>40</v>
      </c>
      <c r="P771" s="177" t="s">
        <v>204</v>
      </c>
      <c r="Q771" s="179">
        <f>+Q772</f>
        <v>0</v>
      </c>
      <c r="R771" s="179">
        <f t="shared" ref="R771:AD771" si="542">+R772</f>
        <v>0</v>
      </c>
      <c r="S771" s="179">
        <f t="shared" si="542"/>
        <v>0</v>
      </c>
      <c r="T771" s="179">
        <f t="shared" si="542"/>
        <v>0</v>
      </c>
      <c r="U771" s="251">
        <f t="shared" si="542"/>
        <v>0</v>
      </c>
      <c r="V771" s="251">
        <f t="shared" si="542"/>
        <v>0</v>
      </c>
      <c r="W771" s="287">
        <f t="shared" si="542"/>
        <v>0</v>
      </c>
      <c r="X771" s="179"/>
      <c r="Y771" s="261"/>
      <c r="Z771" s="179">
        <f t="shared" si="542"/>
        <v>0</v>
      </c>
      <c r="AA771" s="179">
        <f t="shared" si="542"/>
        <v>0</v>
      </c>
      <c r="AB771" s="179">
        <f t="shared" si="542"/>
        <v>0</v>
      </c>
      <c r="AC771" s="179">
        <f t="shared" si="542"/>
        <v>0</v>
      </c>
      <c r="AD771" s="179">
        <f t="shared" si="542"/>
        <v>0</v>
      </c>
    </row>
    <row r="772" spans="1:30" s="98" customFormat="1" ht="20.25" hidden="1" customHeight="1" x14ac:dyDescent="0.25">
      <c r="A772" s="166" t="s">
        <v>331</v>
      </c>
      <c r="B772" s="166"/>
      <c r="C772" s="166"/>
      <c r="D772" s="166"/>
      <c r="E772" s="166"/>
      <c r="F772" s="182">
        <f t="shared" si="504"/>
        <v>0</v>
      </c>
      <c r="G772" s="182">
        <f t="shared" si="505"/>
        <v>0</v>
      </c>
      <c r="H772" s="183">
        <f t="shared" si="506"/>
        <v>0</v>
      </c>
      <c r="I772" s="116"/>
      <c r="J772" s="115"/>
      <c r="K772" s="115"/>
      <c r="L772" s="115"/>
      <c r="M772" s="9"/>
      <c r="N772" s="155">
        <v>323630</v>
      </c>
      <c r="O772" s="156" t="s">
        <v>40</v>
      </c>
      <c r="P772" s="157" t="s">
        <v>204</v>
      </c>
      <c r="Q772" s="158"/>
      <c r="R772" s="158"/>
      <c r="S772" s="158"/>
      <c r="T772" s="158"/>
      <c r="U772" s="252">
        <v>0</v>
      </c>
      <c r="V772" s="252">
        <v>0</v>
      </c>
      <c r="W772" s="289">
        <v>0</v>
      </c>
      <c r="X772" s="158"/>
      <c r="Y772" s="262"/>
      <c r="Z772" s="158"/>
      <c r="AA772" s="158">
        <f>+Q772</f>
        <v>0</v>
      </c>
      <c r="AB772" s="158"/>
      <c r="AC772" s="158"/>
      <c r="AD772" s="158"/>
    </row>
    <row r="773" spans="1:30" s="98" customFormat="1" ht="20.25" hidden="1" customHeight="1" x14ac:dyDescent="0.25">
      <c r="A773" s="167" t="s">
        <v>331</v>
      </c>
      <c r="B773" s="167"/>
      <c r="C773" s="167"/>
      <c r="D773" s="167"/>
      <c r="E773" s="180" t="s">
        <v>380</v>
      </c>
      <c r="F773" s="182">
        <f t="shared" si="504"/>
        <v>0</v>
      </c>
      <c r="G773" s="182">
        <f t="shared" si="505"/>
        <v>0</v>
      </c>
      <c r="H773" s="183">
        <f t="shared" si="506"/>
        <v>0</v>
      </c>
      <c r="I773" s="108"/>
      <c r="J773" s="115"/>
      <c r="K773" s="115"/>
      <c r="L773" s="115"/>
      <c r="M773" s="176">
        <v>32369</v>
      </c>
      <c r="N773" s="177"/>
      <c r="O773" s="178" t="s">
        <v>40</v>
      </c>
      <c r="P773" s="177" t="s">
        <v>205</v>
      </c>
      <c r="Q773" s="179">
        <f>+Q774</f>
        <v>0</v>
      </c>
      <c r="R773" s="179">
        <f t="shared" ref="R773:AD773" si="543">+R774</f>
        <v>0</v>
      </c>
      <c r="S773" s="179">
        <f t="shared" si="543"/>
        <v>0</v>
      </c>
      <c r="T773" s="179">
        <f t="shared" si="543"/>
        <v>0</v>
      </c>
      <c r="U773" s="251">
        <f t="shared" si="543"/>
        <v>0</v>
      </c>
      <c r="V773" s="251">
        <f t="shared" si="543"/>
        <v>0</v>
      </c>
      <c r="W773" s="287">
        <f t="shared" si="543"/>
        <v>0</v>
      </c>
      <c r="X773" s="179"/>
      <c r="Y773" s="261"/>
      <c r="Z773" s="179">
        <f t="shared" si="543"/>
        <v>0</v>
      </c>
      <c r="AA773" s="179">
        <f t="shared" si="543"/>
        <v>0</v>
      </c>
      <c r="AB773" s="179">
        <f t="shared" si="543"/>
        <v>0</v>
      </c>
      <c r="AC773" s="179">
        <f t="shared" si="543"/>
        <v>0</v>
      </c>
      <c r="AD773" s="179">
        <f t="shared" si="543"/>
        <v>0</v>
      </c>
    </row>
    <row r="774" spans="1:30" s="98" customFormat="1" ht="20.25" hidden="1" customHeight="1" x14ac:dyDescent="0.25">
      <c r="A774" s="166" t="s">
        <v>331</v>
      </c>
      <c r="B774" s="166"/>
      <c r="C774" s="166"/>
      <c r="D774" s="166"/>
      <c r="E774" s="166"/>
      <c r="F774" s="182">
        <f t="shared" si="504"/>
        <v>0</v>
      </c>
      <c r="G774" s="182">
        <f t="shared" si="505"/>
        <v>0</v>
      </c>
      <c r="H774" s="183">
        <f t="shared" si="506"/>
        <v>0</v>
      </c>
      <c r="I774" s="116"/>
      <c r="J774" s="115"/>
      <c r="K774" s="115"/>
      <c r="L774" s="115"/>
      <c r="M774" s="9"/>
      <c r="N774" s="155">
        <v>323690</v>
      </c>
      <c r="O774" s="156" t="s">
        <v>40</v>
      </c>
      <c r="P774" s="157" t="s">
        <v>205</v>
      </c>
      <c r="Q774" s="158"/>
      <c r="R774" s="158"/>
      <c r="S774" s="158"/>
      <c r="T774" s="158"/>
      <c r="U774" s="252">
        <v>0</v>
      </c>
      <c r="V774" s="252">
        <v>0</v>
      </c>
      <c r="W774" s="289">
        <v>0</v>
      </c>
      <c r="X774" s="158"/>
      <c r="Y774" s="262"/>
      <c r="Z774" s="158"/>
      <c r="AA774" s="158">
        <f>+Q774</f>
        <v>0</v>
      </c>
      <c r="AB774" s="158"/>
      <c r="AC774" s="158"/>
      <c r="AD774" s="158"/>
    </row>
    <row r="775" spans="1:30" s="98" customFormat="1" ht="20.25" customHeight="1" x14ac:dyDescent="0.25">
      <c r="A775" s="166" t="s">
        <v>331</v>
      </c>
      <c r="B775" s="166"/>
      <c r="C775" s="166"/>
      <c r="D775" s="180" t="s">
        <v>379</v>
      </c>
      <c r="E775" s="180" t="s">
        <v>380</v>
      </c>
      <c r="F775" s="182">
        <f t="shared" ref="F775:F838" si="544">+Q775+R775+S775</f>
        <v>320</v>
      </c>
      <c r="G775" s="182">
        <f t="shared" ref="G775:G838" si="545">+T775+U775+V775+W775+X775+Y775</f>
        <v>660</v>
      </c>
      <c r="H775" s="183">
        <f t="shared" ref="H775:H838" si="546">+Z775+AA775+AB775+AC775+AD775</f>
        <v>660</v>
      </c>
      <c r="I775" s="116"/>
      <c r="J775" s="115"/>
      <c r="K775" s="115"/>
      <c r="L775" s="115">
        <v>3238</v>
      </c>
      <c r="M775" s="115"/>
      <c r="N775" s="116"/>
      <c r="O775" s="10" t="s">
        <v>40</v>
      </c>
      <c r="P775" s="111" t="s">
        <v>210</v>
      </c>
      <c r="Q775" s="117">
        <f t="shared" ref="Q775:AD776" si="547">Q776</f>
        <v>160</v>
      </c>
      <c r="R775" s="117">
        <f t="shared" si="547"/>
        <v>0</v>
      </c>
      <c r="S775" s="117">
        <f t="shared" si="547"/>
        <v>160</v>
      </c>
      <c r="T775" s="117">
        <v>160</v>
      </c>
      <c r="U775" s="250">
        <f t="shared" si="547"/>
        <v>160</v>
      </c>
      <c r="V775" s="250">
        <f t="shared" si="547"/>
        <v>160</v>
      </c>
      <c r="W775" s="286">
        <f t="shared" si="547"/>
        <v>180</v>
      </c>
      <c r="X775" s="117"/>
      <c r="Y775" s="260"/>
      <c r="Z775" s="117">
        <f t="shared" si="547"/>
        <v>160</v>
      </c>
      <c r="AA775" s="117">
        <f t="shared" si="547"/>
        <v>160</v>
      </c>
      <c r="AB775" s="117">
        <f t="shared" si="547"/>
        <v>160</v>
      </c>
      <c r="AC775" s="117">
        <f t="shared" si="547"/>
        <v>100</v>
      </c>
      <c r="AD775" s="117">
        <f t="shared" si="547"/>
        <v>80</v>
      </c>
    </row>
    <row r="776" spans="1:30" s="98" customFormat="1" ht="20.25" hidden="1" customHeight="1" x14ac:dyDescent="0.25">
      <c r="A776" s="167" t="s">
        <v>331</v>
      </c>
      <c r="B776" s="167"/>
      <c r="C776" s="167"/>
      <c r="D776" s="167"/>
      <c r="E776" s="180" t="s">
        <v>380</v>
      </c>
      <c r="F776" s="182">
        <f t="shared" si="544"/>
        <v>320</v>
      </c>
      <c r="G776" s="182">
        <f t="shared" si="545"/>
        <v>500</v>
      </c>
      <c r="H776" s="183">
        <f t="shared" si="546"/>
        <v>660</v>
      </c>
      <c r="I776" s="108"/>
      <c r="J776" s="115"/>
      <c r="K776" s="115"/>
      <c r="L776" s="115"/>
      <c r="M776" s="176">
        <v>32389</v>
      </c>
      <c r="N776" s="177"/>
      <c r="O776" s="178" t="s">
        <v>40</v>
      </c>
      <c r="P776" s="177" t="s">
        <v>211</v>
      </c>
      <c r="Q776" s="179">
        <f t="shared" si="547"/>
        <v>160</v>
      </c>
      <c r="R776" s="179">
        <f t="shared" si="547"/>
        <v>0</v>
      </c>
      <c r="S776" s="179">
        <f t="shared" si="547"/>
        <v>160</v>
      </c>
      <c r="T776" s="179">
        <f t="shared" si="547"/>
        <v>0</v>
      </c>
      <c r="U776" s="251">
        <f t="shared" si="547"/>
        <v>160</v>
      </c>
      <c r="V776" s="251">
        <f t="shared" si="547"/>
        <v>160</v>
      </c>
      <c r="W776" s="287">
        <f t="shared" si="547"/>
        <v>180</v>
      </c>
      <c r="X776" s="179"/>
      <c r="Y776" s="261"/>
      <c r="Z776" s="179">
        <f t="shared" si="547"/>
        <v>160</v>
      </c>
      <c r="AA776" s="179">
        <f t="shared" si="547"/>
        <v>160</v>
      </c>
      <c r="AB776" s="179">
        <f t="shared" si="547"/>
        <v>160</v>
      </c>
      <c r="AC776" s="179">
        <f t="shared" si="547"/>
        <v>100</v>
      </c>
      <c r="AD776" s="179">
        <f t="shared" si="547"/>
        <v>80</v>
      </c>
    </row>
    <row r="777" spans="1:30" s="98" customFormat="1" ht="20.25" hidden="1" customHeight="1" x14ac:dyDescent="0.25">
      <c r="A777" s="166" t="s">
        <v>331</v>
      </c>
      <c r="B777" s="166"/>
      <c r="C777" s="166"/>
      <c r="D777" s="166"/>
      <c r="E777" s="166"/>
      <c r="F777" s="182">
        <f t="shared" si="544"/>
        <v>320</v>
      </c>
      <c r="G777" s="182">
        <f t="shared" si="545"/>
        <v>500</v>
      </c>
      <c r="H777" s="183">
        <f t="shared" si="546"/>
        <v>660</v>
      </c>
      <c r="I777" s="116"/>
      <c r="J777" s="115"/>
      <c r="K777" s="115"/>
      <c r="L777" s="115"/>
      <c r="M777" s="9"/>
      <c r="N777" s="155">
        <v>323890</v>
      </c>
      <c r="O777" s="156" t="s">
        <v>40</v>
      </c>
      <c r="P777" s="157" t="s">
        <v>211</v>
      </c>
      <c r="Q777" s="158">
        <v>160</v>
      </c>
      <c r="R777" s="158">
        <f>S777-Q777</f>
        <v>0</v>
      </c>
      <c r="S777" s="158">
        <v>160</v>
      </c>
      <c r="T777" s="158"/>
      <c r="U777" s="252">
        <v>160</v>
      </c>
      <c r="V777" s="252">
        <v>160</v>
      </c>
      <c r="W777" s="289">
        <v>180</v>
      </c>
      <c r="X777" s="158"/>
      <c r="Y777" s="262"/>
      <c r="Z777" s="158">
        <v>160</v>
      </c>
      <c r="AA777" s="158">
        <f>+Q777</f>
        <v>160</v>
      </c>
      <c r="AB777" s="158">
        <v>160</v>
      </c>
      <c r="AC777" s="158">
        <v>100</v>
      </c>
      <c r="AD777" s="158">
        <v>80</v>
      </c>
    </row>
    <row r="778" spans="1:30" s="98" customFormat="1" ht="20.25" customHeight="1" x14ac:dyDescent="0.25">
      <c r="A778" s="166" t="s">
        <v>331</v>
      </c>
      <c r="B778" s="166"/>
      <c r="C778" s="166"/>
      <c r="D778" s="180" t="s">
        <v>379</v>
      </c>
      <c r="E778" s="180" t="s">
        <v>380</v>
      </c>
      <c r="F778" s="182">
        <f t="shared" si="544"/>
        <v>320</v>
      </c>
      <c r="G778" s="182">
        <f t="shared" si="545"/>
        <v>660</v>
      </c>
      <c r="H778" s="183">
        <f t="shared" si="546"/>
        <v>660</v>
      </c>
      <c r="I778" s="116"/>
      <c r="J778" s="115"/>
      <c r="K778" s="115"/>
      <c r="L778" s="115">
        <v>3239</v>
      </c>
      <c r="M778" s="115"/>
      <c r="N778" s="116"/>
      <c r="O778" s="10" t="s">
        <v>40</v>
      </c>
      <c r="P778" s="111" t="s">
        <v>212</v>
      </c>
      <c r="Q778" s="117">
        <f>Q783+Q779+Q781+Q785</f>
        <v>160</v>
      </c>
      <c r="R778" s="117">
        <f t="shared" ref="R778:AD778" si="548">R783+R779+R781+R785</f>
        <v>0</v>
      </c>
      <c r="S778" s="117">
        <f t="shared" si="548"/>
        <v>160</v>
      </c>
      <c r="T778" s="117">
        <v>160</v>
      </c>
      <c r="U778" s="250">
        <f t="shared" si="548"/>
        <v>160</v>
      </c>
      <c r="V778" s="250">
        <f t="shared" si="548"/>
        <v>160</v>
      </c>
      <c r="W778" s="286">
        <f t="shared" si="548"/>
        <v>180</v>
      </c>
      <c r="X778" s="117"/>
      <c r="Y778" s="260"/>
      <c r="Z778" s="117">
        <f t="shared" si="548"/>
        <v>160</v>
      </c>
      <c r="AA778" s="117">
        <f t="shared" si="548"/>
        <v>160</v>
      </c>
      <c r="AB778" s="117">
        <f t="shared" si="548"/>
        <v>160</v>
      </c>
      <c r="AC778" s="117">
        <f t="shared" si="548"/>
        <v>100</v>
      </c>
      <c r="AD778" s="117">
        <f t="shared" si="548"/>
        <v>80</v>
      </c>
    </row>
    <row r="779" spans="1:30" s="98" customFormat="1" ht="20.25" hidden="1" customHeight="1" x14ac:dyDescent="0.25">
      <c r="A779" s="167" t="s">
        <v>331</v>
      </c>
      <c r="B779" s="167"/>
      <c r="C779" s="167"/>
      <c r="D779" s="167"/>
      <c r="E779" s="180" t="s">
        <v>380</v>
      </c>
      <c r="F779" s="182">
        <f t="shared" si="544"/>
        <v>0</v>
      </c>
      <c r="G779" s="182">
        <f t="shared" si="545"/>
        <v>0</v>
      </c>
      <c r="H779" s="183">
        <f t="shared" si="546"/>
        <v>0</v>
      </c>
      <c r="I779" s="108"/>
      <c r="J779" s="115"/>
      <c r="K779" s="115"/>
      <c r="L779" s="115"/>
      <c r="M779" s="176">
        <v>32391</v>
      </c>
      <c r="N779" s="177"/>
      <c r="O779" s="178" t="s">
        <v>40</v>
      </c>
      <c r="P779" s="177" t="s">
        <v>213</v>
      </c>
      <c r="Q779" s="179">
        <f>+Q780</f>
        <v>0</v>
      </c>
      <c r="R779" s="179">
        <f t="shared" ref="R779:AD779" si="549">+R780</f>
        <v>0</v>
      </c>
      <c r="S779" s="179">
        <f t="shared" si="549"/>
        <v>0</v>
      </c>
      <c r="T779" s="179">
        <f t="shared" si="549"/>
        <v>0</v>
      </c>
      <c r="U779" s="251">
        <f t="shared" si="549"/>
        <v>0</v>
      </c>
      <c r="V779" s="251">
        <f t="shared" si="549"/>
        <v>0</v>
      </c>
      <c r="W779" s="287">
        <f t="shared" si="549"/>
        <v>0</v>
      </c>
      <c r="X779" s="179"/>
      <c r="Y779" s="261"/>
      <c r="Z779" s="179">
        <f t="shared" si="549"/>
        <v>0</v>
      </c>
      <c r="AA779" s="179">
        <f t="shared" si="549"/>
        <v>0</v>
      </c>
      <c r="AB779" s="179">
        <f t="shared" si="549"/>
        <v>0</v>
      </c>
      <c r="AC779" s="179">
        <f t="shared" si="549"/>
        <v>0</v>
      </c>
      <c r="AD779" s="179">
        <f t="shared" si="549"/>
        <v>0</v>
      </c>
    </row>
    <row r="780" spans="1:30" s="98" customFormat="1" ht="20.25" hidden="1" customHeight="1" x14ac:dyDescent="0.25">
      <c r="A780" s="166" t="s">
        <v>331</v>
      </c>
      <c r="B780" s="166"/>
      <c r="C780" s="166"/>
      <c r="D780" s="166"/>
      <c r="E780" s="166"/>
      <c r="F780" s="182">
        <f t="shared" si="544"/>
        <v>0</v>
      </c>
      <c r="G780" s="182">
        <f t="shared" si="545"/>
        <v>0</v>
      </c>
      <c r="H780" s="183">
        <f t="shared" si="546"/>
        <v>0</v>
      </c>
      <c r="I780" s="116"/>
      <c r="J780" s="115"/>
      <c r="K780" s="115"/>
      <c r="L780" s="115"/>
      <c r="M780" s="9"/>
      <c r="N780" s="155">
        <v>323910</v>
      </c>
      <c r="O780" s="156" t="s">
        <v>40</v>
      </c>
      <c r="P780" s="157" t="s">
        <v>213</v>
      </c>
      <c r="Q780" s="158"/>
      <c r="R780" s="158"/>
      <c r="S780" s="158"/>
      <c r="T780" s="158"/>
      <c r="U780" s="252">
        <v>0</v>
      </c>
      <c r="V780" s="252">
        <v>0</v>
      </c>
      <c r="W780" s="289">
        <v>0</v>
      </c>
      <c r="X780" s="158"/>
      <c r="Y780" s="262"/>
      <c r="Z780" s="158"/>
      <c r="AA780" s="158">
        <f>+Q780</f>
        <v>0</v>
      </c>
      <c r="AB780" s="158"/>
      <c r="AC780" s="158"/>
      <c r="AD780" s="158"/>
    </row>
    <row r="781" spans="1:30" s="98" customFormat="1" ht="20.25" hidden="1" customHeight="1" x14ac:dyDescent="0.25">
      <c r="A781" s="167" t="s">
        <v>331</v>
      </c>
      <c r="B781" s="167"/>
      <c r="C781" s="167"/>
      <c r="D781" s="167"/>
      <c r="E781" s="180" t="s">
        <v>380</v>
      </c>
      <c r="F781" s="182">
        <f t="shared" si="544"/>
        <v>0</v>
      </c>
      <c r="G781" s="182">
        <f t="shared" si="545"/>
        <v>0</v>
      </c>
      <c r="H781" s="183">
        <f t="shared" si="546"/>
        <v>0</v>
      </c>
      <c r="I781" s="108"/>
      <c r="J781" s="115"/>
      <c r="K781" s="115"/>
      <c r="L781" s="115"/>
      <c r="M781" s="176">
        <v>32394</v>
      </c>
      <c r="N781" s="177"/>
      <c r="O781" s="178" t="s">
        <v>40</v>
      </c>
      <c r="P781" s="177" t="s">
        <v>215</v>
      </c>
      <c r="Q781" s="179">
        <f>+Q782</f>
        <v>0</v>
      </c>
      <c r="R781" s="179">
        <f t="shared" ref="R781:AD781" si="550">+R782</f>
        <v>0</v>
      </c>
      <c r="S781" s="179">
        <f t="shared" si="550"/>
        <v>0</v>
      </c>
      <c r="T781" s="179">
        <f t="shared" si="550"/>
        <v>0</v>
      </c>
      <c r="U781" s="251">
        <f t="shared" si="550"/>
        <v>0</v>
      </c>
      <c r="V781" s="251">
        <f t="shared" si="550"/>
        <v>0</v>
      </c>
      <c r="W781" s="287">
        <f t="shared" si="550"/>
        <v>0</v>
      </c>
      <c r="X781" s="179"/>
      <c r="Y781" s="261"/>
      <c r="Z781" s="179">
        <f t="shared" si="550"/>
        <v>0</v>
      </c>
      <c r="AA781" s="179">
        <f t="shared" si="550"/>
        <v>0</v>
      </c>
      <c r="AB781" s="179">
        <f t="shared" si="550"/>
        <v>0</v>
      </c>
      <c r="AC781" s="179">
        <f t="shared" si="550"/>
        <v>0</v>
      </c>
      <c r="AD781" s="179">
        <f t="shared" si="550"/>
        <v>0</v>
      </c>
    </row>
    <row r="782" spans="1:30" s="98" customFormat="1" ht="20.25" hidden="1" customHeight="1" x14ac:dyDescent="0.25">
      <c r="A782" s="166" t="s">
        <v>331</v>
      </c>
      <c r="B782" s="166"/>
      <c r="C782" s="166"/>
      <c r="D782" s="166"/>
      <c r="E782" s="166"/>
      <c r="F782" s="182">
        <f t="shared" si="544"/>
        <v>0</v>
      </c>
      <c r="G782" s="182">
        <f t="shared" si="545"/>
        <v>0</v>
      </c>
      <c r="H782" s="183">
        <f t="shared" si="546"/>
        <v>0</v>
      </c>
      <c r="I782" s="116"/>
      <c r="J782" s="115"/>
      <c r="K782" s="115"/>
      <c r="L782" s="115"/>
      <c r="M782" s="9"/>
      <c r="N782" s="155">
        <v>323940</v>
      </c>
      <c r="O782" s="156" t="s">
        <v>40</v>
      </c>
      <c r="P782" s="157" t="s">
        <v>215</v>
      </c>
      <c r="Q782" s="158"/>
      <c r="R782" s="158"/>
      <c r="S782" s="158"/>
      <c r="T782" s="158"/>
      <c r="U782" s="252">
        <v>0</v>
      </c>
      <c r="V782" s="252">
        <v>0</v>
      </c>
      <c r="W782" s="289">
        <v>0</v>
      </c>
      <c r="X782" s="158"/>
      <c r="Y782" s="262"/>
      <c r="Z782" s="158"/>
      <c r="AA782" s="158">
        <f>+Q782</f>
        <v>0</v>
      </c>
      <c r="AB782" s="158"/>
      <c r="AC782" s="158"/>
      <c r="AD782" s="158"/>
    </row>
    <row r="783" spans="1:30" s="98" customFormat="1" ht="20.25" hidden="1" customHeight="1" x14ac:dyDescent="0.25">
      <c r="A783" s="167" t="s">
        <v>331</v>
      </c>
      <c r="B783" s="167"/>
      <c r="C783" s="167"/>
      <c r="D783" s="167"/>
      <c r="E783" s="180" t="s">
        <v>380</v>
      </c>
      <c r="F783" s="182">
        <f t="shared" si="544"/>
        <v>320</v>
      </c>
      <c r="G783" s="182">
        <f t="shared" si="545"/>
        <v>500</v>
      </c>
      <c r="H783" s="183">
        <f t="shared" si="546"/>
        <v>660</v>
      </c>
      <c r="I783" s="108"/>
      <c r="J783" s="115"/>
      <c r="K783" s="115"/>
      <c r="L783" s="115"/>
      <c r="M783" s="176">
        <v>32395</v>
      </c>
      <c r="N783" s="177"/>
      <c r="O783" s="178" t="s">
        <v>40</v>
      </c>
      <c r="P783" s="177" t="s">
        <v>216</v>
      </c>
      <c r="Q783" s="179">
        <f>Q784</f>
        <v>160</v>
      </c>
      <c r="R783" s="179">
        <f t="shared" ref="R783:AD783" si="551">R784</f>
        <v>0</v>
      </c>
      <c r="S783" s="179">
        <f t="shared" si="551"/>
        <v>160</v>
      </c>
      <c r="T783" s="179">
        <f t="shared" si="551"/>
        <v>0</v>
      </c>
      <c r="U783" s="251">
        <f t="shared" si="551"/>
        <v>160</v>
      </c>
      <c r="V783" s="251">
        <f t="shared" si="551"/>
        <v>160</v>
      </c>
      <c r="W783" s="287">
        <f t="shared" si="551"/>
        <v>180</v>
      </c>
      <c r="X783" s="179"/>
      <c r="Y783" s="261"/>
      <c r="Z783" s="179">
        <f t="shared" si="551"/>
        <v>160</v>
      </c>
      <c r="AA783" s="179">
        <f t="shared" si="551"/>
        <v>160</v>
      </c>
      <c r="AB783" s="179">
        <f t="shared" si="551"/>
        <v>160</v>
      </c>
      <c r="AC783" s="179">
        <f t="shared" si="551"/>
        <v>100</v>
      </c>
      <c r="AD783" s="179">
        <f t="shared" si="551"/>
        <v>80</v>
      </c>
    </row>
    <row r="784" spans="1:30" s="98" customFormat="1" ht="20.25" hidden="1" customHeight="1" x14ac:dyDescent="0.25">
      <c r="A784" s="166" t="s">
        <v>331</v>
      </c>
      <c r="B784" s="166"/>
      <c r="C784" s="166"/>
      <c r="D784" s="166"/>
      <c r="E784" s="166"/>
      <c r="F784" s="182">
        <f t="shared" si="544"/>
        <v>320</v>
      </c>
      <c r="G784" s="182">
        <f t="shared" si="545"/>
        <v>500</v>
      </c>
      <c r="H784" s="183">
        <f t="shared" si="546"/>
        <v>660</v>
      </c>
      <c r="I784" s="116"/>
      <c r="J784" s="115"/>
      <c r="K784" s="115"/>
      <c r="L784" s="115"/>
      <c r="M784" s="9"/>
      <c r="N784" s="155">
        <v>323950</v>
      </c>
      <c r="O784" s="156" t="s">
        <v>40</v>
      </c>
      <c r="P784" s="157" t="s">
        <v>216</v>
      </c>
      <c r="Q784" s="158">
        <v>160</v>
      </c>
      <c r="R784" s="158">
        <f>S784-Q784</f>
        <v>0</v>
      </c>
      <c r="S784" s="158">
        <v>160</v>
      </c>
      <c r="T784" s="158"/>
      <c r="U784" s="252">
        <v>160</v>
      </c>
      <c r="V784" s="252">
        <v>160</v>
      </c>
      <c r="W784" s="289">
        <v>180</v>
      </c>
      <c r="X784" s="158"/>
      <c r="Y784" s="262"/>
      <c r="Z784" s="158">
        <v>160</v>
      </c>
      <c r="AA784" s="158">
        <f>+Q784</f>
        <v>160</v>
      </c>
      <c r="AB784" s="158">
        <v>160</v>
      </c>
      <c r="AC784" s="158">
        <v>100</v>
      </c>
      <c r="AD784" s="158">
        <v>80</v>
      </c>
    </row>
    <row r="785" spans="1:34" s="98" customFormat="1" ht="20.25" hidden="1" customHeight="1" x14ac:dyDescent="0.25">
      <c r="A785" s="167" t="s">
        <v>331</v>
      </c>
      <c r="B785" s="167"/>
      <c r="C785" s="167"/>
      <c r="D785" s="167"/>
      <c r="E785" s="180" t="s">
        <v>380</v>
      </c>
      <c r="F785" s="182">
        <f t="shared" si="544"/>
        <v>0</v>
      </c>
      <c r="G785" s="182">
        <f t="shared" si="545"/>
        <v>0</v>
      </c>
      <c r="H785" s="183">
        <f t="shared" si="546"/>
        <v>0</v>
      </c>
      <c r="I785" s="108"/>
      <c r="J785" s="115"/>
      <c r="K785" s="115"/>
      <c r="L785" s="115"/>
      <c r="M785" s="176">
        <v>32399</v>
      </c>
      <c r="N785" s="177"/>
      <c r="O785" s="178" t="s">
        <v>40</v>
      </c>
      <c r="P785" s="177" t="s">
        <v>217</v>
      </c>
      <c r="Q785" s="179">
        <f>+Q786+Q787+Q788+Q789+Q790</f>
        <v>0</v>
      </c>
      <c r="R785" s="179">
        <f t="shared" ref="R785:AD785" si="552">+R786+R787+R788+R789+R790</f>
        <v>0</v>
      </c>
      <c r="S785" s="179">
        <f t="shared" si="552"/>
        <v>0</v>
      </c>
      <c r="T785" s="179">
        <f t="shared" si="552"/>
        <v>0</v>
      </c>
      <c r="U785" s="179">
        <f t="shared" si="552"/>
        <v>0</v>
      </c>
      <c r="V785" s="179">
        <f t="shared" si="552"/>
        <v>0</v>
      </c>
      <c r="W785" s="287">
        <f t="shared" si="552"/>
        <v>0</v>
      </c>
      <c r="X785" s="179"/>
      <c r="Y785" s="261"/>
      <c r="Z785" s="179">
        <f t="shared" si="552"/>
        <v>0</v>
      </c>
      <c r="AA785" s="179">
        <f t="shared" si="552"/>
        <v>0</v>
      </c>
      <c r="AB785" s="179">
        <f t="shared" si="552"/>
        <v>0</v>
      </c>
      <c r="AC785" s="179">
        <f t="shared" si="552"/>
        <v>0</v>
      </c>
      <c r="AD785" s="179">
        <f t="shared" si="552"/>
        <v>0</v>
      </c>
    </row>
    <row r="786" spans="1:34" s="98" customFormat="1" ht="20.25" hidden="1" customHeight="1" x14ac:dyDescent="0.25">
      <c r="A786" s="166" t="s">
        <v>331</v>
      </c>
      <c r="B786" s="166"/>
      <c r="C786" s="166"/>
      <c r="D786" s="166"/>
      <c r="E786" s="166"/>
      <c r="F786" s="182">
        <f t="shared" si="544"/>
        <v>0</v>
      </c>
      <c r="G786" s="182">
        <f t="shared" si="545"/>
        <v>0</v>
      </c>
      <c r="H786" s="183">
        <f t="shared" si="546"/>
        <v>0</v>
      </c>
      <c r="I786" s="116"/>
      <c r="J786" s="115"/>
      <c r="K786" s="115"/>
      <c r="L786" s="115"/>
      <c r="M786" s="9"/>
      <c r="N786" s="155">
        <v>323990</v>
      </c>
      <c r="O786" s="156" t="s">
        <v>40</v>
      </c>
      <c r="P786" s="157" t="s">
        <v>218</v>
      </c>
      <c r="Q786" s="158"/>
      <c r="R786" s="158"/>
      <c r="S786" s="158"/>
      <c r="T786" s="158"/>
      <c r="U786" s="158"/>
      <c r="V786" s="158"/>
      <c r="W786" s="289">
        <v>0</v>
      </c>
      <c r="X786" s="158"/>
      <c r="Y786" s="262"/>
      <c r="Z786" s="158"/>
      <c r="AA786" s="158">
        <f t="shared" ref="AA786:AA790" si="553">+Q786</f>
        <v>0</v>
      </c>
      <c r="AB786" s="158"/>
      <c r="AC786" s="158"/>
      <c r="AD786" s="158"/>
    </row>
    <row r="787" spans="1:34" s="98" customFormat="1" ht="20.25" hidden="1" customHeight="1" x14ac:dyDescent="0.25">
      <c r="A787" s="166" t="s">
        <v>331</v>
      </c>
      <c r="B787" s="166"/>
      <c r="C787" s="166"/>
      <c r="D787" s="166"/>
      <c r="E787" s="166"/>
      <c r="F787" s="182">
        <f t="shared" si="544"/>
        <v>0</v>
      </c>
      <c r="G787" s="182">
        <f t="shared" si="545"/>
        <v>0</v>
      </c>
      <c r="H787" s="183">
        <f t="shared" si="546"/>
        <v>0</v>
      </c>
      <c r="I787" s="116"/>
      <c r="J787" s="115"/>
      <c r="K787" s="115"/>
      <c r="L787" s="115"/>
      <c r="M787" s="9"/>
      <c r="N787" s="155">
        <v>323991</v>
      </c>
      <c r="O787" s="156" t="s">
        <v>40</v>
      </c>
      <c r="P787" s="157" t="s">
        <v>219</v>
      </c>
      <c r="Q787" s="158"/>
      <c r="R787" s="158"/>
      <c r="S787" s="158"/>
      <c r="T787" s="158"/>
      <c r="U787" s="158"/>
      <c r="V787" s="158"/>
      <c r="W787" s="289">
        <v>0</v>
      </c>
      <c r="X787" s="158"/>
      <c r="Y787" s="262"/>
      <c r="Z787" s="158"/>
      <c r="AA787" s="158">
        <f t="shared" si="553"/>
        <v>0</v>
      </c>
      <c r="AB787" s="158"/>
      <c r="AC787" s="158"/>
      <c r="AD787" s="158"/>
    </row>
    <row r="788" spans="1:34" s="98" customFormat="1" ht="20.25" hidden="1" customHeight="1" x14ac:dyDescent="0.25">
      <c r="A788" s="166" t="s">
        <v>331</v>
      </c>
      <c r="B788" s="166"/>
      <c r="C788" s="166"/>
      <c r="D788" s="166"/>
      <c r="E788" s="166"/>
      <c r="F788" s="182">
        <f t="shared" si="544"/>
        <v>0</v>
      </c>
      <c r="G788" s="182">
        <f t="shared" si="545"/>
        <v>0</v>
      </c>
      <c r="H788" s="183">
        <f t="shared" si="546"/>
        <v>0</v>
      </c>
      <c r="I788" s="116"/>
      <c r="J788" s="115"/>
      <c r="K788" s="115"/>
      <c r="L788" s="115"/>
      <c r="M788" s="9"/>
      <c r="N788" s="155">
        <v>323992</v>
      </c>
      <c r="O788" s="156" t="s">
        <v>40</v>
      </c>
      <c r="P788" s="157" t="s">
        <v>220</v>
      </c>
      <c r="Q788" s="158"/>
      <c r="R788" s="158"/>
      <c r="S788" s="158"/>
      <c r="T788" s="158"/>
      <c r="U788" s="158"/>
      <c r="V788" s="158"/>
      <c r="W788" s="289">
        <v>0</v>
      </c>
      <c r="X788" s="158"/>
      <c r="Y788" s="262"/>
      <c r="Z788" s="158"/>
      <c r="AA788" s="158">
        <f t="shared" si="553"/>
        <v>0</v>
      </c>
      <c r="AB788" s="158"/>
      <c r="AC788" s="158"/>
      <c r="AD788" s="158"/>
    </row>
    <row r="789" spans="1:34" s="98" customFormat="1" ht="20.25" hidden="1" customHeight="1" x14ac:dyDescent="0.25">
      <c r="A789" s="166" t="s">
        <v>331</v>
      </c>
      <c r="B789" s="166"/>
      <c r="C789" s="166"/>
      <c r="D789" s="166"/>
      <c r="E789" s="166"/>
      <c r="F789" s="182">
        <f t="shared" si="544"/>
        <v>0</v>
      </c>
      <c r="G789" s="182">
        <f t="shared" si="545"/>
        <v>0</v>
      </c>
      <c r="H789" s="183">
        <f t="shared" si="546"/>
        <v>0</v>
      </c>
      <c r="I789" s="116"/>
      <c r="J789" s="115"/>
      <c r="K789" s="115"/>
      <c r="L789" s="115"/>
      <c r="M789" s="9"/>
      <c r="N789" s="155">
        <v>323993</v>
      </c>
      <c r="O789" s="156" t="s">
        <v>40</v>
      </c>
      <c r="P789" s="157" t="s">
        <v>221</v>
      </c>
      <c r="Q789" s="158"/>
      <c r="R789" s="158"/>
      <c r="S789" s="158"/>
      <c r="T789" s="158"/>
      <c r="U789" s="158"/>
      <c r="V789" s="158"/>
      <c r="W789" s="289">
        <v>0</v>
      </c>
      <c r="X789" s="158"/>
      <c r="Y789" s="262"/>
      <c r="Z789" s="158"/>
      <c r="AA789" s="158">
        <f t="shared" si="553"/>
        <v>0</v>
      </c>
      <c r="AB789" s="158"/>
      <c r="AC789" s="158"/>
      <c r="AD789" s="158"/>
    </row>
    <row r="790" spans="1:34" s="98" customFormat="1" ht="20.25" hidden="1" customHeight="1" x14ac:dyDescent="0.25">
      <c r="A790" s="166" t="s">
        <v>331</v>
      </c>
      <c r="B790" s="166"/>
      <c r="C790" s="166"/>
      <c r="D790" s="166"/>
      <c r="E790" s="166"/>
      <c r="F790" s="182">
        <f t="shared" si="544"/>
        <v>0</v>
      </c>
      <c r="G790" s="182">
        <f t="shared" si="545"/>
        <v>0</v>
      </c>
      <c r="H790" s="183">
        <f t="shared" si="546"/>
        <v>0</v>
      </c>
      <c r="I790" s="116"/>
      <c r="J790" s="115"/>
      <c r="K790" s="115"/>
      <c r="L790" s="115"/>
      <c r="M790" s="9"/>
      <c r="N790" s="155">
        <v>323994</v>
      </c>
      <c r="O790" s="156" t="s">
        <v>40</v>
      </c>
      <c r="P790" s="157" t="s">
        <v>222</v>
      </c>
      <c r="Q790" s="158"/>
      <c r="R790" s="158"/>
      <c r="S790" s="158"/>
      <c r="T790" s="158"/>
      <c r="U790" s="158"/>
      <c r="V790" s="158"/>
      <c r="W790" s="289">
        <v>0</v>
      </c>
      <c r="X790" s="158"/>
      <c r="Y790" s="262"/>
      <c r="Z790" s="158"/>
      <c r="AA790" s="158">
        <f t="shared" si="553"/>
        <v>0</v>
      </c>
      <c r="AB790" s="158"/>
      <c r="AC790" s="158"/>
      <c r="AD790" s="158"/>
    </row>
    <row r="791" spans="1:34" s="98" customFormat="1" ht="30" hidden="1" customHeight="1" x14ac:dyDescent="0.25">
      <c r="A791" s="166" t="s">
        <v>331</v>
      </c>
      <c r="B791" s="180" t="s">
        <v>345</v>
      </c>
      <c r="C791" s="180" t="s">
        <v>376</v>
      </c>
      <c r="D791" s="180" t="s">
        <v>379</v>
      </c>
      <c r="E791" s="180" t="s">
        <v>380</v>
      </c>
      <c r="F791" s="182">
        <f t="shared" si="544"/>
        <v>0</v>
      </c>
      <c r="G791" s="182">
        <f t="shared" si="545"/>
        <v>0</v>
      </c>
      <c r="H791" s="183">
        <f t="shared" si="546"/>
        <v>0</v>
      </c>
      <c r="I791" s="387" t="s">
        <v>340</v>
      </c>
      <c r="J791" s="388"/>
      <c r="K791" s="388"/>
      <c r="L791" s="388"/>
      <c r="M791" s="388"/>
      <c r="N791" s="388"/>
      <c r="O791" s="389"/>
      <c r="P791" s="95" t="s">
        <v>308</v>
      </c>
      <c r="Q791" s="96">
        <f>+Q792</f>
        <v>0</v>
      </c>
      <c r="R791" s="96">
        <f t="shared" ref="R791:AD792" si="554">+R792</f>
        <v>0</v>
      </c>
      <c r="S791" s="96">
        <f t="shared" si="554"/>
        <v>0</v>
      </c>
      <c r="T791" s="96">
        <f t="shared" si="554"/>
        <v>0</v>
      </c>
      <c r="U791" s="96">
        <f t="shared" si="554"/>
        <v>0</v>
      </c>
      <c r="V791" s="96">
        <f t="shared" si="554"/>
        <v>0</v>
      </c>
      <c r="W791" s="96">
        <f t="shared" si="554"/>
        <v>0</v>
      </c>
      <c r="X791" s="96"/>
      <c r="Y791" s="265"/>
      <c r="Z791" s="96">
        <f t="shared" si="554"/>
        <v>0</v>
      </c>
      <c r="AA791" s="96">
        <f t="shared" si="554"/>
        <v>0</v>
      </c>
      <c r="AB791" s="96">
        <f>+AB793</f>
        <v>0</v>
      </c>
      <c r="AC791" s="96">
        <f>+AC793</f>
        <v>0</v>
      </c>
      <c r="AD791" s="96">
        <f>+AD793</f>
        <v>0</v>
      </c>
    </row>
    <row r="792" spans="1:34" s="175" customFormat="1" ht="21.75" hidden="1" customHeight="1" x14ac:dyDescent="0.25">
      <c r="A792" s="172" t="s">
        <v>331</v>
      </c>
      <c r="B792" s="172"/>
      <c r="C792" s="180" t="s">
        <v>376</v>
      </c>
      <c r="D792" s="180" t="s">
        <v>379</v>
      </c>
      <c r="E792" s="180" t="s">
        <v>380</v>
      </c>
      <c r="F792" s="182">
        <f t="shared" si="544"/>
        <v>0</v>
      </c>
      <c r="G792" s="182">
        <f t="shared" si="545"/>
        <v>0</v>
      </c>
      <c r="H792" s="183">
        <f t="shared" si="546"/>
        <v>0</v>
      </c>
      <c r="I792" s="99"/>
      <c r="J792" s="99"/>
      <c r="K792" s="99"/>
      <c r="L792" s="99"/>
      <c r="M792" s="99"/>
      <c r="N792" s="99" t="str">
        <f>+O792</f>
        <v>3.1.</v>
      </c>
      <c r="O792" s="100" t="s">
        <v>40</v>
      </c>
      <c r="P792" s="101" t="s">
        <v>19</v>
      </c>
      <c r="Q792" s="102">
        <f>+Q793</f>
        <v>0</v>
      </c>
      <c r="R792" s="102">
        <f t="shared" si="554"/>
        <v>0</v>
      </c>
      <c r="S792" s="102">
        <f t="shared" si="554"/>
        <v>0</v>
      </c>
      <c r="T792" s="102">
        <f t="shared" si="554"/>
        <v>0</v>
      </c>
      <c r="U792" s="102">
        <f t="shared" si="554"/>
        <v>0</v>
      </c>
      <c r="V792" s="102">
        <f t="shared" si="554"/>
        <v>0</v>
      </c>
      <c r="W792" s="102">
        <f t="shared" si="554"/>
        <v>0</v>
      </c>
      <c r="X792" s="102"/>
      <c r="Y792" s="276"/>
      <c r="Z792" s="174">
        <f t="shared" si="554"/>
        <v>0</v>
      </c>
      <c r="AA792" s="174">
        <f t="shared" si="554"/>
        <v>0</v>
      </c>
      <c r="AB792" s="174">
        <f t="shared" si="554"/>
        <v>0</v>
      </c>
      <c r="AC792" s="174">
        <f t="shared" si="554"/>
        <v>0</v>
      </c>
      <c r="AD792" s="174">
        <f t="shared" si="554"/>
        <v>0</v>
      </c>
    </row>
    <row r="793" spans="1:34" s="103" customFormat="1" ht="20.25" hidden="1" customHeight="1" x14ac:dyDescent="0.25">
      <c r="A793" s="166" t="s">
        <v>331</v>
      </c>
      <c r="B793" s="180" t="s">
        <v>345</v>
      </c>
      <c r="C793" s="180" t="s">
        <v>376</v>
      </c>
      <c r="D793" s="180" t="s">
        <v>379</v>
      </c>
      <c r="E793" s="180" t="s">
        <v>380</v>
      </c>
      <c r="F793" s="182">
        <f t="shared" si="544"/>
        <v>0</v>
      </c>
      <c r="G793" s="182">
        <f t="shared" si="545"/>
        <v>0</v>
      </c>
      <c r="H793" s="183">
        <f t="shared" si="546"/>
        <v>0</v>
      </c>
      <c r="I793" s="104">
        <v>4</v>
      </c>
      <c r="J793" s="104"/>
      <c r="K793" s="104"/>
      <c r="L793" s="104"/>
      <c r="M793" s="104"/>
      <c r="N793" s="104"/>
      <c r="O793" s="159" t="s">
        <v>40</v>
      </c>
      <c r="P793" s="106" t="s">
        <v>20</v>
      </c>
      <c r="Q793" s="107">
        <f>+Q794+Q795</f>
        <v>0</v>
      </c>
      <c r="R793" s="107">
        <f t="shared" ref="R793:AD793" si="555">+R794+R795</f>
        <v>0</v>
      </c>
      <c r="S793" s="107">
        <f t="shared" si="555"/>
        <v>0</v>
      </c>
      <c r="T793" s="107">
        <f t="shared" si="555"/>
        <v>0</v>
      </c>
      <c r="U793" s="107">
        <f t="shared" si="555"/>
        <v>0</v>
      </c>
      <c r="V793" s="107">
        <f t="shared" si="555"/>
        <v>0</v>
      </c>
      <c r="W793" s="107">
        <f t="shared" si="555"/>
        <v>0</v>
      </c>
      <c r="X793" s="107"/>
      <c r="Y793" s="266"/>
      <c r="Z793" s="107">
        <f t="shared" si="555"/>
        <v>0</v>
      </c>
      <c r="AA793" s="107">
        <f t="shared" si="555"/>
        <v>0</v>
      </c>
      <c r="AB793" s="107">
        <f t="shared" si="555"/>
        <v>0</v>
      </c>
      <c r="AC793" s="107">
        <f t="shared" si="555"/>
        <v>0</v>
      </c>
      <c r="AD793" s="107">
        <f t="shared" si="555"/>
        <v>0</v>
      </c>
    </row>
    <row r="794" spans="1:34" s="171" customFormat="1" ht="20.25" hidden="1" customHeight="1" x14ac:dyDescent="0.25">
      <c r="A794" s="167" t="s">
        <v>331</v>
      </c>
      <c r="B794" s="180" t="s">
        <v>345</v>
      </c>
      <c r="C794" s="180" t="s">
        <v>376</v>
      </c>
      <c r="D794" s="180" t="s">
        <v>379</v>
      </c>
      <c r="E794" s="180" t="s">
        <v>380</v>
      </c>
      <c r="F794" s="182">
        <f t="shared" si="544"/>
        <v>0</v>
      </c>
      <c r="G794" s="182">
        <f t="shared" si="545"/>
        <v>0</v>
      </c>
      <c r="H794" s="183">
        <f t="shared" si="546"/>
        <v>0</v>
      </c>
      <c r="I794" s="105"/>
      <c r="J794" s="105">
        <v>41</v>
      </c>
      <c r="K794" s="105"/>
      <c r="L794" s="105"/>
      <c r="M794" s="105"/>
      <c r="N794" s="105"/>
      <c r="O794" s="159" t="s">
        <v>40</v>
      </c>
      <c r="P794" s="169" t="s">
        <v>11</v>
      </c>
      <c r="Q794" s="170">
        <v>0</v>
      </c>
      <c r="R794" s="170">
        <v>0</v>
      </c>
      <c r="S794" s="170">
        <v>0</v>
      </c>
      <c r="T794" s="170">
        <v>0</v>
      </c>
      <c r="U794" s="170">
        <v>0</v>
      </c>
      <c r="V794" s="170">
        <v>0</v>
      </c>
      <c r="W794" s="170">
        <v>0</v>
      </c>
      <c r="X794" s="170"/>
      <c r="Y794" s="230">
        <v>0</v>
      </c>
      <c r="Z794" s="170">
        <v>0</v>
      </c>
      <c r="AA794" s="170">
        <v>0</v>
      </c>
      <c r="AB794" s="170">
        <v>0</v>
      </c>
      <c r="AC794" s="170">
        <v>0</v>
      </c>
      <c r="AD794" s="170">
        <v>0</v>
      </c>
    </row>
    <row r="795" spans="1:34" s="171" customFormat="1" ht="20.25" hidden="1" customHeight="1" x14ac:dyDescent="0.25">
      <c r="A795" s="167" t="s">
        <v>331</v>
      </c>
      <c r="B795" s="180" t="s">
        <v>345</v>
      </c>
      <c r="C795" s="180" t="s">
        <v>376</v>
      </c>
      <c r="D795" s="180" t="s">
        <v>379</v>
      </c>
      <c r="E795" s="180" t="s">
        <v>380</v>
      </c>
      <c r="F795" s="182">
        <f t="shared" si="544"/>
        <v>0</v>
      </c>
      <c r="G795" s="182">
        <f t="shared" si="545"/>
        <v>0</v>
      </c>
      <c r="H795" s="183">
        <f t="shared" si="546"/>
        <v>0</v>
      </c>
      <c r="I795" s="105"/>
      <c r="J795" s="105">
        <v>42</v>
      </c>
      <c r="K795" s="105"/>
      <c r="L795" s="105"/>
      <c r="M795" s="105"/>
      <c r="N795" s="105"/>
      <c r="O795" s="159" t="s">
        <v>40</v>
      </c>
      <c r="P795" s="169" t="s">
        <v>12</v>
      </c>
      <c r="Q795" s="170">
        <v>0</v>
      </c>
      <c r="R795" s="170">
        <v>0</v>
      </c>
      <c r="S795" s="170">
        <v>0</v>
      </c>
      <c r="T795" s="170">
        <v>0</v>
      </c>
      <c r="U795" s="170">
        <v>0</v>
      </c>
      <c r="V795" s="170">
        <v>0</v>
      </c>
      <c r="W795" s="170">
        <v>0</v>
      </c>
      <c r="X795" s="170"/>
      <c r="Y795" s="230">
        <v>0</v>
      </c>
      <c r="Z795" s="170">
        <v>0</v>
      </c>
      <c r="AA795" s="170">
        <v>0</v>
      </c>
      <c r="AB795" s="170">
        <v>0</v>
      </c>
      <c r="AC795" s="170">
        <v>0</v>
      </c>
      <c r="AD795" s="170">
        <v>0</v>
      </c>
    </row>
    <row r="796" spans="1:34" s="98" customFormat="1" ht="30" customHeight="1" x14ac:dyDescent="0.25">
      <c r="A796" s="166" t="s">
        <v>332</v>
      </c>
      <c r="B796" s="180" t="s">
        <v>345</v>
      </c>
      <c r="C796" s="180" t="s">
        <v>376</v>
      </c>
      <c r="D796" s="180" t="s">
        <v>379</v>
      </c>
      <c r="E796" s="180" t="s">
        <v>380</v>
      </c>
      <c r="F796" s="182">
        <f t="shared" si="544"/>
        <v>88000</v>
      </c>
      <c r="G796" s="182">
        <f t="shared" si="545"/>
        <v>101199</v>
      </c>
      <c r="H796" s="183">
        <f t="shared" si="546"/>
        <v>148799.02000000002</v>
      </c>
      <c r="I796" s="387" t="s">
        <v>93</v>
      </c>
      <c r="J796" s="388"/>
      <c r="K796" s="388"/>
      <c r="L796" s="388"/>
      <c r="M796" s="388"/>
      <c r="N796" s="388"/>
      <c r="O796" s="389"/>
      <c r="P796" s="95" t="s">
        <v>98</v>
      </c>
      <c r="Q796" s="96">
        <f>+Q797</f>
        <v>0</v>
      </c>
      <c r="R796" s="96">
        <f t="shared" ref="R796:AD797" si="556">+R797</f>
        <v>44000</v>
      </c>
      <c r="S796" s="96">
        <f t="shared" si="556"/>
        <v>44000</v>
      </c>
      <c r="T796" s="96">
        <f t="shared" si="556"/>
        <v>28799</v>
      </c>
      <c r="U796" s="96">
        <f t="shared" si="556"/>
        <v>28400</v>
      </c>
      <c r="V796" s="96">
        <f t="shared" si="556"/>
        <v>0</v>
      </c>
      <c r="W796" s="96">
        <f t="shared" si="556"/>
        <v>44000</v>
      </c>
      <c r="X796" s="96"/>
      <c r="Y796" s="265"/>
      <c r="Z796" s="96">
        <f t="shared" si="556"/>
        <v>28799.02</v>
      </c>
      <c r="AA796" s="96">
        <f t="shared" si="556"/>
        <v>0</v>
      </c>
      <c r="AB796" s="96">
        <f>+AB798</f>
        <v>40000</v>
      </c>
      <c r="AC796" s="96">
        <f>+AC798</f>
        <v>40000</v>
      </c>
      <c r="AD796" s="96">
        <f>+AD798</f>
        <v>40000</v>
      </c>
      <c r="AE796" s="160">
        <f>W803+W806+W809+W813+W815+W817+W819+W821+W825+W827+W830+W835+W837+W839+W841+W844+W847+W848+W850+W854+W855+W857+W859+W861+W864+W866+W869+W870+W872+W878+W880+W882+W884+W887+W890+W893+W895+W897+W898+W901+W903+W906+W907+W908+W910+W916+W918+W922</f>
        <v>44000</v>
      </c>
    </row>
    <row r="797" spans="1:34" s="175" customFormat="1" ht="21.75" customHeight="1" x14ac:dyDescent="0.25">
      <c r="A797" s="172" t="s">
        <v>332</v>
      </c>
      <c r="B797" s="172"/>
      <c r="C797" s="180" t="s">
        <v>376</v>
      </c>
      <c r="D797" s="180" t="s">
        <v>379</v>
      </c>
      <c r="E797" s="180" t="s">
        <v>380</v>
      </c>
      <c r="F797" s="182">
        <f t="shared" si="544"/>
        <v>88000</v>
      </c>
      <c r="G797" s="182">
        <f t="shared" si="545"/>
        <v>101199</v>
      </c>
      <c r="H797" s="183">
        <f t="shared" si="546"/>
        <v>148799.02000000002</v>
      </c>
      <c r="I797" s="99"/>
      <c r="J797" s="99"/>
      <c r="K797" s="99"/>
      <c r="L797" s="99"/>
      <c r="M797" s="99"/>
      <c r="N797" s="99" t="s">
        <v>38</v>
      </c>
      <c r="O797" s="100" t="s">
        <v>38</v>
      </c>
      <c r="P797" s="101" t="s">
        <v>18</v>
      </c>
      <c r="Q797" s="102">
        <f>+Q798</f>
        <v>0</v>
      </c>
      <c r="R797" s="102">
        <f t="shared" si="556"/>
        <v>44000</v>
      </c>
      <c r="S797" s="102">
        <f t="shared" si="556"/>
        <v>44000</v>
      </c>
      <c r="T797" s="102">
        <f t="shared" si="556"/>
        <v>28799</v>
      </c>
      <c r="U797" s="102">
        <f t="shared" si="556"/>
        <v>28400</v>
      </c>
      <c r="V797" s="102">
        <f t="shared" si="556"/>
        <v>0</v>
      </c>
      <c r="W797" s="102">
        <f t="shared" si="556"/>
        <v>44000</v>
      </c>
      <c r="X797" s="102"/>
      <c r="Y797" s="276">
        <v>0</v>
      </c>
      <c r="Z797" s="174">
        <f t="shared" si="556"/>
        <v>28799.02</v>
      </c>
      <c r="AA797" s="174">
        <f t="shared" si="556"/>
        <v>0</v>
      </c>
      <c r="AB797" s="174">
        <f t="shared" si="556"/>
        <v>40000</v>
      </c>
      <c r="AC797" s="174">
        <f t="shared" si="556"/>
        <v>40000</v>
      </c>
      <c r="AD797" s="174">
        <f t="shared" si="556"/>
        <v>40000</v>
      </c>
      <c r="AE797" s="213"/>
      <c r="AF797" s="213"/>
      <c r="AG797" s="213"/>
      <c r="AH797" s="213"/>
    </row>
    <row r="798" spans="1:34" s="103" customFormat="1" ht="20.25" customHeight="1" x14ac:dyDescent="0.25">
      <c r="A798" s="166" t="s">
        <v>332</v>
      </c>
      <c r="B798" s="180" t="s">
        <v>345</v>
      </c>
      <c r="C798" s="180" t="s">
        <v>376</v>
      </c>
      <c r="D798" s="180" t="s">
        <v>379</v>
      </c>
      <c r="E798" s="180" t="s">
        <v>380</v>
      </c>
      <c r="F798" s="182">
        <f t="shared" si="544"/>
        <v>88000</v>
      </c>
      <c r="G798" s="182">
        <f t="shared" si="545"/>
        <v>101199</v>
      </c>
      <c r="H798" s="183">
        <f t="shared" si="546"/>
        <v>148799.02000000002</v>
      </c>
      <c r="I798" s="104">
        <v>3</v>
      </c>
      <c r="J798" s="104"/>
      <c r="K798" s="104"/>
      <c r="L798" s="104"/>
      <c r="M798" s="104"/>
      <c r="N798" s="104"/>
      <c r="O798" s="10" t="s">
        <v>38</v>
      </c>
      <c r="P798" s="106" t="s">
        <v>17</v>
      </c>
      <c r="Q798" s="107">
        <f>+Q799+Q831</f>
        <v>0</v>
      </c>
      <c r="R798" s="107">
        <f t="shared" ref="R798:AD798" si="557">+R799+R831</f>
        <v>44000</v>
      </c>
      <c r="S798" s="107">
        <f t="shared" si="557"/>
        <v>44000</v>
      </c>
      <c r="T798" s="107">
        <f t="shared" si="557"/>
        <v>28799</v>
      </c>
      <c r="U798" s="107">
        <f t="shared" si="557"/>
        <v>28400</v>
      </c>
      <c r="V798" s="107">
        <f t="shared" si="557"/>
        <v>0</v>
      </c>
      <c r="W798" s="107">
        <f t="shared" si="557"/>
        <v>44000</v>
      </c>
      <c r="X798" s="107"/>
      <c r="Y798" s="266">
        <v>0</v>
      </c>
      <c r="Z798" s="107">
        <f t="shared" si="557"/>
        <v>28799.02</v>
      </c>
      <c r="AA798" s="107">
        <f t="shared" si="557"/>
        <v>0</v>
      </c>
      <c r="AB798" s="107">
        <f t="shared" si="557"/>
        <v>40000</v>
      </c>
      <c r="AC798" s="107">
        <f t="shared" si="557"/>
        <v>40000</v>
      </c>
      <c r="AD798" s="107">
        <f t="shared" si="557"/>
        <v>40000</v>
      </c>
    </row>
    <row r="799" spans="1:34" s="171" customFormat="1" ht="20.25" customHeight="1" x14ac:dyDescent="0.25">
      <c r="A799" s="167" t="s">
        <v>332</v>
      </c>
      <c r="B799" s="180" t="s">
        <v>345</v>
      </c>
      <c r="C799" s="180" t="s">
        <v>376</v>
      </c>
      <c r="D799" s="180" t="s">
        <v>379</v>
      </c>
      <c r="E799" s="180" t="s">
        <v>380</v>
      </c>
      <c r="F799" s="182">
        <f t="shared" si="544"/>
        <v>44130</v>
      </c>
      <c r="G799" s="182">
        <f t="shared" si="545"/>
        <v>60251.270000000004</v>
      </c>
      <c r="H799" s="183">
        <f t="shared" si="546"/>
        <v>87445</v>
      </c>
      <c r="I799" s="231"/>
      <c r="J799" s="231">
        <v>31</v>
      </c>
      <c r="K799" s="231"/>
      <c r="L799" s="231"/>
      <c r="M799" s="231"/>
      <c r="N799" s="231"/>
      <c r="O799" s="257" t="s">
        <v>38</v>
      </c>
      <c r="P799" s="232" t="s">
        <v>6</v>
      </c>
      <c r="Q799" s="233">
        <f>Q800+Q822+Q810</f>
        <v>0</v>
      </c>
      <c r="R799" s="233">
        <f t="shared" ref="R799:AD799" si="558">R800+R822+R810</f>
        <v>22065</v>
      </c>
      <c r="S799" s="233">
        <f t="shared" si="558"/>
        <v>22065</v>
      </c>
      <c r="T799" s="233">
        <f t="shared" si="558"/>
        <v>19735</v>
      </c>
      <c r="U799" s="233">
        <f t="shared" si="558"/>
        <v>18450</v>
      </c>
      <c r="V799" s="233">
        <f t="shared" si="558"/>
        <v>0</v>
      </c>
      <c r="W799" s="233">
        <f t="shared" si="558"/>
        <v>22066.27</v>
      </c>
      <c r="X799" s="233"/>
      <c r="Y799" s="230">
        <v>0</v>
      </c>
      <c r="Z799" s="170">
        <f t="shared" si="558"/>
        <v>19735</v>
      </c>
      <c r="AA799" s="170">
        <f t="shared" si="558"/>
        <v>0</v>
      </c>
      <c r="AB799" s="170">
        <f t="shared" si="558"/>
        <v>22110</v>
      </c>
      <c r="AC799" s="170">
        <f t="shared" si="558"/>
        <v>22600</v>
      </c>
      <c r="AD799" s="170">
        <f t="shared" si="558"/>
        <v>23000</v>
      </c>
    </row>
    <row r="800" spans="1:34" s="194" customFormat="1" ht="20.25" customHeight="1" x14ac:dyDescent="0.25">
      <c r="A800" s="172" t="s">
        <v>332</v>
      </c>
      <c r="B800" s="172"/>
      <c r="C800" s="195" t="s">
        <v>376</v>
      </c>
      <c r="D800" s="195" t="s">
        <v>379</v>
      </c>
      <c r="E800" s="195" t="s">
        <v>380</v>
      </c>
      <c r="F800" s="187">
        <f t="shared" si="544"/>
        <v>37880</v>
      </c>
      <c r="G800" s="187">
        <f t="shared" si="545"/>
        <v>51761.270000000004</v>
      </c>
      <c r="H800" s="188">
        <f t="shared" si="546"/>
        <v>75340</v>
      </c>
      <c r="I800" s="108"/>
      <c r="J800" s="115"/>
      <c r="K800" s="115">
        <v>311</v>
      </c>
      <c r="L800" s="115"/>
      <c r="M800" s="115"/>
      <c r="N800" s="116"/>
      <c r="O800" s="10" t="s">
        <v>38</v>
      </c>
      <c r="P800" s="111" t="s">
        <v>114</v>
      </c>
      <c r="Q800" s="117">
        <f>Q801+Q804+Q807</f>
        <v>0</v>
      </c>
      <c r="R800" s="117">
        <f t="shared" ref="R800:AD800" si="559">R801+R804+R807</f>
        <v>18940</v>
      </c>
      <c r="S800" s="117">
        <f t="shared" si="559"/>
        <v>18940</v>
      </c>
      <c r="T800" s="117">
        <f t="shared" si="559"/>
        <v>16960</v>
      </c>
      <c r="U800" s="250">
        <f t="shared" si="559"/>
        <v>15860</v>
      </c>
      <c r="V800" s="250">
        <f t="shared" si="559"/>
        <v>0</v>
      </c>
      <c r="W800" s="286">
        <f t="shared" si="559"/>
        <v>18941.27</v>
      </c>
      <c r="X800" s="117"/>
      <c r="Y800" s="260"/>
      <c r="Z800" s="193">
        <f t="shared" si="559"/>
        <v>16960</v>
      </c>
      <c r="AA800" s="193">
        <f t="shared" si="559"/>
        <v>0</v>
      </c>
      <c r="AB800" s="193">
        <f t="shared" si="559"/>
        <v>19000</v>
      </c>
      <c r="AC800" s="193">
        <f t="shared" si="559"/>
        <v>19490</v>
      </c>
      <c r="AD800" s="193">
        <f t="shared" si="559"/>
        <v>19890</v>
      </c>
    </row>
    <row r="801" spans="1:30" s="98" customFormat="1" ht="20.25" customHeight="1" x14ac:dyDescent="0.25">
      <c r="A801" s="166" t="s">
        <v>332</v>
      </c>
      <c r="B801" s="166"/>
      <c r="C801" s="166"/>
      <c r="D801" s="180" t="s">
        <v>379</v>
      </c>
      <c r="E801" s="180" t="s">
        <v>380</v>
      </c>
      <c r="F801" s="182">
        <f t="shared" si="544"/>
        <v>37880</v>
      </c>
      <c r="G801" s="182">
        <f t="shared" si="545"/>
        <v>48840.270000000004</v>
      </c>
      <c r="H801" s="183">
        <f t="shared" si="546"/>
        <v>73784</v>
      </c>
      <c r="I801" s="108"/>
      <c r="J801" s="115"/>
      <c r="K801" s="115"/>
      <c r="L801" s="115">
        <v>3111</v>
      </c>
      <c r="M801" s="115"/>
      <c r="N801" s="116"/>
      <c r="O801" s="10" t="s">
        <v>38</v>
      </c>
      <c r="P801" s="111" t="s">
        <v>115</v>
      </c>
      <c r="Q801" s="117">
        <f t="shared" ref="Q801:AD802" si="560">Q802</f>
        <v>0</v>
      </c>
      <c r="R801" s="117">
        <f t="shared" si="560"/>
        <v>18940</v>
      </c>
      <c r="S801" s="117">
        <f t="shared" si="560"/>
        <v>18940</v>
      </c>
      <c r="T801" s="117">
        <v>15404</v>
      </c>
      <c r="U801" s="250">
        <f t="shared" si="560"/>
        <v>14495</v>
      </c>
      <c r="V801" s="250">
        <f t="shared" si="560"/>
        <v>0</v>
      </c>
      <c r="W801" s="286">
        <f t="shared" si="560"/>
        <v>18941.27</v>
      </c>
      <c r="X801" s="117"/>
      <c r="Y801" s="260"/>
      <c r="Z801" s="117">
        <f t="shared" si="560"/>
        <v>15404</v>
      </c>
      <c r="AA801" s="117">
        <f t="shared" si="560"/>
        <v>0</v>
      </c>
      <c r="AB801" s="117">
        <f t="shared" si="560"/>
        <v>19000</v>
      </c>
      <c r="AC801" s="117">
        <f t="shared" si="560"/>
        <v>19490</v>
      </c>
      <c r="AD801" s="117">
        <f t="shared" si="560"/>
        <v>19890</v>
      </c>
    </row>
    <row r="802" spans="1:30" s="98" customFormat="1" ht="20.25" hidden="1" customHeight="1" x14ac:dyDescent="0.25">
      <c r="A802" s="167" t="s">
        <v>332</v>
      </c>
      <c r="B802" s="167"/>
      <c r="C802" s="167"/>
      <c r="D802" s="167"/>
      <c r="E802" s="180" t="s">
        <v>380</v>
      </c>
      <c r="F802" s="182">
        <f t="shared" si="544"/>
        <v>37880</v>
      </c>
      <c r="G802" s="182">
        <f t="shared" si="545"/>
        <v>33436.270000000004</v>
      </c>
      <c r="H802" s="183">
        <f t="shared" si="546"/>
        <v>73784</v>
      </c>
      <c r="I802" s="108"/>
      <c r="J802" s="115"/>
      <c r="K802" s="115"/>
      <c r="L802" s="115"/>
      <c r="M802" s="176">
        <v>31111</v>
      </c>
      <c r="N802" s="177"/>
      <c r="O802" s="178" t="s">
        <v>38</v>
      </c>
      <c r="P802" s="177" t="s">
        <v>116</v>
      </c>
      <c r="Q802" s="179">
        <f t="shared" si="560"/>
        <v>0</v>
      </c>
      <c r="R802" s="179">
        <f t="shared" si="560"/>
        <v>18940</v>
      </c>
      <c r="S802" s="179">
        <f t="shared" si="560"/>
        <v>18940</v>
      </c>
      <c r="T802" s="179">
        <f t="shared" si="560"/>
        <v>0</v>
      </c>
      <c r="U802" s="251">
        <f t="shared" si="560"/>
        <v>14495</v>
      </c>
      <c r="V802" s="251">
        <f t="shared" si="560"/>
        <v>0</v>
      </c>
      <c r="W802" s="287">
        <f t="shared" si="560"/>
        <v>18941.27</v>
      </c>
      <c r="X802" s="179"/>
      <c r="Y802" s="261"/>
      <c r="Z802" s="179">
        <f t="shared" si="560"/>
        <v>15404</v>
      </c>
      <c r="AA802" s="179">
        <f t="shared" si="560"/>
        <v>0</v>
      </c>
      <c r="AB802" s="179">
        <f t="shared" si="560"/>
        <v>19000</v>
      </c>
      <c r="AC802" s="179">
        <f t="shared" si="560"/>
        <v>19490</v>
      </c>
      <c r="AD802" s="179">
        <f t="shared" si="560"/>
        <v>19890</v>
      </c>
    </row>
    <row r="803" spans="1:30" s="98" customFormat="1" ht="20.25" hidden="1" customHeight="1" x14ac:dyDescent="0.25">
      <c r="A803" s="166" t="s">
        <v>332</v>
      </c>
      <c r="B803" s="166"/>
      <c r="C803" s="166"/>
      <c r="D803" s="166"/>
      <c r="E803" s="166"/>
      <c r="F803" s="182">
        <f t="shared" si="544"/>
        <v>37880</v>
      </c>
      <c r="G803" s="182">
        <f t="shared" si="545"/>
        <v>33436.270000000004</v>
      </c>
      <c r="H803" s="183">
        <f t="shared" si="546"/>
        <v>73784</v>
      </c>
      <c r="I803" s="108"/>
      <c r="J803" s="115"/>
      <c r="K803" s="115"/>
      <c r="L803" s="115"/>
      <c r="M803" s="9"/>
      <c r="N803" s="155">
        <v>311110</v>
      </c>
      <c r="O803" s="156" t="s">
        <v>38</v>
      </c>
      <c r="P803" s="157" t="s">
        <v>291</v>
      </c>
      <c r="Q803" s="158">
        <v>0</v>
      </c>
      <c r="R803" s="158">
        <f>S803-Q803</f>
        <v>18940</v>
      </c>
      <c r="S803" s="158">
        <v>18940</v>
      </c>
      <c r="T803" s="158"/>
      <c r="U803" s="252">
        <v>14495</v>
      </c>
      <c r="V803" s="252">
        <v>0</v>
      </c>
      <c r="W803" s="289">
        <v>18941.27</v>
      </c>
      <c r="X803" s="158"/>
      <c r="Y803" s="262"/>
      <c r="Z803" s="158">
        <v>15404</v>
      </c>
      <c r="AA803" s="158">
        <f>+Q803</f>
        <v>0</v>
      </c>
      <c r="AB803" s="158">
        <v>19000</v>
      </c>
      <c r="AC803" s="158">
        <f>19000+490</f>
        <v>19490</v>
      </c>
      <c r="AD803" s="158">
        <f>19000+890</f>
        <v>19890</v>
      </c>
    </row>
    <row r="804" spans="1:30" s="98" customFormat="1" ht="20.25" hidden="1" customHeight="1" x14ac:dyDescent="0.25">
      <c r="A804" s="166" t="s">
        <v>332</v>
      </c>
      <c r="B804" s="166"/>
      <c r="C804" s="166"/>
      <c r="D804" s="180" t="s">
        <v>379</v>
      </c>
      <c r="E804" s="180" t="s">
        <v>380</v>
      </c>
      <c r="F804" s="182">
        <f t="shared" si="544"/>
        <v>0</v>
      </c>
      <c r="G804" s="182">
        <f t="shared" si="545"/>
        <v>0</v>
      </c>
      <c r="H804" s="183">
        <f t="shared" si="546"/>
        <v>0</v>
      </c>
      <c r="I804" s="108"/>
      <c r="J804" s="115"/>
      <c r="K804" s="115"/>
      <c r="L804" s="115">
        <v>3113</v>
      </c>
      <c r="M804" s="115"/>
      <c r="N804" s="116"/>
      <c r="O804" s="10" t="s">
        <v>38</v>
      </c>
      <c r="P804" s="111" t="s">
        <v>123</v>
      </c>
      <c r="Q804" s="117">
        <f t="shared" ref="Q804:AD805" si="561">Q805</f>
        <v>0</v>
      </c>
      <c r="R804" s="117">
        <f t="shared" si="561"/>
        <v>0</v>
      </c>
      <c r="S804" s="117">
        <f t="shared" si="561"/>
        <v>0</v>
      </c>
      <c r="T804" s="117">
        <f t="shared" si="561"/>
        <v>0</v>
      </c>
      <c r="U804" s="250">
        <f t="shared" si="561"/>
        <v>0</v>
      </c>
      <c r="V804" s="250">
        <f t="shared" si="561"/>
        <v>0</v>
      </c>
      <c r="W804" s="286">
        <f t="shared" si="561"/>
        <v>0</v>
      </c>
      <c r="X804" s="117"/>
      <c r="Y804" s="260"/>
      <c r="Z804" s="117">
        <f t="shared" si="561"/>
        <v>0</v>
      </c>
      <c r="AA804" s="117">
        <f t="shared" si="561"/>
        <v>0</v>
      </c>
      <c r="AB804" s="117">
        <f t="shared" si="561"/>
        <v>0</v>
      </c>
      <c r="AC804" s="117">
        <f t="shared" si="561"/>
        <v>0</v>
      </c>
      <c r="AD804" s="117">
        <f t="shared" si="561"/>
        <v>0</v>
      </c>
    </row>
    <row r="805" spans="1:30" s="98" customFormat="1" ht="20.25" hidden="1" customHeight="1" x14ac:dyDescent="0.25">
      <c r="A805" s="167" t="s">
        <v>332</v>
      </c>
      <c r="B805" s="167"/>
      <c r="C805" s="167"/>
      <c r="D805" s="167"/>
      <c r="E805" s="180" t="s">
        <v>380</v>
      </c>
      <c r="F805" s="182">
        <f t="shared" si="544"/>
        <v>0</v>
      </c>
      <c r="G805" s="182">
        <f t="shared" si="545"/>
        <v>0</v>
      </c>
      <c r="H805" s="183">
        <f t="shared" si="546"/>
        <v>0</v>
      </c>
      <c r="I805" s="108"/>
      <c r="J805" s="115"/>
      <c r="K805" s="115"/>
      <c r="L805" s="115"/>
      <c r="M805" s="176">
        <v>31131</v>
      </c>
      <c r="N805" s="177"/>
      <c r="O805" s="178" t="s">
        <v>38</v>
      </c>
      <c r="P805" s="177" t="s">
        <v>123</v>
      </c>
      <c r="Q805" s="179">
        <f t="shared" si="561"/>
        <v>0</v>
      </c>
      <c r="R805" s="179">
        <f t="shared" si="561"/>
        <v>0</v>
      </c>
      <c r="S805" s="179">
        <f t="shared" si="561"/>
        <v>0</v>
      </c>
      <c r="T805" s="179">
        <f t="shared" si="561"/>
        <v>0</v>
      </c>
      <c r="U805" s="251">
        <f t="shared" si="561"/>
        <v>0</v>
      </c>
      <c r="V805" s="251">
        <f t="shared" si="561"/>
        <v>0</v>
      </c>
      <c r="W805" s="287">
        <f t="shared" si="561"/>
        <v>0</v>
      </c>
      <c r="X805" s="179"/>
      <c r="Y805" s="261"/>
      <c r="Z805" s="179">
        <f t="shared" si="561"/>
        <v>0</v>
      </c>
      <c r="AA805" s="179">
        <f t="shared" si="561"/>
        <v>0</v>
      </c>
      <c r="AB805" s="179">
        <f t="shared" si="561"/>
        <v>0</v>
      </c>
      <c r="AC805" s="179">
        <f t="shared" si="561"/>
        <v>0</v>
      </c>
      <c r="AD805" s="179">
        <f t="shared" si="561"/>
        <v>0</v>
      </c>
    </row>
    <row r="806" spans="1:30" s="98" customFormat="1" ht="20.25" hidden="1" customHeight="1" x14ac:dyDescent="0.25">
      <c r="A806" s="166" t="s">
        <v>332</v>
      </c>
      <c r="B806" s="166"/>
      <c r="C806" s="166"/>
      <c r="D806" s="166"/>
      <c r="E806" s="166"/>
      <c r="F806" s="182">
        <f t="shared" si="544"/>
        <v>0</v>
      </c>
      <c r="G806" s="182">
        <f t="shared" si="545"/>
        <v>0</v>
      </c>
      <c r="H806" s="183">
        <f t="shared" si="546"/>
        <v>0</v>
      </c>
      <c r="I806" s="108"/>
      <c r="J806" s="115"/>
      <c r="K806" s="115"/>
      <c r="L806" s="115"/>
      <c r="M806" s="9"/>
      <c r="N806" s="155">
        <v>311310</v>
      </c>
      <c r="O806" s="156" t="s">
        <v>38</v>
      </c>
      <c r="P806" s="157" t="s">
        <v>123</v>
      </c>
      <c r="Q806" s="158">
        <v>0</v>
      </c>
      <c r="R806" s="158">
        <f>S806-Q806</f>
        <v>0</v>
      </c>
      <c r="S806" s="158">
        <v>0</v>
      </c>
      <c r="T806" s="158"/>
      <c r="U806" s="252">
        <v>0</v>
      </c>
      <c r="V806" s="252">
        <v>0</v>
      </c>
      <c r="W806" s="289">
        <v>0</v>
      </c>
      <c r="X806" s="158"/>
      <c r="Y806" s="262"/>
      <c r="Z806" s="158"/>
      <c r="AA806" s="158">
        <f>+Q806</f>
        <v>0</v>
      </c>
      <c r="AB806" s="158"/>
      <c r="AC806" s="158"/>
      <c r="AD806" s="158"/>
    </row>
    <row r="807" spans="1:30" s="98" customFormat="1" ht="20.25" hidden="1" customHeight="1" x14ac:dyDescent="0.25">
      <c r="A807" s="166" t="s">
        <v>332</v>
      </c>
      <c r="B807" s="166"/>
      <c r="C807" s="166"/>
      <c r="D807" s="180" t="s">
        <v>379</v>
      </c>
      <c r="E807" s="180" t="s">
        <v>380</v>
      </c>
      <c r="F807" s="182">
        <f t="shared" si="544"/>
        <v>0</v>
      </c>
      <c r="G807" s="182">
        <f t="shared" si="545"/>
        <v>2921</v>
      </c>
      <c r="H807" s="183">
        <f t="shared" si="546"/>
        <v>1556</v>
      </c>
      <c r="I807" s="108"/>
      <c r="J807" s="115"/>
      <c r="K807" s="115"/>
      <c r="L807" s="115">
        <v>3114</v>
      </c>
      <c r="M807" s="115"/>
      <c r="N807" s="116"/>
      <c r="O807" s="10" t="s">
        <v>38</v>
      </c>
      <c r="P807" s="111" t="s">
        <v>295</v>
      </c>
      <c r="Q807" s="117">
        <f t="shared" ref="Q807:AD808" si="562">Q808</f>
        <v>0</v>
      </c>
      <c r="R807" s="117">
        <f t="shared" si="562"/>
        <v>0</v>
      </c>
      <c r="S807" s="117">
        <f t="shared" si="562"/>
        <v>0</v>
      </c>
      <c r="T807" s="117">
        <v>1556</v>
      </c>
      <c r="U807" s="250">
        <f t="shared" si="562"/>
        <v>1365</v>
      </c>
      <c r="V807" s="250">
        <f t="shared" si="562"/>
        <v>0</v>
      </c>
      <c r="W807" s="286">
        <f t="shared" si="562"/>
        <v>0</v>
      </c>
      <c r="X807" s="117"/>
      <c r="Y807" s="260"/>
      <c r="Z807" s="117">
        <f t="shared" si="562"/>
        <v>1556</v>
      </c>
      <c r="AA807" s="117">
        <f t="shared" si="562"/>
        <v>0</v>
      </c>
      <c r="AB807" s="117">
        <f t="shared" si="562"/>
        <v>0</v>
      </c>
      <c r="AC807" s="117">
        <f t="shared" si="562"/>
        <v>0</v>
      </c>
      <c r="AD807" s="117">
        <f t="shared" si="562"/>
        <v>0</v>
      </c>
    </row>
    <row r="808" spans="1:30" s="98" customFormat="1" ht="20.25" hidden="1" customHeight="1" x14ac:dyDescent="0.25">
      <c r="A808" s="167" t="s">
        <v>332</v>
      </c>
      <c r="B808" s="167"/>
      <c r="C808" s="167"/>
      <c r="D808" s="167"/>
      <c r="E808" s="180" t="s">
        <v>380</v>
      </c>
      <c r="F808" s="182">
        <f t="shared" si="544"/>
        <v>0</v>
      </c>
      <c r="G808" s="182">
        <f t="shared" si="545"/>
        <v>1365</v>
      </c>
      <c r="H808" s="183">
        <f t="shared" si="546"/>
        <v>1556</v>
      </c>
      <c r="I808" s="108"/>
      <c r="J808" s="115"/>
      <c r="K808" s="115"/>
      <c r="L808" s="115"/>
      <c r="M808" s="176">
        <v>31141</v>
      </c>
      <c r="N808" s="177"/>
      <c r="O808" s="178" t="s">
        <v>38</v>
      </c>
      <c r="P808" s="177" t="s">
        <v>124</v>
      </c>
      <c r="Q808" s="179">
        <f t="shared" si="562"/>
        <v>0</v>
      </c>
      <c r="R808" s="179">
        <f t="shared" si="562"/>
        <v>0</v>
      </c>
      <c r="S808" s="179">
        <f t="shared" si="562"/>
        <v>0</v>
      </c>
      <c r="T808" s="179">
        <f t="shared" si="562"/>
        <v>0</v>
      </c>
      <c r="U808" s="251">
        <f t="shared" si="562"/>
        <v>1365</v>
      </c>
      <c r="V808" s="251">
        <f t="shared" si="562"/>
        <v>0</v>
      </c>
      <c r="W808" s="287">
        <f t="shared" si="562"/>
        <v>0</v>
      </c>
      <c r="X808" s="179"/>
      <c r="Y808" s="261"/>
      <c r="Z808" s="179">
        <f t="shared" si="562"/>
        <v>1556</v>
      </c>
      <c r="AA808" s="179">
        <f t="shared" si="562"/>
        <v>0</v>
      </c>
      <c r="AB808" s="179">
        <f t="shared" si="562"/>
        <v>0</v>
      </c>
      <c r="AC808" s="179">
        <f t="shared" si="562"/>
        <v>0</v>
      </c>
      <c r="AD808" s="179">
        <f t="shared" si="562"/>
        <v>0</v>
      </c>
    </row>
    <row r="809" spans="1:30" s="98" customFormat="1" ht="20.25" hidden="1" customHeight="1" x14ac:dyDescent="0.25">
      <c r="A809" s="166" t="s">
        <v>332</v>
      </c>
      <c r="B809" s="166"/>
      <c r="C809" s="166"/>
      <c r="D809" s="166"/>
      <c r="E809" s="166"/>
      <c r="F809" s="182">
        <f t="shared" si="544"/>
        <v>0</v>
      </c>
      <c r="G809" s="182">
        <f t="shared" si="545"/>
        <v>1365</v>
      </c>
      <c r="H809" s="183">
        <f t="shared" si="546"/>
        <v>1556</v>
      </c>
      <c r="I809" s="108"/>
      <c r="J809" s="115"/>
      <c r="K809" s="115"/>
      <c r="L809" s="115"/>
      <c r="M809" s="9"/>
      <c r="N809" s="155">
        <v>311410</v>
      </c>
      <c r="O809" s="156" t="s">
        <v>38</v>
      </c>
      <c r="P809" s="157" t="s">
        <v>124</v>
      </c>
      <c r="Q809" s="158">
        <v>0</v>
      </c>
      <c r="R809" s="158">
        <f>S809-Q809</f>
        <v>0</v>
      </c>
      <c r="S809" s="158">
        <v>0</v>
      </c>
      <c r="T809" s="158"/>
      <c r="U809" s="252">
        <v>1365</v>
      </c>
      <c r="V809" s="252">
        <v>0</v>
      </c>
      <c r="W809" s="289">
        <v>0</v>
      </c>
      <c r="X809" s="158"/>
      <c r="Y809" s="262"/>
      <c r="Z809" s="158">
        <v>1556</v>
      </c>
      <c r="AA809" s="158">
        <f>+Q809</f>
        <v>0</v>
      </c>
      <c r="AB809" s="158"/>
      <c r="AC809" s="158"/>
      <c r="AD809" s="158"/>
    </row>
    <row r="810" spans="1:30" s="194" customFormat="1" ht="20.25" hidden="1" customHeight="1" x14ac:dyDescent="0.25">
      <c r="A810" s="172" t="s">
        <v>332</v>
      </c>
      <c r="B810" s="172"/>
      <c r="C810" s="195" t="s">
        <v>376</v>
      </c>
      <c r="D810" s="195" t="s">
        <v>379</v>
      </c>
      <c r="E810" s="195" t="s">
        <v>380</v>
      </c>
      <c r="F810" s="187">
        <f t="shared" si="544"/>
        <v>0</v>
      </c>
      <c r="G810" s="187">
        <f t="shared" si="545"/>
        <v>0</v>
      </c>
      <c r="H810" s="188">
        <f t="shared" si="546"/>
        <v>0</v>
      </c>
      <c r="I810" s="108"/>
      <c r="J810" s="115"/>
      <c r="K810" s="115">
        <v>312</v>
      </c>
      <c r="L810" s="115"/>
      <c r="M810" s="115"/>
      <c r="N810" s="116"/>
      <c r="O810" s="10" t="s">
        <v>38</v>
      </c>
      <c r="P810" s="111" t="s">
        <v>127</v>
      </c>
      <c r="Q810" s="117">
        <f>+Q811</f>
        <v>0</v>
      </c>
      <c r="R810" s="117">
        <f t="shared" ref="R810:AD812" si="563">+R811</f>
        <v>0</v>
      </c>
      <c r="S810" s="117">
        <f t="shared" si="563"/>
        <v>0</v>
      </c>
      <c r="T810" s="117">
        <f t="shared" si="563"/>
        <v>0</v>
      </c>
      <c r="U810" s="250">
        <f t="shared" si="563"/>
        <v>0</v>
      </c>
      <c r="V810" s="250">
        <f t="shared" si="563"/>
        <v>0</v>
      </c>
      <c r="W810" s="286">
        <f t="shared" si="563"/>
        <v>0</v>
      </c>
      <c r="X810" s="117"/>
      <c r="Y810" s="260"/>
      <c r="Z810" s="193">
        <f t="shared" si="563"/>
        <v>0</v>
      </c>
      <c r="AA810" s="193">
        <f t="shared" si="563"/>
        <v>0</v>
      </c>
      <c r="AB810" s="193">
        <f t="shared" si="563"/>
        <v>0</v>
      </c>
      <c r="AC810" s="193">
        <f t="shared" si="563"/>
        <v>0</v>
      </c>
      <c r="AD810" s="193">
        <f t="shared" si="563"/>
        <v>0</v>
      </c>
    </row>
    <row r="811" spans="1:30" s="98" customFormat="1" ht="20.25" hidden="1" customHeight="1" x14ac:dyDescent="0.25">
      <c r="A811" s="166" t="s">
        <v>332</v>
      </c>
      <c r="B811" s="166"/>
      <c r="C811" s="166"/>
      <c r="D811" s="180" t="s">
        <v>379</v>
      </c>
      <c r="E811" s="180" t="s">
        <v>380</v>
      </c>
      <c r="F811" s="182">
        <f t="shared" si="544"/>
        <v>0</v>
      </c>
      <c r="G811" s="182">
        <f t="shared" si="545"/>
        <v>0</v>
      </c>
      <c r="H811" s="183">
        <f t="shared" si="546"/>
        <v>0</v>
      </c>
      <c r="I811" s="108"/>
      <c r="J811" s="115"/>
      <c r="K811" s="115"/>
      <c r="L811" s="115">
        <v>3121</v>
      </c>
      <c r="M811" s="115"/>
      <c r="N811" s="116"/>
      <c r="O811" s="10" t="s">
        <v>38</v>
      </c>
      <c r="P811" s="111" t="s">
        <v>127</v>
      </c>
      <c r="Q811" s="117">
        <f>+Q812+Q814+Q816+Q818+Q820</f>
        <v>0</v>
      </c>
      <c r="R811" s="117">
        <f t="shared" ref="R811:AD811" si="564">+R812+R814+R816+R818+R820</f>
        <v>0</v>
      </c>
      <c r="S811" s="117">
        <f t="shared" si="564"/>
        <v>0</v>
      </c>
      <c r="T811" s="117">
        <f t="shared" si="564"/>
        <v>0</v>
      </c>
      <c r="U811" s="250">
        <f t="shared" si="564"/>
        <v>0</v>
      </c>
      <c r="V811" s="250">
        <f t="shared" si="564"/>
        <v>0</v>
      </c>
      <c r="W811" s="286">
        <f t="shared" si="564"/>
        <v>0</v>
      </c>
      <c r="X811" s="117"/>
      <c r="Y811" s="260"/>
      <c r="Z811" s="117">
        <f t="shared" si="564"/>
        <v>0</v>
      </c>
      <c r="AA811" s="117">
        <f t="shared" si="564"/>
        <v>0</v>
      </c>
      <c r="AB811" s="117">
        <f t="shared" si="564"/>
        <v>0</v>
      </c>
      <c r="AC811" s="117">
        <f t="shared" si="564"/>
        <v>0</v>
      </c>
      <c r="AD811" s="117">
        <f t="shared" si="564"/>
        <v>0</v>
      </c>
    </row>
    <row r="812" spans="1:30" s="98" customFormat="1" ht="20.25" hidden="1" customHeight="1" x14ac:dyDescent="0.25">
      <c r="A812" s="167" t="s">
        <v>332</v>
      </c>
      <c r="B812" s="167"/>
      <c r="C812" s="167"/>
      <c r="D812" s="167"/>
      <c r="E812" s="180" t="s">
        <v>380</v>
      </c>
      <c r="F812" s="182">
        <f t="shared" si="544"/>
        <v>0</v>
      </c>
      <c r="G812" s="182">
        <f t="shared" si="545"/>
        <v>0</v>
      </c>
      <c r="H812" s="183">
        <f t="shared" si="546"/>
        <v>0</v>
      </c>
      <c r="I812" s="108"/>
      <c r="J812" s="115"/>
      <c r="K812" s="115"/>
      <c r="L812" s="115"/>
      <c r="M812" s="176">
        <v>31212</v>
      </c>
      <c r="N812" s="177"/>
      <c r="O812" s="178" t="s">
        <v>38</v>
      </c>
      <c r="P812" s="177" t="s">
        <v>128</v>
      </c>
      <c r="Q812" s="179">
        <f>+Q813</f>
        <v>0</v>
      </c>
      <c r="R812" s="179">
        <f t="shared" si="563"/>
        <v>0</v>
      </c>
      <c r="S812" s="179">
        <f t="shared" si="563"/>
        <v>0</v>
      </c>
      <c r="T812" s="179">
        <f t="shared" si="563"/>
        <v>0</v>
      </c>
      <c r="U812" s="251">
        <f t="shared" si="563"/>
        <v>0</v>
      </c>
      <c r="V812" s="251">
        <f t="shared" si="563"/>
        <v>0</v>
      </c>
      <c r="W812" s="287">
        <f t="shared" si="563"/>
        <v>0</v>
      </c>
      <c r="X812" s="179"/>
      <c r="Y812" s="261"/>
      <c r="Z812" s="179">
        <f t="shared" si="563"/>
        <v>0</v>
      </c>
      <c r="AA812" s="179">
        <f t="shared" si="563"/>
        <v>0</v>
      </c>
      <c r="AB812" s="179">
        <f t="shared" si="563"/>
        <v>0</v>
      </c>
      <c r="AC812" s="179">
        <f t="shared" si="563"/>
        <v>0</v>
      </c>
      <c r="AD812" s="179">
        <f t="shared" si="563"/>
        <v>0</v>
      </c>
    </row>
    <row r="813" spans="1:30" s="98" customFormat="1" ht="20.25" hidden="1" customHeight="1" x14ac:dyDescent="0.25">
      <c r="A813" s="166" t="s">
        <v>332</v>
      </c>
      <c r="B813" s="166"/>
      <c r="C813" s="166"/>
      <c r="D813" s="166"/>
      <c r="E813" s="166"/>
      <c r="F813" s="182">
        <f t="shared" si="544"/>
        <v>0</v>
      </c>
      <c r="G813" s="182">
        <f t="shared" si="545"/>
        <v>0</v>
      </c>
      <c r="H813" s="183">
        <f t="shared" si="546"/>
        <v>0</v>
      </c>
      <c r="I813" s="108"/>
      <c r="J813" s="115"/>
      <c r="K813" s="115"/>
      <c r="L813" s="115"/>
      <c r="M813" s="9"/>
      <c r="N813" s="155">
        <v>312120</v>
      </c>
      <c r="O813" s="156" t="s">
        <v>38</v>
      </c>
      <c r="P813" s="157" t="s">
        <v>128</v>
      </c>
      <c r="Q813" s="158"/>
      <c r="R813" s="158"/>
      <c r="S813" s="158"/>
      <c r="T813" s="158"/>
      <c r="U813" s="252">
        <v>0</v>
      </c>
      <c r="V813" s="252">
        <v>0</v>
      </c>
      <c r="W813" s="289">
        <v>0</v>
      </c>
      <c r="X813" s="158"/>
      <c r="Y813" s="262"/>
      <c r="Z813" s="158"/>
      <c r="AA813" s="158">
        <f>+Q813</f>
        <v>0</v>
      </c>
      <c r="AB813" s="158"/>
      <c r="AC813" s="158"/>
      <c r="AD813" s="158"/>
    </row>
    <row r="814" spans="1:30" s="98" customFormat="1" ht="20.25" hidden="1" customHeight="1" x14ac:dyDescent="0.25">
      <c r="A814" s="167" t="s">
        <v>332</v>
      </c>
      <c r="B814" s="167"/>
      <c r="C814" s="167"/>
      <c r="D814" s="167"/>
      <c r="E814" s="180" t="s">
        <v>380</v>
      </c>
      <c r="F814" s="182">
        <f t="shared" si="544"/>
        <v>0</v>
      </c>
      <c r="G814" s="182">
        <f t="shared" si="545"/>
        <v>0</v>
      </c>
      <c r="H814" s="183">
        <f t="shared" si="546"/>
        <v>0</v>
      </c>
      <c r="I814" s="108"/>
      <c r="J814" s="115"/>
      <c r="K814" s="115"/>
      <c r="L814" s="115"/>
      <c r="M814" s="176">
        <v>31213</v>
      </c>
      <c r="N814" s="177"/>
      <c r="O814" s="178" t="s">
        <v>38</v>
      </c>
      <c r="P814" s="177" t="s">
        <v>129</v>
      </c>
      <c r="Q814" s="179">
        <f>+Q815</f>
        <v>0</v>
      </c>
      <c r="R814" s="179">
        <f t="shared" ref="R814:AD814" si="565">+R815</f>
        <v>0</v>
      </c>
      <c r="S814" s="179">
        <f t="shared" si="565"/>
        <v>0</v>
      </c>
      <c r="T814" s="179">
        <f t="shared" si="565"/>
        <v>0</v>
      </c>
      <c r="U814" s="251">
        <f t="shared" si="565"/>
        <v>0</v>
      </c>
      <c r="V814" s="251">
        <f t="shared" si="565"/>
        <v>0</v>
      </c>
      <c r="W814" s="287">
        <f t="shared" si="565"/>
        <v>0</v>
      </c>
      <c r="X814" s="179"/>
      <c r="Y814" s="261"/>
      <c r="Z814" s="179">
        <f t="shared" si="565"/>
        <v>0</v>
      </c>
      <c r="AA814" s="179">
        <f t="shared" si="565"/>
        <v>0</v>
      </c>
      <c r="AB814" s="179">
        <f t="shared" si="565"/>
        <v>0</v>
      </c>
      <c r="AC814" s="179">
        <f t="shared" si="565"/>
        <v>0</v>
      </c>
      <c r="AD814" s="179">
        <f t="shared" si="565"/>
        <v>0</v>
      </c>
    </row>
    <row r="815" spans="1:30" s="98" customFormat="1" ht="20.25" hidden="1" customHeight="1" x14ac:dyDescent="0.25">
      <c r="A815" s="166" t="s">
        <v>332</v>
      </c>
      <c r="B815" s="166"/>
      <c r="C815" s="166"/>
      <c r="D815" s="166"/>
      <c r="E815" s="166"/>
      <c r="F815" s="182">
        <f t="shared" si="544"/>
        <v>0</v>
      </c>
      <c r="G815" s="182">
        <f t="shared" si="545"/>
        <v>0</v>
      </c>
      <c r="H815" s="183">
        <f t="shared" si="546"/>
        <v>0</v>
      </c>
      <c r="I815" s="108"/>
      <c r="J815" s="115"/>
      <c r="K815" s="115"/>
      <c r="L815" s="115"/>
      <c r="M815" s="9"/>
      <c r="N815" s="155">
        <v>312130</v>
      </c>
      <c r="O815" s="156" t="s">
        <v>38</v>
      </c>
      <c r="P815" s="157" t="s">
        <v>129</v>
      </c>
      <c r="Q815" s="158"/>
      <c r="R815" s="158"/>
      <c r="S815" s="158"/>
      <c r="T815" s="158"/>
      <c r="U815" s="252">
        <v>0</v>
      </c>
      <c r="V815" s="252">
        <v>0</v>
      </c>
      <c r="W815" s="289">
        <v>0</v>
      </c>
      <c r="X815" s="158"/>
      <c r="Y815" s="262"/>
      <c r="Z815" s="158"/>
      <c r="AA815" s="158">
        <f>+Q815</f>
        <v>0</v>
      </c>
      <c r="AB815" s="158"/>
      <c r="AC815" s="158"/>
      <c r="AD815" s="158"/>
    </row>
    <row r="816" spans="1:30" s="98" customFormat="1" ht="20.25" hidden="1" customHeight="1" x14ac:dyDescent="0.25">
      <c r="A816" s="167" t="s">
        <v>332</v>
      </c>
      <c r="B816" s="167"/>
      <c r="C816" s="167"/>
      <c r="D816" s="167"/>
      <c r="E816" s="180" t="s">
        <v>380</v>
      </c>
      <c r="F816" s="182">
        <f t="shared" si="544"/>
        <v>0</v>
      </c>
      <c r="G816" s="182">
        <f t="shared" si="545"/>
        <v>0</v>
      </c>
      <c r="H816" s="183">
        <f t="shared" si="546"/>
        <v>0</v>
      </c>
      <c r="I816" s="108"/>
      <c r="J816" s="115"/>
      <c r="K816" s="115"/>
      <c r="L816" s="115"/>
      <c r="M816" s="176">
        <v>31214</v>
      </c>
      <c r="N816" s="177"/>
      <c r="O816" s="178" t="s">
        <v>38</v>
      </c>
      <c r="P816" s="177" t="s">
        <v>130</v>
      </c>
      <c r="Q816" s="179">
        <f>+Q817</f>
        <v>0</v>
      </c>
      <c r="R816" s="179">
        <f t="shared" ref="R816:AD816" si="566">+R817</f>
        <v>0</v>
      </c>
      <c r="S816" s="179">
        <f t="shared" si="566"/>
        <v>0</v>
      </c>
      <c r="T816" s="179">
        <f t="shared" si="566"/>
        <v>0</v>
      </c>
      <c r="U816" s="251">
        <f t="shared" si="566"/>
        <v>0</v>
      </c>
      <c r="V816" s="251">
        <f t="shared" si="566"/>
        <v>0</v>
      </c>
      <c r="W816" s="287">
        <f t="shared" si="566"/>
        <v>0</v>
      </c>
      <c r="X816" s="179"/>
      <c r="Y816" s="261"/>
      <c r="Z816" s="179">
        <f t="shared" si="566"/>
        <v>0</v>
      </c>
      <c r="AA816" s="179">
        <f t="shared" si="566"/>
        <v>0</v>
      </c>
      <c r="AB816" s="179">
        <f t="shared" si="566"/>
        <v>0</v>
      </c>
      <c r="AC816" s="179">
        <f t="shared" si="566"/>
        <v>0</v>
      </c>
      <c r="AD816" s="179">
        <f t="shared" si="566"/>
        <v>0</v>
      </c>
    </row>
    <row r="817" spans="1:31" s="98" customFormat="1" ht="20.25" hidden="1" customHeight="1" x14ac:dyDescent="0.25">
      <c r="A817" s="166" t="s">
        <v>332</v>
      </c>
      <c r="B817" s="166"/>
      <c r="C817" s="166"/>
      <c r="D817" s="166"/>
      <c r="E817" s="166"/>
      <c r="F817" s="182">
        <f t="shared" si="544"/>
        <v>0</v>
      </c>
      <c r="G817" s="182">
        <f t="shared" si="545"/>
        <v>0</v>
      </c>
      <c r="H817" s="183">
        <f t="shared" si="546"/>
        <v>0</v>
      </c>
      <c r="I817" s="108"/>
      <c r="J817" s="115"/>
      <c r="K817" s="115"/>
      <c r="L817" s="115"/>
      <c r="M817" s="9"/>
      <c r="N817" s="155">
        <v>312140</v>
      </c>
      <c r="O817" s="156" t="s">
        <v>38</v>
      </c>
      <c r="P817" s="157" t="s">
        <v>130</v>
      </c>
      <c r="Q817" s="158"/>
      <c r="R817" s="158"/>
      <c r="S817" s="158"/>
      <c r="T817" s="158"/>
      <c r="U817" s="252">
        <v>0</v>
      </c>
      <c r="V817" s="252">
        <v>0</v>
      </c>
      <c r="W817" s="289">
        <v>0</v>
      </c>
      <c r="X817" s="158"/>
      <c r="Y817" s="262"/>
      <c r="Z817" s="158"/>
      <c r="AA817" s="158">
        <f>+Q817</f>
        <v>0</v>
      </c>
      <c r="AB817" s="158"/>
      <c r="AC817" s="158"/>
      <c r="AD817" s="158"/>
    </row>
    <row r="818" spans="1:31" s="98" customFormat="1" ht="20.25" hidden="1" customHeight="1" x14ac:dyDescent="0.25">
      <c r="A818" s="167" t="s">
        <v>332</v>
      </c>
      <c r="B818" s="167"/>
      <c r="C818" s="167"/>
      <c r="D818" s="167"/>
      <c r="E818" s="180" t="s">
        <v>380</v>
      </c>
      <c r="F818" s="182">
        <f t="shared" si="544"/>
        <v>0</v>
      </c>
      <c r="G818" s="182">
        <f t="shared" si="545"/>
        <v>0</v>
      </c>
      <c r="H818" s="183">
        <f t="shared" si="546"/>
        <v>0</v>
      </c>
      <c r="I818" s="108"/>
      <c r="J818" s="115"/>
      <c r="K818" s="115"/>
      <c r="L818" s="115"/>
      <c r="M818" s="176">
        <v>31215</v>
      </c>
      <c r="N818" s="177"/>
      <c r="O818" s="178" t="s">
        <v>38</v>
      </c>
      <c r="P818" s="177" t="s">
        <v>131</v>
      </c>
      <c r="Q818" s="179">
        <f>+Q819</f>
        <v>0</v>
      </c>
      <c r="R818" s="179">
        <f t="shared" ref="R818:AD818" si="567">+R819</f>
        <v>0</v>
      </c>
      <c r="S818" s="179">
        <f t="shared" si="567"/>
        <v>0</v>
      </c>
      <c r="T818" s="179">
        <f t="shared" si="567"/>
        <v>0</v>
      </c>
      <c r="U818" s="251">
        <f t="shared" si="567"/>
        <v>0</v>
      </c>
      <c r="V818" s="251">
        <f t="shared" si="567"/>
        <v>0</v>
      </c>
      <c r="W818" s="287">
        <f t="shared" si="567"/>
        <v>0</v>
      </c>
      <c r="X818" s="179"/>
      <c r="Y818" s="261"/>
      <c r="Z818" s="179">
        <f t="shared" si="567"/>
        <v>0</v>
      </c>
      <c r="AA818" s="179">
        <f t="shared" si="567"/>
        <v>0</v>
      </c>
      <c r="AB818" s="179">
        <f t="shared" si="567"/>
        <v>0</v>
      </c>
      <c r="AC818" s="179">
        <f t="shared" si="567"/>
        <v>0</v>
      </c>
      <c r="AD818" s="179">
        <f t="shared" si="567"/>
        <v>0</v>
      </c>
    </row>
    <row r="819" spans="1:31" s="98" customFormat="1" ht="20.25" hidden="1" customHeight="1" x14ac:dyDescent="0.25">
      <c r="A819" s="166" t="s">
        <v>332</v>
      </c>
      <c r="B819" s="166"/>
      <c r="C819" s="166"/>
      <c r="D819" s="166"/>
      <c r="E819" s="166"/>
      <c r="F819" s="182">
        <f t="shared" si="544"/>
        <v>0</v>
      </c>
      <c r="G819" s="182">
        <f t="shared" si="545"/>
        <v>0</v>
      </c>
      <c r="H819" s="183">
        <f t="shared" si="546"/>
        <v>0</v>
      </c>
      <c r="I819" s="108"/>
      <c r="J819" s="115"/>
      <c r="K819" s="115"/>
      <c r="L819" s="115"/>
      <c r="M819" s="9"/>
      <c r="N819" s="155">
        <v>312150</v>
      </c>
      <c r="O819" s="156" t="s">
        <v>38</v>
      </c>
      <c r="P819" s="157" t="s">
        <v>131</v>
      </c>
      <c r="Q819" s="158"/>
      <c r="R819" s="158"/>
      <c r="S819" s="158"/>
      <c r="T819" s="158"/>
      <c r="U819" s="252">
        <v>0</v>
      </c>
      <c r="V819" s="252">
        <v>0</v>
      </c>
      <c r="W819" s="289">
        <v>0</v>
      </c>
      <c r="X819" s="158"/>
      <c r="Y819" s="262"/>
      <c r="Z819" s="158"/>
      <c r="AA819" s="158">
        <f>+Q819</f>
        <v>0</v>
      </c>
      <c r="AB819" s="158"/>
      <c r="AC819" s="158"/>
      <c r="AD819" s="158"/>
    </row>
    <row r="820" spans="1:31" s="98" customFormat="1" ht="20.25" hidden="1" customHeight="1" x14ac:dyDescent="0.25">
      <c r="A820" s="167" t="s">
        <v>332</v>
      </c>
      <c r="B820" s="167"/>
      <c r="C820" s="167"/>
      <c r="D820" s="167"/>
      <c r="E820" s="180" t="s">
        <v>380</v>
      </c>
      <c r="F820" s="182">
        <f t="shared" si="544"/>
        <v>0</v>
      </c>
      <c r="G820" s="182">
        <f t="shared" si="545"/>
        <v>0</v>
      </c>
      <c r="H820" s="183">
        <f t="shared" si="546"/>
        <v>0</v>
      </c>
      <c r="I820" s="108"/>
      <c r="J820" s="115"/>
      <c r="K820" s="115"/>
      <c r="L820" s="115"/>
      <c r="M820" s="176">
        <v>31219</v>
      </c>
      <c r="N820" s="177"/>
      <c r="O820" s="178" t="s">
        <v>38</v>
      </c>
      <c r="P820" s="177" t="s">
        <v>133</v>
      </c>
      <c r="Q820" s="179">
        <f>+Q821</f>
        <v>0</v>
      </c>
      <c r="R820" s="179">
        <f t="shared" ref="R820:AD820" si="568">+R821</f>
        <v>0</v>
      </c>
      <c r="S820" s="179">
        <f t="shared" si="568"/>
        <v>0</v>
      </c>
      <c r="T820" s="179">
        <f t="shared" si="568"/>
        <v>0</v>
      </c>
      <c r="U820" s="251">
        <f t="shared" si="568"/>
        <v>0</v>
      </c>
      <c r="V820" s="251">
        <f t="shared" si="568"/>
        <v>0</v>
      </c>
      <c r="W820" s="287">
        <f t="shared" si="568"/>
        <v>0</v>
      </c>
      <c r="X820" s="179"/>
      <c r="Y820" s="261"/>
      <c r="Z820" s="179">
        <f t="shared" si="568"/>
        <v>0</v>
      </c>
      <c r="AA820" s="179">
        <f t="shared" si="568"/>
        <v>0</v>
      </c>
      <c r="AB820" s="179">
        <f t="shared" si="568"/>
        <v>0</v>
      </c>
      <c r="AC820" s="179">
        <f t="shared" si="568"/>
        <v>0</v>
      </c>
      <c r="AD820" s="179">
        <f t="shared" si="568"/>
        <v>0</v>
      </c>
    </row>
    <row r="821" spans="1:31" s="98" customFormat="1" ht="20.25" hidden="1" customHeight="1" x14ac:dyDescent="0.25">
      <c r="A821" s="166" t="s">
        <v>332</v>
      </c>
      <c r="B821" s="166"/>
      <c r="C821" s="166"/>
      <c r="D821" s="166"/>
      <c r="E821" s="166"/>
      <c r="F821" s="182">
        <f t="shared" si="544"/>
        <v>0</v>
      </c>
      <c r="G821" s="182">
        <f t="shared" si="545"/>
        <v>0</v>
      </c>
      <c r="H821" s="183">
        <f t="shared" si="546"/>
        <v>0</v>
      </c>
      <c r="I821" s="108"/>
      <c r="J821" s="115"/>
      <c r="K821" s="115"/>
      <c r="L821" s="115"/>
      <c r="M821" s="9"/>
      <c r="N821" s="155">
        <v>312190</v>
      </c>
      <c r="O821" s="156" t="s">
        <v>38</v>
      </c>
      <c r="P821" s="157" t="s">
        <v>133</v>
      </c>
      <c r="Q821" s="158"/>
      <c r="R821" s="158"/>
      <c r="S821" s="158"/>
      <c r="T821" s="158"/>
      <c r="U821" s="252">
        <v>0</v>
      </c>
      <c r="V821" s="252">
        <v>0</v>
      </c>
      <c r="W821" s="289">
        <v>0</v>
      </c>
      <c r="X821" s="158"/>
      <c r="Y821" s="262"/>
      <c r="Z821" s="158"/>
      <c r="AA821" s="158">
        <f>+Q821</f>
        <v>0</v>
      </c>
      <c r="AB821" s="158"/>
      <c r="AC821" s="158"/>
      <c r="AD821" s="158"/>
    </row>
    <row r="822" spans="1:31" s="194" customFormat="1" ht="20.25" customHeight="1" x14ac:dyDescent="0.25">
      <c r="A822" s="172" t="s">
        <v>332</v>
      </c>
      <c r="B822" s="172"/>
      <c r="C822" s="195" t="s">
        <v>376</v>
      </c>
      <c r="D822" s="195" t="s">
        <v>379</v>
      </c>
      <c r="E822" s="195" t="s">
        <v>380</v>
      </c>
      <c r="F822" s="187">
        <f t="shared" si="544"/>
        <v>6250</v>
      </c>
      <c r="G822" s="187">
        <f t="shared" si="545"/>
        <v>8490</v>
      </c>
      <c r="H822" s="188">
        <f t="shared" si="546"/>
        <v>12105</v>
      </c>
      <c r="I822" s="108"/>
      <c r="J822" s="115"/>
      <c r="K822" s="115">
        <v>313</v>
      </c>
      <c r="L822" s="115"/>
      <c r="M822" s="115"/>
      <c r="N822" s="116"/>
      <c r="O822" s="10" t="s">
        <v>38</v>
      </c>
      <c r="P822" s="111" t="s">
        <v>135</v>
      </c>
      <c r="Q822" s="117">
        <f>Q823+Q828</f>
        <v>0</v>
      </c>
      <c r="R822" s="117">
        <f t="shared" ref="R822:AD822" si="569">R823+R828</f>
        <v>3125</v>
      </c>
      <c r="S822" s="117">
        <f t="shared" si="569"/>
        <v>3125</v>
      </c>
      <c r="T822" s="117">
        <f t="shared" si="569"/>
        <v>2775</v>
      </c>
      <c r="U822" s="250">
        <f t="shared" si="569"/>
        <v>2590</v>
      </c>
      <c r="V822" s="250">
        <f t="shared" si="569"/>
        <v>0</v>
      </c>
      <c r="W822" s="286">
        <f t="shared" si="569"/>
        <v>3125</v>
      </c>
      <c r="X822" s="117"/>
      <c r="Y822" s="260"/>
      <c r="Z822" s="193">
        <f t="shared" si="569"/>
        <v>2775</v>
      </c>
      <c r="AA822" s="193">
        <f t="shared" si="569"/>
        <v>0</v>
      </c>
      <c r="AB822" s="193">
        <f t="shared" si="569"/>
        <v>3110</v>
      </c>
      <c r="AC822" s="193">
        <f t="shared" si="569"/>
        <v>3110</v>
      </c>
      <c r="AD822" s="193">
        <f t="shared" si="569"/>
        <v>3110</v>
      </c>
    </row>
    <row r="823" spans="1:31" s="98" customFormat="1" ht="20.25" customHeight="1" x14ac:dyDescent="0.25">
      <c r="A823" s="166" t="s">
        <v>332</v>
      </c>
      <c r="B823" s="166"/>
      <c r="C823" s="166"/>
      <c r="D823" s="180" t="s">
        <v>379</v>
      </c>
      <c r="E823" s="180" t="s">
        <v>380</v>
      </c>
      <c r="F823" s="182">
        <f t="shared" si="544"/>
        <v>6250</v>
      </c>
      <c r="G823" s="182">
        <f t="shared" si="545"/>
        <v>8490</v>
      </c>
      <c r="H823" s="183">
        <f t="shared" si="546"/>
        <v>12105</v>
      </c>
      <c r="I823" s="108"/>
      <c r="J823" s="115"/>
      <c r="K823" s="115"/>
      <c r="L823" s="115">
        <v>3132</v>
      </c>
      <c r="M823" s="115"/>
      <c r="N823" s="116"/>
      <c r="O823" s="10" t="s">
        <v>38</v>
      </c>
      <c r="P823" s="111" t="s">
        <v>136</v>
      </c>
      <c r="Q823" s="117">
        <f>Q824+Q826</f>
        <v>0</v>
      </c>
      <c r="R823" s="117">
        <f t="shared" ref="R823:AD823" si="570">R824+R826</f>
        <v>3125</v>
      </c>
      <c r="S823" s="117">
        <f t="shared" si="570"/>
        <v>3125</v>
      </c>
      <c r="T823" s="117">
        <v>2775</v>
      </c>
      <c r="U823" s="250">
        <f t="shared" si="570"/>
        <v>2590</v>
      </c>
      <c r="V823" s="250">
        <f t="shared" si="570"/>
        <v>0</v>
      </c>
      <c r="W823" s="286">
        <f t="shared" si="570"/>
        <v>3125</v>
      </c>
      <c r="X823" s="117"/>
      <c r="Y823" s="260"/>
      <c r="Z823" s="117">
        <f t="shared" si="570"/>
        <v>2775</v>
      </c>
      <c r="AA823" s="117">
        <f t="shared" si="570"/>
        <v>0</v>
      </c>
      <c r="AB823" s="117">
        <f t="shared" si="570"/>
        <v>3110</v>
      </c>
      <c r="AC823" s="117">
        <f t="shared" si="570"/>
        <v>3110</v>
      </c>
      <c r="AD823" s="117">
        <f t="shared" si="570"/>
        <v>3110</v>
      </c>
    </row>
    <row r="824" spans="1:31" s="98" customFormat="1" ht="20.25" hidden="1" customHeight="1" x14ac:dyDescent="0.25">
      <c r="A824" s="167" t="s">
        <v>332</v>
      </c>
      <c r="B824" s="167"/>
      <c r="C824" s="167"/>
      <c r="D824" s="167"/>
      <c r="E824" s="180" t="s">
        <v>380</v>
      </c>
      <c r="F824" s="182">
        <f t="shared" si="544"/>
        <v>6250</v>
      </c>
      <c r="G824" s="182">
        <f t="shared" si="545"/>
        <v>5715</v>
      </c>
      <c r="H824" s="183">
        <f t="shared" si="546"/>
        <v>12105</v>
      </c>
      <c r="I824" s="108"/>
      <c r="J824" s="115"/>
      <c r="K824" s="115"/>
      <c r="L824" s="115"/>
      <c r="M824" s="176">
        <v>31321</v>
      </c>
      <c r="N824" s="177"/>
      <c r="O824" s="178" t="s">
        <v>38</v>
      </c>
      <c r="P824" s="177" t="s">
        <v>136</v>
      </c>
      <c r="Q824" s="179">
        <f>Q825</f>
        <v>0</v>
      </c>
      <c r="R824" s="179">
        <f t="shared" ref="R824:AD824" si="571">R825</f>
        <v>3125</v>
      </c>
      <c r="S824" s="179">
        <f t="shared" si="571"/>
        <v>3125</v>
      </c>
      <c r="T824" s="179">
        <f t="shared" si="571"/>
        <v>0</v>
      </c>
      <c r="U824" s="251">
        <f t="shared" si="571"/>
        <v>2590</v>
      </c>
      <c r="V824" s="251">
        <f t="shared" si="571"/>
        <v>0</v>
      </c>
      <c r="W824" s="287">
        <f t="shared" si="571"/>
        <v>3125</v>
      </c>
      <c r="X824" s="179"/>
      <c r="Y824" s="261"/>
      <c r="Z824" s="179">
        <f t="shared" si="571"/>
        <v>2775</v>
      </c>
      <c r="AA824" s="179">
        <f t="shared" si="571"/>
        <v>0</v>
      </c>
      <c r="AB824" s="179">
        <f t="shared" si="571"/>
        <v>3110</v>
      </c>
      <c r="AC824" s="179">
        <f t="shared" si="571"/>
        <v>3110</v>
      </c>
      <c r="AD824" s="179">
        <f t="shared" si="571"/>
        <v>3110</v>
      </c>
    </row>
    <row r="825" spans="1:31" s="98" customFormat="1" ht="20.25" hidden="1" customHeight="1" x14ac:dyDescent="0.25">
      <c r="A825" s="166" t="s">
        <v>332</v>
      </c>
      <c r="B825" s="166"/>
      <c r="C825" s="166"/>
      <c r="D825" s="166"/>
      <c r="E825" s="166"/>
      <c r="F825" s="182">
        <f t="shared" si="544"/>
        <v>6250</v>
      </c>
      <c r="G825" s="182">
        <f t="shared" si="545"/>
        <v>5715</v>
      </c>
      <c r="H825" s="183">
        <f t="shared" si="546"/>
        <v>12105</v>
      </c>
      <c r="I825" s="108"/>
      <c r="J825" s="115"/>
      <c r="K825" s="115"/>
      <c r="L825" s="115"/>
      <c r="M825" s="9"/>
      <c r="N825" s="155">
        <v>313210</v>
      </c>
      <c r="O825" s="156" t="s">
        <v>38</v>
      </c>
      <c r="P825" s="157" t="s">
        <v>136</v>
      </c>
      <c r="Q825" s="158">
        <v>0</v>
      </c>
      <c r="R825" s="158">
        <f>S825-Q825</f>
        <v>3125</v>
      </c>
      <c r="S825" s="158">
        <v>3125</v>
      </c>
      <c r="T825" s="158"/>
      <c r="U825" s="252">
        <v>2590</v>
      </c>
      <c r="V825" s="252">
        <v>0</v>
      </c>
      <c r="W825" s="289">
        <v>3125</v>
      </c>
      <c r="X825" s="158"/>
      <c r="Y825" s="262"/>
      <c r="Z825" s="158">
        <v>2775</v>
      </c>
      <c r="AA825" s="158">
        <f>+Q825</f>
        <v>0</v>
      </c>
      <c r="AB825" s="158">
        <v>3110</v>
      </c>
      <c r="AC825" s="158">
        <v>3110</v>
      </c>
      <c r="AD825" s="158">
        <v>3110</v>
      </c>
    </row>
    <row r="826" spans="1:31" s="98" customFormat="1" ht="20.25" hidden="1" customHeight="1" x14ac:dyDescent="0.25">
      <c r="A826" s="167" t="s">
        <v>332</v>
      </c>
      <c r="B826" s="167"/>
      <c r="C826" s="167"/>
      <c r="D826" s="167"/>
      <c r="E826" s="180" t="s">
        <v>380</v>
      </c>
      <c r="F826" s="182">
        <f t="shared" si="544"/>
        <v>0</v>
      </c>
      <c r="G826" s="182">
        <f t="shared" si="545"/>
        <v>0</v>
      </c>
      <c r="H826" s="183">
        <f t="shared" si="546"/>
        <v>0</v>
      </c>
      <c r="I826" s="108"/>
      <c r="J826" s="115"/>
      <c r="K826" s="115"/>
      <c r="L826" s="115"/>
      <c r="M826" s="176">
        <v>31322</v>
      </c>
      <c r="N826" s="177"/>
      <c r="O826" s="178" t="s">
        <v>38</v>
      </c>
      <c r="P826" s="177" t="s">
        <v>256</v>
      </c>
      <c r="Q826" s="179">
        <f>Q827</f>
        <v>0</v>
      </c>
      <c r="R826" s="179">
        <f t="shared" ref="R826:AD826" si="572">R827</f>
        <v>0</v>
      </c>
      <c r="S826" s="179">
        <f t="shared" si="572"/>
        <v>0</v>
      </c>
      <c r="T826" s="179">
        <f t="shared" si="572"/>
        <v>0</v>
      </c>
      <c r="U826" s="179">
        <f t="shared" si="572"/>
        <v>0</v>
      </c>
      <c r="V826" s="179">
        <f t="shared" si="572"/>
        <v>0</v>
      </c>
      <c r="W826" s="287">
        <f t="shared" si="572"/>
        <v>0</v>
      </c>
      <c r="X826" s="179"/>
      <c r="Y826" s="261"/>
      <c r="Z826" s="179">
        <f t="shared" si="572"/>
        <v>0</v>
      </c>
      <c r="AA826" s="179">
        <f t="shared" si="572"/>
        <v>0</v>
      </c>
      <c r="AB826" s="179">
        <f t="shared" si="572"/>
        <v>0</v>
      </c>
      <c r="AC826" s="179">
        <f t="shared" si="572"/>
        <v>0</v>
      </c>
      <c r="AD826" s="179">
        <f t="shared" si="572"/>
        <v>0</v>
      </c>
    </row>
    <row r="827" spans="1:31" s="98" customFormat="1" ht="20.25" hidden="1" customHeight="1" x14ac:dyDescent="0.25">
      <c r="A827" s="166" t="s">
        <v>332</v>
      </c>
      <c r="B827" s="166"/>
      <c r="C827" s="166"/>
      <c r="D827" s="166"/>
      <c r="E827" s="166"/>
      <c r="F827" s="182">
        <f t="shared" si="544"/>
        <v>0</v>
      </c>
      <c r="G827" s="182">
        <f t="shared" si="545"/>
        <v>0</v>
      </c>
      <c r="H827" s="183">
        <f t="shared" si="546"/>
        <v>0</v>
      </c>
      <c r="I827" s="108"/>
      <c r="J827" s="115"/>
      <c r="K827" s="115"/>
      <c r="L827" s="115"/>
      <c r="M827" s="9"/>
      <c r="N827" s="155">
        <v>313220</v>
      </c>
      <c r="O827" s="156" t="s">
        <v>38</v>
      </c>
      <c r="P827" s="157" t="s">
        <v>256</v>
      </c>
      <c r="Q827" s="158">
        <v>0</v>
      </c>
      <c r="R827" s="158">
        <f>S827-Q827</f>
        <v>0</v>
      </c>
      <c r="S827" s="158">
        <v>0</v>
      </c>
      <c r="T827" s="158"/>
      <c r="U827" s="214">
        <v>0</v>
      </c>
      <c r="V827" s="214">
        <v>0</v>
      </c>
      <c r="W827" s="289">
        <v>0</v>
      </c>
      <c r="X827" s="158"/>
      <c r="Y827" s="262"/>
      <c r="Z827" s="158"/>
      <c r="AA827" s="158">
        <f>+Q827</f>
        <v>0</v>
      </c>
      <c r="AB827" s="158"/>
      <c r="AC827" s="158"/>
      <c r="AD827" s="158"/>
    </row>
    <row r="828" spans="1:31" s="98" customFormat="1" ht="20.25" hidden="1" customHeight="1" x14ac:dyDescent="0.25">
      <c r="A828" s="166" t="s">
        <v>332</v>
      </c>
      <c r="B828" s="166"/>
      <c r="C828" s="166"/>
      <c r="D828" s="180" t="s">
        <v>379</v>
      </c>
      <c r="E828" s="180" t="s">
        <v>380</v>
      </c>
      <c r="F828" s="182">
        <f t="shared" si="544"/>
        <v>0</v>
      </c>
      <c r="G828" s="182">
        <f t="shared" si="545"/>
        <v>0</v>
      </c>
      <c r="H828" s="183">
        <f t="shared" si="546"/>
        <v>0</v>
      </c>
      <c r="I828" s="108"/>
      <c r="J828" s="115"/>
      <c r="K828" s="115"/>
      <c r="L828" s="115">
        <v>3133</v>
      </c>
      <c r="M828" s="9"/>
      <c r="N828" s="111"/>
      <c r="O828" s="10" t="s">
        <v>38</v>
      </c>
      <c r="P828" s="111" t="s">
        <v>257</v>
      </c>
      <c r="Q828" s="117">
        <f t="shared" ref="Q828:AD829" si="573">Q829</f>
        <v>0</v>
      </c>
      <c r="R828" s="117">
        <f t="shared" si="573"/>
        <v>0</v>
      </c>
      <c r="S828" s="117">
        <f t="shared" si="573"/>
        <v>0</v>
      </c>
      <c r="T828" s="117">
        <f t="shared" si="573"/>
        <v>0</v>
      </c>
      <c r="U828" s="117">
        <f t="shared" si="573"/>
        <v>0</v>
      </c>
      <c r="V828" s="117">
        <f t="shared" si="573"/>
        <v>0</v>
      </c>
      <c r="W828" s="286">
        <f t="shared" si="573"/>
        <v>0</v>
      </c>
      <c r="X828" s="117"/>
      <c r="Y828" s="260"/>
      <c r="Z828" s="117">
        <f t="shared" si="573"/>
        <v>0</v>
      </c>
      <c r="AA828" s="117">
        <f t="shared" si="573"/>
        <v>0</v>
      </c>
      <c r="AB828" s="117">
        <f t="shared" si="573"/>
        <v>0</v>
      </c>
      <c r="AC828" s="117">
        <f t="shared" si="573"/>
        <v>0</v>
      </c>
      <c r="AD828" s="117">
        <f t="shared" si="573"/>
        <v>0</v>
      </c>
    </row>
    <row r="829" spans="1:31" s="98" customFormat="1" ht="20.25" hidden="1" customHeight="1" x14ac:dyDescent="0.25">
      <c r="A829" s="167" t="s">
        <v>332</v>
      </c>
      <c r="B829" s="167"/>
      <c r="C829" s="167"/>
      <c r="D829" s="167"/>
      <c r="E829" s="180" t="s">
        <v>380</v>
      </c>
      <c r="F829" s="182">
        <f t="shared" si="544"/>
        <v>0</v>
      </c>
      <c r="G829" s="182">
        <f t="shared" si="545"/>
        <v>0</v>
      </c>
      <c r="H829" s="183">
        <f t="shared" si="546"/>
        <v>0</v>
      </c>
      <c r="I829" s="108"/>
      <c r="J829" s="115"/>
      <c r="K829" s="115"/>
      <c r="L829" s="115"/>
      <c r="M829" s="176">
        <v>31332</v>
      </c>
      <c r="N829" s="177"/>
      <c r="O829" s="178" t="s">
        <v>38</v>
      </c>
      <c r="P829" s="177" t="s">
        <v>257</v>
      </c>
      <c r="Q829" s="179">
        <f t="shared" si="573"/>
        <v>0</v>
      </c>
      <c r="R829" s="179">
        <f t="shared" si="573"/>
        <v>0</v>
      </c>
      <c r="S829" s="179">
        <f t="shared" si="573"/>
        <v>0</v>
      </c>
      <c r="T829" s="179">
        <f t="shared" si="573"/>
        <v>0</v>
      </c>
      <c r="U829" s="179">
        <f t="shared" si="573"/>
        <v>0</v>
      </c>
      <c r="V829" s="179">
        <f t="shared" si="573"/>
        <v>0</v>
      </c>
      <c r="W829" s="287">
        <f t="shared" si="573"/>
        <v>0</v>
      </c>
      <c r="X829" s="179"/>
      <c r="Y829" s="261"/>
      <c r="Z829" s="179">
        <f t="shared" si="573"/>
        <v>0</v>
      </c>
      <c r="AA829" s="179">
        <f t="shared" si="573"/>
        <v>0</v>
      </c>
      <c r="AB829" s="179">
        <f t="shared" si="573"/>
        <v>0</v>
      </c>
      <c r="AC829" s="179">
        <f t="shared" si="573"/>
        <v>0</v>
      </c>
      <c r="AD829" s="179">
        <f t="shared" si="573"/>
        <v>0</v>
      </c>
    </row>
    <row r="830" spans="1:31" s="98" customFormat="1" ht="20.25" hidden="1" customHeight="1" x14ac:dyDescent="0.25">
      <c r="A830" s="166" t="s">
        <v>332</v>
      </c>
      <c r="B830" s="166"/>
      <c r="C830" s="166"/>
      <c r="D830" s="166"/>
      <c r="E830" s="166"/>
      <c r="F830" s="182">
        <f t="shared" si="544"/>
        <v>0</v>
      </c>
      <c r="G830" s="182">
        <f t="shared" si="545"/>
        <v>0</v>
      </c>
      <c r="H830" s="183">
        <f t="shared" si="546"/>
        <v>0</v>
      </c>
      <c r="I830" s="108"/>
      <c r="J830" s="115"/>
      <c r="K830" s="115"/>
      <c r="L830" s="115"/>
      <c r="M830" s="9"/>
      <c r="N830" s="155">
        <v>313320</v>
      </c>
      <c r="O830" s="156" t="s">
        <v>38</v>
      </c>
      <c r="P830" s="157" t="s">
        <v>257</v>
      </c>
      <c r="Q830" s="158">
        <v>0</v>
      </c>
      <c r="R830" s="158">
        <f>S830-Q830</f>
        <v>0</v>
      </c>
      <c r="S830" s="158">
        <v>0</v>
      </c>
      <c r="T830" s="158"/>
      <c r="U830" s="214">
        <v>0</v>
      </c>
      <c r="V830" s="214">
        <v>0</v>
      </c>
      <c r="W830" s="289">
        <v>0</v>
      </c>
      <c r="X830" s="158"/>
      <c r="Y830" s="262"/>
      <c r="Z830" s="158"/>
      <c r="AA830" s="158">
        <f>+Q830</f>
        <v>0</v>
      </c>
      <c r="AB830" s="158"/>
      <c r="AC830" s="158"/>
      <c r="AD830" s="158"/>
    </row>
    <row r="831" spans="1:31" s="171" customFormat="1" ht="20.25" customHeight="1" x14ac:dyDescent="0.25">
      <c r="A831" s="167" t="s">
        <v>332</v>
      </c>
      <c r="B831" s="180" t="s">
        <v>345</v>
      </c>
      <c r="C831" s="180" t="s">
        <v>376</v>
      </c>
      <c r="D831" s="180" t="s">
        <v>379</v>
      </c>
      <c r="E831" s="180" t="s">
        <v>380</v>
      </c>
      <c r="F831" s="182">
        <f t="shared" si="544"/>
        <v>43870</v>
      </c>
      <c r="G831" s="182">
        <f t="shared" si="545"/>
        <v>40947.730000000003</v>
      </c>
      <c r="H831" s="183">
        <f t="shared" si="546"/>
        <v>61354.020000000004</v>
      </c>
      <c r="I831" s="231"/>
      <c r="J831" s="231">
        <v>32</v>
      </c>
      <c r="K831" s="231"/>
      <c r="L831" s="231"/>
      <c r="M831" s="231"/>
      <c r="N831" s="231"/>
      <c r="O831" s="257" t="s">
        <v>38</v>
      </c>
      <c r="P831" s="232" t="s">
        <v>7</v>
      </c>
      <c r="Q831" s="233">
        <f t="shared" ref="Q831:AD831" si="574">Q851+Q875+Q832+Q919</f>
        <v>0</v>
      </c>
      <c r="R831" s="233">
        <f t="shared" si="574"/>
        <v>21935</v>
      </c>
      <c r="S831" s="233">
        <f t="shared" si="574"/>
        <v>21935</v>
      </c>
      <c r="T831" s="233">
        <f t="shared" si="574"/>
        <v>9064</v>
      </c>
      <c r="U831" s="233">
        <f t="shared" si="574"/>
        <v>9950</v>
      </c>
      <c r="V831" s="233">
        <f t="shared" si="574"/>
        <v>0</v>
      </c>
      <c r="W831" s="233">
        <f t="shared" si="574"/>
        <v>21933.730000000003</v>
      </c>
      <c r="X831" s="233"/>
      <c r="Y831" s="230">
        <v>0</v>
      </c>
      <c r="Z831" s="170">
        <f t="shared" si="574"/>
        <v>9064.02</v>
      </c>
      <c r="AA831" s="170">
        <f t="shared" si="574"/>
        <v>0</v>
      </c>
      <c r="AB831" s="170">
        <f t="shared" si="574"/>
        <v>17890</v>
      </c>
      <c r="AC831" s="170">
        <f t="shared" si="574"/>
        <v>17400</v>
      </c>
      <c r="AD831" s="170">
        <f t="shared" si="574"/>
        <v>17000</v>
      </c>
    </row>
    <row r="832" spans="1:31" s="194" customFormat="1" ht="20.25" customHeight="1" x14ac:dyDescent="0.25">
      <c r="A832" s="172" t="s">
        <v>332</v>
      </c>
      <c r="B832" s="172"/>
      <c r="C832" s="195" t="s">
        <v>376</v>
      </c>
      <c r="D832" s="195" t="s">
        <v>379</v>
      </c>
      <c r="E832" s="195" t="s">
        <v>380</v>
      </c>
      <c r="F832" s="187">
        <f t="shared" si="544"/>
        <v>876</v>
      </c>
      <c r="G832" s="187">
        <f t="shared" si="545"/>
        <v>2189.4</v>
      </c>
      <c r="H832" s="188">
        <f t="shared" si="546"/>
        <v>2165.25</v>
      </c>
      <c r="I832" s="108"/>
      <c r="J832" s="115"/>
      <c r="K832" s="115">
        <v>321</v>
      </c>
      <c r="L832" s="115"/>
      <c r="M832" s="115"/>
      <c r="N832" s="116"/>
      <c r="O832" s="10" t="s">
        <v>38</v>
      </c>
      <c r="P832" s="111" t="s">
        <v>137</v>
      </c>
      <c r="Q832" s="117">
        <f t="shared" ref="Q832:W832" si="575">Q833+Q845+Q842</f>
        <v>0</v>
      </c>
      <c r="R832" s="117">
        <f t="shared" si="575"/>
        <v>438</v>
      </c>
      <c r="S832" s="117">
        <f t="shared" si="575"/>
        <v>438</v>
      </c>
      <c r="T832" s="117">
        <f t="shared" si="575"/>
        <v>851</v>
      </c>
      <c r="U832" s="250">
        <f>U833+U845+U842</f>
        <v>900</v>
      </c>
      <c r="V832" s="250">
        <f t="shared" si="575"/>
        <v>0</v>
      </c>
      <c r="W832" s="286">
        <f t="shared" si="575"/>
        <v>438.4</v>
      </c>
      <c r="X832" s="117"/>
      <c r="Y832" s="260"/>
      <c r="Z832" s="193">
        <f>Z833+Z845+Z842</f>
        <v>851.25</v>
      </c>
      <c r="AA832" s="193">
        <f t="shared" ref="AA832:AD832" si="576">AA833+AA845+AA842</f>
        <v>0</v>
      </c>
      <c r="AB832" s="193">
        <f t="shared" si="576"/>
        <v>438</v>
      </c>
      <c r="AC832" s="193">
        <f t="shared" si="576"/>
        <v>438</v>
      </c>
      <c r="AD832" s="193">
        <f t="shared" si="576"/>
        <v>438</v>
      </c>
      <c r="AE832" s="216"/>
    </row>
    <row r="833" spans="1:30" s="98" customFormat="1" ht="20.25" customHeight="1" x14ac:dyDescent="0.25">
      <c r="A833" s="166" t="s">
        <v>332</v>
      </c>
      <c r="B833" s="166"/>
      <c r="C833" s="166"/>
      <c r="D833" s="180" t="s">
        <v>379</v>
      </c>
      <c r="E833" s="180" t="s">
        <v>380</v>
      </c>
      <c r="F833" s="182">
        <f t="shared" si="544"/>
        <v>876</v>
      </c>
      <c r="G833" s="182">
        <f t="shared" si="545"/>
        <v>1399.4</v>
      </c>
      <c r="H833" s="183">
        <f t="shared" si="546"/>
        <v>1835.25</v>
      </c>
      <c r="I833" s="108"/>
      <c r="J833" s="115"/>
      <c r="K833" s="115"/>
      <c r="L833" s="115">
        <v>3211</v>
      </c>
      <c r="M833" s="9"/>
      <c r="N833" s="111"/>
      <c r="O833" s="10" t="s">
        <v>38</v>
      </c>
      <c r="P833" s="111" t="s">
        <v>138</v>
      </c>
      <c r="Q833" s="117">
        <f>Q834+Q836+Q838+Q840</f>
        <v>0</v>
      </c>
      <c r="R833" s="117">
        <f t="shared" ref="R833:AD833" si="577">R834+R836+R838+R840</f>
        <v>438</v>
      </c>
      <c r="S833" s="117">
        <f t="shared" si="577"/>
        <v>438</v>
      </c>
      <c r="T833" s="117">
        <v>521</v>
      </c>
      <c r="U833" s="250">
        <f>U834+U836+U838+U840</f>
        <v>440</v>
      </c>
      <c r="V833" s="250">
        <f t="shared" si="577"/>
        <v>0</v>
      </c>
      <c r="W833" s="286">
        <f t="shared" si="577"/>
        <v>438.4</v>
      </c>
      <c r="X833" s="117"/>
      <c r="Y833" s="260"/>
      <c r="Z833" s="117">
        <f t="shared" si="577"/>
        <v>521.25</v>
      </c>
      <c r="AA833" s="117">
        <f t="shared" si="577"/>
        <v>0</v>
      </c>
      <c r="AB833" s="117">
        <f t="shared" si="577"/>
        <v>438</v>
      </c>
      <c r="AC833" s="117">
        <f t="shared" si="577"/>
        <v>438</v>
      </c>
      <c r="AD833" s="117">
        <f t="shared" si="577"/>
        <v>438</v>
      </c>
    </row>
    <row r="834" spans="1:30" s="98" customFormat="1" ht="20.25" hidden="1" customHeight="1" x14ac:dyDescent="0.25">
      <c r="A834" s="167" t="s">
        <v>332</v>
      </c>
      <c r="B834" s="167"/>
      <c r="C834" s="167"/>
      <c r="D834" s="167"/>
      <c r="E834" s="180" t="s">
        <v>380</v>
      </c>
      <c r="F834" s="182">
        <f t="shared" si="544"/>
        <v>420</v>
      </c>
      <c r="G834" s="182">
        <f t="shared" si="545"/>
        <v>310</v>
      </c>
      <c r="H834" s="183">
        <f t="shared" si="546"/>
        <v>842.48</v>
      </c>
      <c r="I834" s="108"/>
      <c r="J834" s="115"/>
      <c r="K834" s="115"/>
      <c r="L834" s="115"/>
      <c r="M834" s="176">
        <v>32111</v>
      </c>
      <c r="N834" s="177"/>
      <c r="O834" s="178" t="s">
        <v>38</v>
      </c>
      <c r="P834" s="177" t="s">
        <v>139</v>
      </c>
      <c r="Q834" s="179">
        <f t="shared" ref="Q834:AD834" si="578">Q835</f>
        <v>0</v>
      </c>
      <c r="R834" s="179">
        <f t="shared" si="578"/>
        <v>210</v>
      </c>
      <c r="S834" s="179">
        <f t="shared" si="578"/>
        <v>210</v>
      </c>
      <c r="T834" s="179">
        <f t="shared" si="578"/>
        <v>0</v>
      </c>
      <c r="U834" s="251">
        <f t="shared" si="578"/>
        <v>100</v>
      </c>
      <c r="V834" s="251">
        <f t="shared" si="578"/>
        <v>0</v>
      </c>
      <c r="W834" s="287">
        <f t="shared" si="578"/>
        <v>210</v>
      </c>
      <c r="X834" s="179"/>
      <c r="Y834" s="261"/>
      <c r="Z834" s="179">
        <f t="shared" si="578"/>
        <v>212.48</v>
      </c>
      <c r="AA834" s="179">
        <f t="shared" si="578"/>
        <v>0</v>
      </c>
      <c r="AB834" s="179">
        <f t="shared" si="578"/>
        <v>210</v>
      </c>
      <c r="AC834" s="179">
        <f t="shared" si="578"/>
        <v>210</v>
      </c>
      <c r="AD834" s="179">
        <f t="shared" si="578"/>
        <v>210</v>
      </c>
    </row>
    <row r="835" spans="1:30" s="98" customFormat="1" ht="20.25" hidden="1" customHeight="1" x14ac:dyDescent="0.25">
      <c r="A835" s="166" t="s">
        <v>332</v>
      </c>
      <c r="B835" s="166"/>
      <c r="C835" s="166"/>
      <c r="D835" s="166"/>
      <c r="E835" s="166"/>
      <c r="F835" s="182">
        <f t="shared" si="544"/>
        <v>420</v>
      </c>
      <c r="G835" s="182">
        <f t="shared" si="545"/>
        <v>310</v>
      </c>
      <c r="H835" s="183">
        <f t="shared" si="546"/>
        <v>842.48</v>
      </c>
      <c r="I835" s="108"/>
      <c r="J835" s="115"/>
      <c r="K835" s="115"/>
      <c r="L835" s="115"/>
      <c r="M835" s="9"/>
      <c r="N835" s="155">
        <v>321110</v>
      </c>
      <c r="O835" s="156" t="s">
        <v>38</v>
      </c>
      <c r="P835" s="157" t="s">
        <v>139</v>
      </c>
      <c r="Q835" s="158">
        <v>0</v>
      </c>
      <c r="R835" s="158">
        <f>S835-Q835</f>
        <v>210</v>
      </c>
      <c r="S835" s="158">
        <v>210</v>
      </c>
      <c r="T835" s="158"/>
      <c r="U835" s="252">
        <v>100</v>
      </c>
      <c r="V835" s="252">
        <v>0</v>
      </c>
      <c r="W835" s="289">
        <v>210</v>
      </c>
      <c r="X835" s="158"/>
      <c r="Y835" s="262"/>
      <c r="Z835" s="158">
        <v>212.48</v>
      </c>
      <c r="AA835" s="158">
        <f>+Q835</f>
        <v>0</v>
      </c>
      <c r="AB835" s="158">
        <v>210</v>
      </c>
      <c r="AC835" s="158">
        <v>210</v>
      </c>
      <c r="AD835" s="158">
        <v>210</v>
      </c>
    </row>
    <row r="836" spans="1:30" s="98" customFormat="1" ht="20.25" hidden="1" customHeight="1" x14ac:dyDescent="0.25">
      <c r="A836" s="167" t="s">
        <v>332</v>
      </c>
      <c r="B836" s="167"/>
      <c r="C836" s="167"/>
      <c r="D836" s="167"/>
      <c r="E836" s="180" t="s">
        <v>380</v>
      </c>
      <c r="F836" s="182">
        <f t="shared" si="544"/>
        <v>456</v>
      </c>
      <c r="G836" s="182">
        <f t="shared" si="545"/>
        <v>528.4</v>
      </c>
      <c r="H836" s="183">
        <f t="shared" si="546"/>
        <v>992.77</v>
      </c>
      <c r="I836" s="108"/>
      <c r="J836" s="115"/>
      <c r="K836" s="115"/>
      <c r="L836" s="115"/>
      <c r="M836" s="176">
        <v>32113</v>
      </c>
      <c r="N836" s="177"/>
      <c r="O836" s="178" t="s">
        <v>38</v>
      </c>
      <c r="P836" s="177" t="s">
        <v>140</v>
      </c>
      <c r="Q836" s="179">
        <f>+Q837</f>
        <v>0</v>
      </c>
      <c r="R836" s="179">
        <f t="shared" ref="R836:AD836" si="579">+R837</f>
        <v>228</v>
      </c>
      <c r="S836" s="179">
        <f t="shared" si="579"/>
        <v>228</v>
      </c>
      <c r="T836" s="179">
        <f t="shared" si="579"/>
        <v>0</v>
      </c>
      <c r="U836" s="251">
        <f t="shared" si="579"/>
        <v>300</v>
      </c>
      <c r="V836" s="251">
        <f t="shared" si="579"/>
        <v>0</v>
      </c>
      <c r="W836" s="287">
        <f t="shared" si="579"/>
        <v>228.4</v>
      </c>
      <c r="X836" s="179"/>
      <c r="Y836" s="261"/>
      <c r="Z836" s="179">
        <f t="shared" si="579"/>
        <v>308.77</v>
      </c>
      <c r="AA836" s="179">
        <f t="shared" si="579"/>
        <v>0</v>
      </c>
      <c r="AB836" s="179">
        <f t="shared" si="579"/>
        <v>228</v>
      </c>
      <c r="AC836" s="179">
        <f t="shared" si="579"/>
        <v>228</v>
      </c>
      <c r="AD836" s="179">
        <f t="shared" si="579"/>
        <v>228</v>
      </c>
    </row>
    <row r="837" spans="1:30" s="98" customFormat="1" ht="20.25" hidden="1" customHeight="1" x14ac:dyDescent="0.25">
      <c r="A837" s="166" t="s">
        <v>332</v>
      </c>
      <c r="B837" s="166"/>
      <c r="C837" s="166"/>
      <c r="D837" s="166"/>
      <c r="E837" s="166"/>
      <c r="F837" s="182">
        <f t="shared" si="544"/>
        <v>456</v>
      </c>
      <c r="G837" s="182">
        <f t="shared" si="545"/>
        <v>528.4</v>
      </c>
      <c r="H837" s="183">
        <f t="shared" si="546"/>
        <v>992.77</v>
      </c>
      <c r="I837" s="108"/>
      <c r="J837" s="115"/>
      <c r="K837" s="115"/>
      <c r="L837" s="115"/>
      <c r="M837" s="9"/>
      <c r="N837" s="155">
        <v>321130</v>
      </c>
      <c r="O837" s="156" t="s">
        <v>38</v>
      </c>
      <c r="P837" s="157" t="s">
        <v>140</v>
      </c>
      <c r="Q837" s="158">
        <v>0</v>
      </c>
      <c r="R837" s="158">
        <f>S837-Q837</f>
        <v>228</v>
      </c>
      <c r="S837" s="158">
        <f>228</f>
        <v>228</v>
      </c>
      <c r="T837" s="158"/>
      <c r="U837" s="252">
        <v>300</v>
      </c>
      <c r="V837" s="252">
        <v>0</v>
      </c>
      <c r="W837" s="289">
        <v>228.4</v>
      </c>
      <c r="X837" s="158"/>
      <c r="Y837" s="262"/>
      <c r="Z837" s="158">
        <v>308.77</v>
      </c>
      <c r="AA837" s="158">
        <f>+Q837</f>
        <v>0</v>
      </c>
      <c r="AB837" s="158">
        <v>228</v>
      </c>
      <c r="AC837" s="158">
        <v>228</v>
      </c>
      <c r="AD837" s="158">
        <v>228</v>
      </c>
    </row>
    <row r="838" spans="1:30" s="98" customFormat="1" ht="20.25" hidden="1" customHeight="1" x14ac:dyDescent="0.25">
      <c r="A838" s="167" t="s">
        <v>332</v>
      </c>
      <c r="B838" s="167"/>
      <c r="C838" s="167"/>
      <c r="D838" s="167"/>
      <c r="E838" s="180" t="s">
        <v>380</v>
      </c>
      <c r="F838" s="182">
        <f t="shared" si="544"/>
        <v>0</v>
      </c>
      <c r="G838" s="182">
        <f t="shared" si="545"/>
        <v>0</v>
      </c>
      <c r="H838" s="183">
        <f t="shared" si="546"/>
        <v>0</v>
      </c>
      <c r="I838" s="108"/>
      <c r="J838" s="115"/>
      <c r="K838" s="115"/>
      <c r="L838" s="115"/>
      <c r="M838" s="176">
        <v>32115</v>
      </c>
      <c r="N838" s="177"/>
      <c r="O838" s="178" t="s">
        <v>38</v>
      </c>
      <c r="P838" s="177" t="s">
        <v>141</v>
      </c>
      <c r="Q838" s="179">
        <v>0</v>
      </c>
      <c r="R838" s="179">
        <v>0</v>
      </c>
      <c r="S838" s="179">
        <v>0</v>
      </c>
      <c r="T838" s="179">
        <v>0</v>
      </c>
      <c r="U838" s="251">
        <f>U839</f>
        <v>0</v>
      </c>
      <c r="V838" s="251">
        <f t="shared" ref="V838:W838" si="580">V839</f>
        <v>0</v>
      </c>
      <c r="W838" s="287">
        <f t="shared" si="580"/>
        <v>0</v>
      </c>
      <c r="X838" s="179"/>
      <c r="Y838" s="261"/>
      <c r="Z838" s="179">
        <v>0</v>
      </c>
      <c r="AA838" s="179">
        <v>0</v>
      </c>
      <c r="AB838" s="179">
        <v>0</v>
      </c>
      <c r="AC838" s="179">
        <v>0</v>
      </c>
      <c r="AD838" s="179">
        <v>0</v>
      </c>
    </row>
    <row r="839" spans="1:30" s="98" customFormat="1" ht="20.25" hidden="1" customHeight="1" x14ac:dyDescent="0.25">
      <c r="A839" s="166" t="s">
        <v>332</v>
      </c>
      <c r="B839" s="166"/>
      <c r="C839" s="166"/>
      <c r="D839" s="166"/>
      <c r="E839" s="166"/>
      <c r="F839" s="182">
        <f t="shared" ref="F839:F928" si="581">+Q839+R839+S839</f>
        <v>0</v>
      </c>
      <c r="G839" s="182">
        <f t="shared" ref="G839:G928" si="582">+T839+U839+V839+W839+X839+Y839</f>
        <v>0</v>
      </c>
      <c r="H839" s="183">
        <f t="shared" ref="H839:H928" si="583">+Z839+AA839+AB839+AC839+AD839</f>
        <v>0</v>
      </c>
      <c r="I839" s="108"/>
      <c r="J839" s="115"/>
      <c r="K839" s="115"/>
      <c r="L839" s="115"/>
      <c r="M839" s="9"/>
      <c r="N839" s="155">
        <v>321150</v>
      </c>
      <c r="O839" s="156" t="s">
        <v>38</v>
      </c>
      <c r="P839" s="157" t="s">
        <v>141</v>
      </c>
      <c r="Q839" s="158">
        <v>0</v>
      </c>
      <c r="R839" s="158">
        <v>0</v>
      </c>
      <c r="S839" s="158">
        <f>Q839+R839</f>
        <v>0</v>
      </c>
      <c r="T839" s="158"/>
      <c r="U839" s="252">
        <v>0</v>
      </c>
      <c r="V839" s="252">
        <v>0</v>
      </c>
      <c r="W839" s="289">
        <v>0</v>
      </c>
      <c r="X839" s="158"/>
      <c r="Y839" s="262"/>
      <c r="Z839" s="158"/>
      <c r="AA839" s="158">
        <f>+Q839</f>
        <v>0</v>
      </c>
      <c r="AB839" s="158"/>
      <c r="AC839" s="158"/>
      <c r="AD839" s="158"/>
    </row>
    <row r="840" spans="1:30" s="98" customFormat="1" ht="20.25" hidden="1" customHeight="1" x14ac:dyDescent="0.25">
      <c r="A840" s="166" t="s">
        <v>332</v>
      </c>
      <c r="B840" s="167"/>
      <c r="C840" s="167"/>
      <c r="D840" s="167"/>
      <c r="E840" s="180" t="s">
        <v>380</v>
      </c>
      <c r="F840" s="182">
        <f t="shared" si="581"/>
        <v>0</v>
      </c>
      <c r="G840" s="182">
        <f t="shared" si="582"/>
        <v>40</v>
      </c>
      <c r="H840" s="183">
        <f t="shared" si="583"/>
        <v>0</v>
      </c>
      <c r="I840" s="108"/>
      <c r="J840" s="115"/>
      <c r="K840" s="115"/>
      <c r="L840" s="115"/>
      <c r="M840" s="176">
        <v>32119</v>
      </c>
      <c r="N840" s="177"/>
      <c r="O840" s="178" t="s">
        <v>38</v>
      </c>
      <c r="P840" s="177" t="s">
        <v>142</v>
      </c>
      <c r="Q840" s="179">
        <v>0</v>
      </c>
      <c r="R840" s="179">
        <v>0</v>
      </c>
      <c r="S840" s="179">
        <v>0</v>
      </c>
      <c r="T840" s="179">
        <v>0</v>
      </c>
      <c r="U840" s="251">
        <f>U841</f>
        <v>40</v>
      </c>
      <c r="V840" s="251">
        <f t="shared" ref="V840:W840" si="584">V841</f>
        <v>0</v>
      </c>
      <c r="W840" s="287">
        <f t="shared" si="584"/>
        <v>0</v>
      </c>
      <c r="X840" s="179"/>
      <c r="Y840" s="261"/>
      <c r="Z840" s="179">
        <v>0</v>
      </c>
      <c r="AA840" s="179">
        <v>0</v>
      </c>
      <c r="AB840" s="179">
        <v>0</v>
      </c>
      <c r="AC840" s="179">
        <v>0</v>
      </c>
      <c r="AD840" s="179">
        <v>0</v>
      </c>
    </row>
    <row r="841" spans="1:30" s="98" customFormat="1" ht="20.25" hidden="1" customHeight="1" x14ac:dyDescent="0.25">
      <c r="A841" s="166" t="s">
        <v>332</v>
      </c>
      <c r="B841" s="166"/>
      <c r="C841" s="166"/>
      <c r="D841" s="166"/>
      <c r="E841" s="166"/>
      <c r="F841" s="182">
        <f t="shared" si="581"/>
        <v>0</v>
      </c>
      <c r="G841" s="182">
        <f t="shared" si="582"/>
        <v>40</v>
      </c>
      <c r="H841" s="183">
        <f t="shared" si="583"/>
        <v>0</v>
      </c>
      <c r="I841" s="116"/>
      <c r="J841" s="115"/>
      <c r="K841" s="115"/>
      <c r="L841" s="115"/>
      <c r="M841" s="9"/>
      <c r="N841" s="155">
        <v>321190</v>
      </c>
      <c r="O841" s="156" t="s">
        <v>38</v>
      </c>
      <c r="P841" s="157" t="s">
        <v>142</v>
      </c>
      <c r="Q841" s="158">
        <v>0</v>
      </c>
      <c r="R841" s="158">
        <v>0</v>
      </c>
      <c r="S841" s="158">
        <f>Q841+R841</f>
        <v>0</v>
      </c>
      <c r="T841" s="158"/>
      <c r="U841" s="252">
        <v>40</v>
      </c>
      <c r="V841" s="252">
        <v>0</v>
      </c>
      <c r="W841" s="289">
        <v>0</v>
      </c>
      <c r="X841" s="158"/>
      <c r="Y841" s="262"/>
      <c r="Z841" s="158"/>
      <c r="AA841" s="158">
        <f>+Q841</f>
        <v>0</v>
      </c>
      <c r="AB841" s="158"/>
      <c r="AC841" s="158"/>
      <c r="AD841" s="158"/>
    </row>
    <row r="842" spans="1:30" s="98" customFormat="1" ht="20.25" hidden="1" customHeight="1" x14ac:dyDescent="0.25">
      <c r="A842" s="166" t="s">
        <v>332</v>
      </c>
      <c r="B842" s="166"/>
      <c r="C842" s="166"/>
      <c r="D842" s="180" t="s">
        <v>379</v>
      </c>
      <c r="E842" s="180" t="s">
        <v>380</v>
      </c>
      <c r="F842" s="182">
        <f t="shared" si="581"/>
        <v>0</v>
      </c>
      <c r="G842" s="182">
        <f t="shared" si="582"/>
        <v>590</v>
      </c>
      <c r="H842" s="183">
        <f t="shared" si="583"/>
        <v>330</v>
      </c>
      <c r="I842" s="116"/>
      <c r="J842" s="115"/>
      <c r="K842" s="115"/>
      <c r="L842" s="115">
        <v>3212</v>
      </c>
      <c r="M842" s="115"/>
      <c r="N842" s="116"/>
      <c r="O842" s="10" t="s">
        <v>38</v>
      </c>
      <c r="P842" s="111" t="s">
        <v>143</v>
      </c>
      <c r="Q842" s="117">
        <f>Q843+Q845</f>
        <v>0</v>
      </c>
      <c r="R842" s="117">
        <f t="shared" ref="R842:AD842" si="585">R843+R845</f>
        <v>0</v>
      </c>
      <c r="S842" s="117">
        <f t="shared" si="585"/>
        <v>0</v>
      </c>
      <c r="T842" s="117">
        <v>330</v>
      </c>
      <c r="U842" s="250">
        <f>U843</f>
        <v>260</v>
      </c>
      <c r="V842" s="250">
        <f t="shared" si="585"/>
        <v>0</v>
      </c>
      <c r="W842" s="286">
        <f t="shared" si="585"/>
        <v>0</v>
      </c>
      <c r="X842" s="117"/>
      <c r="Y842" s="260"/>
      <c r="Z842" s="117">
        <f t="shared" si="585"/>
        <v>330</v>
      </c>
      <c r="AA842" s="117">
        <f t="shared" si="585"/>
        <v>0</v>
      </c>
      <c r="AB842" s="117">
        <f t="shared" si="585"/>
        <v>0</v>
      </c>
      <c r="AC842" s="117">
        <f t="shared" si="585"/>
        <v>0</v>
      </c>
      <c r="AD842" s="117">
        <f t="shared" si="585"/>
        <v>0</v>
      </c>
    </row>
    <row r="843" spans="1:30" s="98" customFormat="1" ht="20.25" hidden="1" customHeight="1" x14ac:dyDescent="0.25">
      <c r="A843" s="166" t="s">
        <v>332</v>
      </c>
      <c r="B843" s="167"/>
      <c r="C843" s="167"/>
      <c r="D843" s="167"/>
      <c r="E843" s="180" t="s">
        <v>380</v>
      </c>
      <c r="F843" s="182">
        <f t="shared" si="581"/>
        <v>0</v>
      </c>
      <c r="G843" s="182">
        <f t="shared" si="582"/>
        <v>260</v>
      </c>
      <c r="H843" s="183">
        <f t="shared" si="583"/>
        <v>330</v>
      </c>
      <c r="I843" s="108"/>
      <c r="J843" s="115"/>
      <c r="K843" s="115"/>
      <c r="L843" s="115"/>
      <c r="M843" s="176">
        <v>32121</v>
      </c>
      <c r="N843" s="177"/>
      <c r="O843" s="178" t="s">
        <v>38</v>
      </c>
      <c r="P843" s="177" t="s">
        <v>144</v>
      </c>
      <c r="Q843" s="179">
        <f t="shared" ref="Q843:AD843" si="586">Q844</f>
        <v>0</v>
      </c>
      <c r="R843" s="179">
        <f t="shared" si="586"/>
        <v>0</v>
      </c>
      <c r="S843" s="179">
        <f t="shared" si="586"/>
        <v>0</v>
      </c>
      <c r="T843" s="179">
        <f t="shared" si="586"/>
        <v>0</v>
      </c>
      <c r="U843" s="251">
        <f t="shared" si="586"/>
        <v>260</v>
      </c>
      <c r="V843" s="251">
        <f t="shared" si="586"/>
        <v>0</v>
      </c>
      <c r="W843" s="287">
        <f t="shared" si="586"/>
        <v>0</v>
      </c>
      <c r="X843" s="179"/>
      <c r="Y843" s="261"/>
      <c r="Z843" s="179">
        <f t="shared" si="586"/>
        <v>330</v>
      </c>
      <c r="AA843" s="179">
        <f t="shared" si="586"/>
        <v>0</v>
      </c>
      <c r="AB843" s="179">
        <f t="shared" si="586"/>
        <v>0</v>
      </c>
      <c r="AC843" s="179">
        <f t="shared" si="586"/>
        <v>0</v>
      </c>
      <c r="AD843" s="179">
        <f t="shared" si="586"/>
        <v>0</v>
      </c>
    </row>
    <row r="844" spans="1:30" s="98" customFormat="1" ht="20.25" hidden="1" customHeight="1" x14ac:dyDescent="0.25">
      <c r="A844" s="166" t="s">
        <v>332</v>
      </c>
      <c r="B844" s="166"/>
      <c r="C844" s="166"/>
      <c r="D844" s="166"/>
      <c r="E844" s="166"/>
      <c r="F844" s="182">
        <f t="shared" si="581"/>
        <v>0</v>
      </c>
      <c r="G844" s="182">
        <f t="shared" si="582"/>
        <v>260</v>
      </c>
      <c r="H844" s="183">
        <f t="shared" si="583"/>
        <v>330</v>
      </c>
      <c r="I844" s="116"/>
      <c r="J844" s="115"/>
      <c r="K844" s="115"/>
      <c r="L844" s="115"/>
      <c r="M844" s="9"/>
      <c r="N844" s="155">
        <v>321210</v>
      </c>
      <c r="O844" s="156" t="s">
        <v>38</v>
      </c>
      <c r="P844" s="157" t="s">
        <v>144</v>
      </c>
      <c r="Q844" s="158">
        <v>0</v>
      </c>
      <c r="R844" s="158">
        <v>0</v>
      </c>
      <c r="S844" s="158">
        <f>Q844+R844</f>
        <v>0</v>
      </c>
      <c r="T844" s="158"/>
      <c r="U844" s="252">
        <v>260</v>
      </c>
      <c r="V844" s="252">
        <v>0</v>
      </c>
      <c r="W844" s="289">
        <v>0</v>
      </c>
      <c r="X844" s="158"/>
      <c r="Y844" s="262"/>
      <c r="Z844" s="158">
        <v>330</v>
      </c>
      <c r="AA844" s="158">
        <f>+Q844</f>
        <v>0</v>
      </c>
      <c r="AB844" s="158"/>
      <c r="AC844" s="158"/>
      <c r="AD844" s="158"/>
    </row>
    <row r="845" spans="1:30" s="98" customFormat="1" ht="20.25" hidden="1" customHeight="1" x14ac:dyDescent="0.25">
      <c r="A845" s="166" t="s">
        <v>332</v>
      </c>
      <c r="B845" s="166"/>
      <c r="C845" s="166"/>
      <c r="D845" s="180" t="s">
        <v>379</v>
      </c>
      <c r="E845" s="180" t="s">
        <v>380</v>
      </c>
      <c r="F845" s="182">
        <f t="shared" si="581"/>
        <v>0</v>
      </c>
      <c r="G845" s="182">
        <f t="shared" si="582"/>
        <v>200</v>
      </c>
      <c r="H845" s="183">
        <f t="shared" si="583"/>
        <v>0</v>
      </c>
      <c r="I845" s="108"/>
      <c r="J845" s="115"/>
      <c r="K845" s="115"/>
      <c r="L845" s="115">
        <v>3213</v>
      </c>
      <c r="M845" s="9"/>
      <c r="N845" s="111"/>
      <c r="O845" s="10" t="s">
        <v>38</v>
      </c>
      <c r="P845" s="111" t="s">
        <v>146</v>
      </c>
      <c r="Q845" s="117">
        <f>Q846+Q849</f>
        <v>0</v>
      </c>
      <c r="R845" s="117">
        <f t="shared" ref="R845:AD845" si="587">R846+R849</f>
        <v>0</v>
      </c>
      <c r="S845" s="117">
        <f t="shared" si="587"/>
        <v>0</v>
      </c>
      <c r="T845" s="117">
        <f t="shared" si="587"/>
        <v>0</v>
      </c>
      <c r="U845" s="250">
        <f t="shared" si="587"/>
        <v>200</v>
      </c>
      <c r="V845" s="250">
        <f t="shared" si="587"/>
        <v>0</v>
      </c>
      <c r="W845" s="286">
        <f t="shared" si="587"/>
        <v>0</v>
      </c>
      <c r="X845" s="117"/>
      <c r="Y845" s="260"/>
      <c r="Z845" s="117">
        <f t="shared" si="587"/>
        <v>0</v>
      </c>
      <c r="AA845" s="117">
        <f t="shared" si="587"/>
        <v>0</v>
      </c>
      <c r="AB845" s="117">
        <f t="shared" si="587"/>
        <v>0</v>
      </c>
      <c r="AC845" s="117">
        <f t="shared" si="587"/>
        <v>0</v>
      </c>
      <c r="AD845" s="117">
        <f t="shared" si="587"/>
        <v>0</v>
      </c>
    </row>
    <row r="846" spans="1:30" s="98" customFormat="1" ht="20.25" hidden="1" customHeight="1" x14ac:dyDescent="0.25">
      <c r="A846" s="167" t="s">
        <v>332</v>
      </c>
      <c r="B846" s="167"/>
      <c r="C846" s="167"/>
      <c r="D846" s="167"/>
      <c r="E846" s="180" t="s">
        <v>380</v>
      </c>
      <c r="F846" s="182">
        <f t="shared" si="581"/>
        <v>0</v>
      </c>
      <c r="G846" s="182">
        <f t="shared" si="582"/>
        <v>200</v>
      </c>
      <c r="H846" s="183">
        <f t="shared" si="583"/>
        <v>0</v>
      </c>
      <c r="I846" s="108"/>
      <c r="J846" s="115"/>
      <c r="K846" s="115"/>
      <c r="L846" s="115"/>
      <c r="M846" s="176">
        <v>32131</v>
      </c>
      <c r="N846" s="177"/>
      <c r="O846" s="178" t="s">
        <v>38</v>
      </c>
      <c r="P846" s="177" t="s">
        <v>147</v>
      </c>
      <c r="Q846" s="179">
        <f t="shared" ref="Q846:AD846" si="588">Q847</f>
        <v>0</v>
      </c>
      <c r="R846" s="179">
        <f t="shared" si="588"/>
        <v>0</v>
      </c>
      <c r="S846" s="179">
        <f t="shared" si="588"/>
        <v>0</v>
      </c>
      <c r="T846" s="179">
        <f t="shared" si="588"/>
        <v>0</v>
      </c>
      <c r="U846" s="251">
        <f t="shared" si="588"/>
        <v>200</v>
      </c>
      <c r="V846" s="251">
        <f t="shared" si="588"/>
        <v>0</v>
      </c>
      <c r="W846" s="287">
        <f t="shared" si="588"/>
        <v>0</v>
      </c>
      <c r="X846" s="179"/>
      <c r="Y846" s="261"/>
      <c r="Z846" s="179">
        <f t="shared" si="588"/>
        <v>0</v>
      </c>
      <c r="AA846" s="179">
        <f t="shared" si="588"/>
        <v>0</v>
      </c>
      <c r="AB846" s="179">
        <f t="shared" si="588"/>
        <v>0</v>
      </c>
      <c r="AC846" s="179">
        <f t="shared" si="588"/>
        <v>0</v>
      </c>
      <c r="AD846" s="179">
        <f t="shared" si="588"/>
        <v>0</v>
      </c>
    </row>
    <row r="847" spans="1:30" s="98" customFormat="1" ht="20.25" hidden="1" customHeight="1" x14ac:dyDescent="0.25">
      <c r="A847" s="166" t="s">
        <v>332</v>
      </c>
      <c r="B847" s="166"/>
      <c r="C847" s="166"/>
      <c r="D847" s="166"/>
      <c r="E847" s="166"/>
      <c r="F847" s="182">
        <f t="shared" si="581"/>
        <v>0</v>
      </c>
      <c r="G847" s="182">
        <f t="shared" si="582"/>
        <v>200</v>
      </c>
      <c r="H847" s="183">
        <f t="shared" si="583"/>
        <v>0</v>
      </c>
      <c r="I847" s="108"/>
      <c r="J847" s="115"/>
      <c r="K847" s="115"/>
      <c r="L847" s="115"/>
      <c r="M847" s="9"/>
      <c r="N847" s="155">
        <v>321310</v>
      </c>
      <c r="O847" s="156" t="s">
        <v>38</v>
      </c>
      <c r="P847" s="157" t="s">
        <v>148</v>
      </c>
      <c r="Q847" s="158">
        <v>0</v>
      </c>
      <c r="R847" s="158">
        <v>0</v>
      </c>
      <c r="S847" s="158">
        <v>0</v>
      </c>
      <c r="T847" s="158"/>
      <c r="U847" s="252">
        <v>200</v>
      </c>
      <c r="V847" s="252">
        <v>0</v>
      </c>
      <c r="W847" s="289">
        <v>0</v>
      </c>
      <c r="X847" s="158"/>
      <c r="Y847" s="262"/>
      <c r="Z847" s="158"/>
      <c r="AA847" s="158">
        <f t="shared" ref="AA847:AA848" si="589">+Q847</f>
        <v>0</v>
      </c>
      <c r="AB847" s="158"/>
      <c r="AC847" s="158"/>
      <c r="AD847" s="158"/>
    </row>
    <row r="848" spans="1:30" s="98" customFormat="1" ht="20.25" hidden="1" customHeight="1" x14ac:dyDescent="0.25">
      <c r="A848" s="166" t="s">
        <v>332</v>
      </c>
      <c r="B848" s="166"/>
      <c r="C848" s="166"/>
      <c r="D848" s="166"/>
      <c r="E848" s="166"/>
      <c r="F848" s="182">
        <f t="shared" si="581"/>
        <v>0</v>
      </c>
      <c r="G848" s="182">
        <f t="shared" si="582"/>
        <v>0</v>
      </c>
      <c r="H848" s="183">
        <f t="shared" si="583"/>
        <v>0</v>
      </c>
      <c r="I848" s="108"/>
      <c r="J848" s="115"/>
      <c r="K848" s="115"/>
      <c r="L848" s="115"/>
      <c r="M848" s="9"/>
      <c r="N848" s="155">
        <v>321311</v>
      </c>
      <c r="O848" s="156" t="s">
        <v>38</v>
      </c>
      <c r="P848" s="157" t="s">
        <v>149</v>
      </c>
      <c r="Q848" s="158">
        <v>0</v>
      </c>
      <c r="R848" s="158">
        <f>S848-Q848</f>
        <v>0</v>
      </c>
      <c r="S848" s="158">
        <v>0</v>
      </c>
      <c r="T848" s="158"/>
      <c r="U848" s="252">
        <v>0</v>
      </c>
      <c r="V848" s="252">
        <v>0</v>
      </c>
      <c r="W848" s="289">
        <v>0</v>
      </c>
      <c r="X848" s="158"/>
      <c r="Y848" s="262"/>
      <c r="Z848" s="158"/>
      <c r="AA848" s="158">
        <f t="shared" si="589"/>
        <v>0</v>
      </c>
      <c r="AB848" s="158"/>
      <c r="AC848" s="158"/>
      <c r="AD848" s="158"/>
    </row>
    <row r="849" spans="1:30" s="98" customFormat="1" ht="20.25" hidden="1" customHeight="1" x14ac:dyDescent="0.25">
      <c r="A849" s="167" t="s">
        <v>332</v>
      </c>
      <c r="B849" s="167"/>
      <c r="C849" s="167"/>
      <c r="D849" s="167"/>
      <c r="E849" s="180" t="s">
        <v>380</v>
      </c>
      <c r="F849" s="182">
        <f t="shared" si="581"/>
        <v>0</v>
      </c>
      <c r="G849" s="182">
        <f t="shared" si="582"/>
        <v>0</v>
      </c>
      <c r="H849" s="183">
        <f t="shared" si="583"/>
        <v>0</v>
      </c>
      <c r="I849" s="108"/>
      <c r="J849" s="115"/>
      <c r="K849" s="115"/>
      <c r="L849" s="115"/>
      <c r="M849" s="176">
        <v>32132</v>
      </c>
      <c r="N849" s="177"/>
      <c r="O849" s="178" t="s">
        <v>38</v>
      </c>
      <c r="P849" s="177" t="s">
        <v>150</v>
      </c>
      <c r="Q849" s="179">
        <v>0</v>
      </c>
      <c r="R849" s="179">
        <v>0</v>
      </c>
      <c r="S849" s="179">
        <v>0</v>
      </c>
      <c r="T849" s="179">
        <v>0</v>
      </c>
      <c r="U849" s="251">
        <v>0</v>
      </c>
      <c r="V849" s="251">
        <v>0</v>
      </c>
      <c r="W849" s="287">
        <v>0</v>
      </c>
      <c r="X849" s="179"/>
      <c r="Y849" s="261"/>
      <c r="Z849" s="179">
        <v>0</v>
      </c>
      <c r="AA849" s="179">
        <v>0</v>
      </c>
      <c r="AB849" s="179">
        <v>0</v>
      </c>
      <c r="AC849" s="179">
        <v>0</v>
      </c>
      <c r="AD849" s="179">
        <v>0</v>
      </c>
    </row>
    <row r="850" spans="1:30" s="98" customFormat="1" ht="20.25" hidden="1" customHeight="1" x14ac:dyDescent="0.25">
      <c r="A850" s="166" t="s">
        <v>332</v>
      </c>
      <c r="B850" s="166"/>
      <c r="C850" s="166"/>
      <c r="D850" s="166"/>
      <c r="E850" s="166"/>
      <c r="F850" s="182">
        <f t="shared" si="581"/>
        <v>0</v>
      </c>
      <c r="G850" s="182">
        <f t="shared" si="582"/>
        <v>0</v>
      </c>
      <c r="H850" s="183">
        <f t="shared" si="583"/>
        <v>0</v>
      </c>
      <c r="I850" s="108"/>
      <c r="J850" s="115"/>
      <c r="K850" s="115"/>
      <c r="L850" s="115"/>
      <c r="M850" s="9"/>
      <c r="N850" s="155">
        <v>321320</v>
      </c>
      <c r="O850" s="156" t="s">
        <v>38</v>
      </c>
      <c r="P850" s="157" t="s">
        <v>150</v>
      </c>
      <c r="Q850" s="158">
        <v>0</v>
      </c>
      <c r="R850" s="158">
        <f>S850-Q850</f>
        <v>0</v>
      </c>
      <c r="S850" s="158">
        <v>0</v>
      </c>
      <c r="T850" s="158"/>
      <c r="U850" s="252">
        <v>0</v>
      </c>
      <c r="V850" s="252">
        <v>0</v>
      </c>
      <c r="W850" s="289">
        <v>0</v>
      </c>
      <c r="X850" s="158"/>
      <c r="Y850" s="262"/>
      <c r="Z850" s="158"/>
      <c r="AA850" s="158">
        <f>+Q850</f>
        <v>0</v>
      </c>
      <c r="AB850" s="158"/>
      <c r="AC850" s="158"/>
      <c r="AD850" s="158"/>
    </row>
    <row r="851" spans="1:30" s="194" customFormat="1" ht="20.25" customHeight="1" x14ac:dyDescent="0.25">
      <c r="A851" s="172" t="s">
        <v>332</v>
      </c>
      <c r="B851" s="172"/>
      <c r="C851" s="195" t="s">
        <v>376</v>
      </c>
      <c r="D851" s="195" t="s">
        <v>379</v>
      </c>
      <c r="E851" s="195" t="s">
        <v>380</v>
      </c>
      <c r="F851" s="187">
        <f t="shared" si="581"/>
        <v>8314</v>
      </c>
      <c r="G851" s="187">
        <f t="shared" si="582"/>
        <v>12628.85</v>
      </c>
      <c r="H851" s="188">
        <f t="shared" si="583"/>
        <v>18867.93</v>
      </c>
      <c r="I851" s="108"/>
      <c r="J851" s="115"/>
      <c r="K851" s="115">
        <v>322</v>
      </c>
      <c r="L851" s="115"/>
      <c r="M851" s="115"/>
      <c r="N851" s="116"/>
      <c r="O851" s="10" t="s">
        <v>38</v>
      </c>
      <c r="P851" s="111" t="s">
        <v>151</v>
      </c>
      <c r="Q851" s="117">
        <f>Q852+Q862+Q867</f>
        <v>0</v>
      </c>
      <c r="R851" s="117">
        <f t="shared" ref="R851:AD851" si="590">R852+R862+R867</f>
        <v>4157</v>
      </c>
      <c r="S851" s="117">
        <f t="shared" si="590"/>
        <v>4157</v>
      </c>
      <c r="T851" s="117">
        <f t="shared" si="590"/>
        <v>4222</v>
      </c>
      <c r="U851" s="250">
        <f t="shared" si="590"/>
        <v>4250</v>
      </c>
      <c r="V851" s="250">
        <f t="shared" si="590"/>
        <v>0</v>
      </c>
      <c r="W851" s="286">
        <f t="shared" si="590"/>
        <v>4156.8500000000004</v>
      </c>
      <c r="X851" s="117"/>
      <c r="Y851" s="260"/>
      <c r="Z851" s="193">
        <f t="shared" si="590"/>
        <v>4221.93</v>
      </c>
      <c r="AA851" s="193">
        <f t="shared" si="590"/>
        <v>0</v>
      </c>
      <c r="AB851" s="193">
        <f t="shared" si="590"/>
        <v>4882</v>
      </c>
      <c r="AC851" s="193">
        <f t="shared" si="590"/>
        <v>4882</v>
      </c>
      <c r="AD851" s="193">
        <f t="shared" si="590"/>
        <v>4882</v>
      </c>
    </row>
    <row r="852" spans="1:30" s="98" customFormat="1" ht="20.25" customHeight="1" x14ac:dyDescent="0.25">
      <c r="A852" s="166" t="s">
        <v>332</v>
      </c>
      <c r="B852" s="166"/>
      <c r="C852" s="166"/>
      <c r="D852" s="180" t="s">
        <v>379</v>
      </c>
      <c r="E852" s="180" t="s">
        <v>380</v>
      </c>
      <c r="F852" s="182">
        <f t="shared" si="581"/>
        <v>610</v>
      </c>
      <c r="G852" s="182">
        <f t="shared" si="582"/>
        <v>1373</v>
      </c>
      <c r="H852" s="183">
        <f t="shared" si="583"/>
        <v>1758.18</v>
      </c>
      <c r="I852" s="108"/>
      <c r="J852" s="115"/>
      <c r="K852" s="115"/>
      <c r="L852" s="115">
        <v>3221</v>
      </c>
      <c r="M852" s="9"/>
      <c r="N852" s="111"/>
      <c r="O852" s="10" t="s">
        <v>38</v>
      </c>
      <c r="P852" s="111" t="s">
        <v>152</v>
      </c>
      <c r="Q852" s="117">
        <f>Q853+Q858+Q860+Q856</f>
        <v>0</v>
      </c>
      <c r="R852" s="117">
        <f t="shared" ref="R852:AD852" si="591">R853+R858+R860+R856</f>
        <v>305</v>
      </c>
      <c r="S852" s="117">
        <f t="shared" si="591"/>
        <v>305</v>
      </c>
      <c r="T852" s="117">
        <v>618</v>
      </c>
      <c r="U852" s="250">
        <f t="shared" si="591"/>
        <v>450</v>
      </c>
      <c r="V852" s="250">
        <f t="shared" si="591"/>
        <v>0</v>
      </c>
      <c r="W852" s="286">
        <f t="shared" si="591"/>
        <v>305</v>
      </c>
      <c r="X852" s="117"/>
      <c r="Y852" s="260"/>
      <c r="Z852" s="117">
        <f>Z853+Z858+Z860+Z856</f>
        <v>618.18000000000006</v>
      </c>
      <c r="AA852" s="117">
        <f t="shared" si="591"/>
        <v>0</v>
      </c>
      <c r="AB852" s="117">
        <f t="shared" si="591"/>
        <v>380</v>
      </c>
      <c r="AC852" s="117">
        <f t="shared" si="591"/>
        <v>380</v>
      </c>
      <c r="AD852" s="117">
        <f t="shared" si="591"/>
        <v>380</v>
      </c>
    </row>
    <row r="853" spans="1:30" s="98" customFormat="1" ht="20.25" hidden="1" customHeight="1" x14ac:dyDescent="0.25">
      <c r="A853" s="167" t="s">
        <v>332</v>
      </c>
      <c r="B853" s="167"/>
      <c r="C853" s="167"/>
      <c r="D853" s="167"/>
      <c r="E853" s="180" t="s">
        <v>380</v>
      </c>
      <c r="F853" s="182">
        <f t="shared" si="581"/>
        <v>610</v>
      </c>
      <c r="G853" s="182">
        <f t="shared" si="582"/>
        <v>425</v>
      </c>
      <c r="H853" s="183">
        <f t="shared" si="583"/>
        <v>1478.18</v>
      </c>
      <c r="I853" s="108"/>
      <c r="J853" s="115"/>
      <c r="K853" s="115"/>
      <c r="L853" s="115"/>
      <c r="M853" s="176">
        <v>32211</v>
      </c>
      <c r="N853" s="177"/>
      <c r="O853" s="178" t="s">
        <v>38</v>
      </c>
      <c r="P853" s="177" t="s">
        <v>153</v>
      </c>
      <c r="Q853" s="179">
        <f>Q855+Q854</f>
        <v>0</v>
      </c>
      <c r="R853" s="179">
        <f t="shared" ref="R853:AD853" si="592">R855+R854</f>
        <v>305</v>
      </c>
      <c r="S853" s="179">
        <f t="shared" si="592"/>
        <v>305</v>
      </c>
      <c r="T853" s="179">
        <f t="shared" si="592"/>
        <v>0</v>
      </c>
      <c r="U853" s="251">
        <f t="shared" si="592"/>
        <v>120</v>
      </c>
      <c r="V853" s="251">
        <f t="shared" si="592"/>
        <v>0</v>
      </c>
      <c r="W853" s="287">
        <f t="shared" si="592"/>
        <v>305</v>
      </c>
      <c r="X853" s="179"/>
      <c r="Y853" s="261"/>
      <c r="Z853" s="179">
        <f t="shared" si="592"/>
        <v>338.18</v>
      </c>
      <c r="AA853" s="179">
        <f t="shared" si="592"/>
        <v>0</v>
      </c>
      <c r="AB853" s="179">
        <f t="shared" si="592"/>
        <v>380</v>
      </c>
      <c r="AC853" s="179">
        <f t="shared" si="592"/>
        <v>380</v>
      </c>
      <c r="AD853" s="179">
        <f t="shared" si="592"/>
        <v>380</v>
      </c>
    </row>
    <row r="854" spans="1:30" s="98" customFormat="1" ht="20.25" hidden="1" customHeight="1" x14ac:dyDescent="0.25">
      <c r="A854" s="166" t="s">
        <v>332</v>
      </c>
      <c r="B854" s="166"/>
      <c r="C854" s="166"/>
      <c r="D854" s="166"/>
      <c r="E854" s="166"/>
      <c r="F854" s="182">
        <f t="shared" si="581"/>
        <v>302</v>
      </c>
      <c r="G854" s="182">
        <f t="shared" si="582"/>
        <v>250.22</v>
      </c>
      <c r="H854" s="183">
        <f t="shared" si="583"/>
        <v>1157.8699999999999</v>
      </c>
      <c r="I854" s="108"/>
      <c r="J854" s="115"/>
      <c r="K854" s="115"/>
      <c r="L854" s="115"/>
      <c r="M854" s="9"/>
      <c r="N854" s="155">
        <v>322110</v>
      </c>
      <c r="O854" s="156" t="s">
        <v>38</v>
      </c>
      <c r="P854" s="157" t="s">
        <v>153</v>
      </c>
      <c r="Q854" s="158">
        <v>0</v>
      </c>
      <c r="R854" s="158">
        <f>S854-Q854</f>
        <v>151</v>
      </c>
      <c r="S854" s="158">
        <v>151</v>
      </c>
      <c r="T854" s="158"/>
      <c r="U854" s="252">
        <v>100</v>
      </c>
      <c r="V854" s="252">
        <v>0</v>
      </c>
      <c r="W854" s="289">
        <v>150.22</v>
      </c>
      <c r="X854" s="158"/>
      <c r="Y854" s="262"/>
      <c r="Z854" s="158">
        <v>317.87</v>
      </c>
      <c r="AA854" s="158">
        <f t="shared" ref="AA854:AA855" si="593">+Q854</f>
        <v>0</v>
      </c>
      <c r="AB854" s="158">
        <v>280</v>
      </c>
      <c r="AC854" s="158">
        <v>280</v>
      </c>
      <c r="AD854" s="158">
        <v>280</v>
      </c>
    </row>
    <row r="855" spans="1:30" s="98" customFormat="1" ht="20.25" hidden="1" customHeight="1" x14ac:dyDescent="0.25">
      <c r="A855" s="166" t="s">
        <v>332</v>
      </c>
      <c r="B855" s="166"/>
      <c r="C855" s="166"/>
      <c r="D855" s="166"/>
      <c r="E855" s="166"/>
      <c r="F855" s="182">
        <f t="shared" si="581"/>
        <v>308</v>
      </c>
      <c r="G855" s="182">
        <f t="shared" si="582"/>
        <v>174.78</v>
      </c>
      <c r="H855" s="183">
        <f t="shared" si="583"/>
        <v>320.31</v>
      </c>
      <c r="I855" s="108"/>
      <c r="J855" s="115"/>
      <c r="K855" s="115"/>
      <c r="L855" s="115"/>
      <c r="M855" s="9"/>
      <c r="N855" s="155">
        <v>322111</v>
      </c>
      <c r="O855" s="156" t="s">
        <v>38</v>
      </c>
      <c r="P855" s="157" t="s">
        <v>155</v>
      </c>
      <c r="Q855" s="158">
        <v>0</v>
      </c>
      <c r="R855" s="158">
        <f>S855-Q855</f>
        <v>154</v>
      </c>
      <c r="S855" s="158">
        <v>154</v>
      </c>
      <c r="T855" s="158"/>
      <c r="U855" s="252">
        <v>20</v>
      </c>
      <c r="V855" s="252">
        <v>0</v>
      </c>
      <c r="W855" s="289">
        <v>154.78</v>
      </c>
      <c r="X855" s="158"/>
      <c r="Y855" s="262"/>
      <c r="Z855" s="158">
        <v>20.309999999999999</v>
      </c>
      <c r="AA855" s="158">
        <f t="shared" si="593"/>
        <v>0</v>
      </c>
      <c r="AB855" s="158">
        <v>100</v>
      </c>
      <c r="AC855" s="158">
        <v>100</v>
      </c>
      <c r="AD855" s="158">
        <v>100</v>
      </c>
    </row>
    <row r="856" spans="1:30" s="98" customFormat="1" ht="20.25" hidden="1" customHeight="1" x14ac:dyDescent="0.25">
      <c r="A856" s="167" t="s">
        <v>332</v>
      </c>
      <c r="B856" s="167"/>
      <c r="C856" s="167"/>
      <c r="D856" s="167"/>
      <c r="E856" s="180" t="s">
        <v>380</v>
      </c>
      <c r="F856" s="182">
        <f t="shared" si="581"/>
        <v>0</v>
      </c>
      <c r="G856" s="182">
        <f t="shared" si="582"/>
        <v>130</v>
      </c>
      <c r="H856" s="183">
        <f t="shared" si="583"/>
        <v>130</v>
      </c>
      <c r="I856" s="108"/>
      <c r="J856" s="115"/>
      <c r="K856" s="115"/>
      <c r="L856" s="115"/>
      <c r="M856" s="176">
        <v>32212</v>
      </c>
      <c r="N856" s="177"/>
      <c r="O856" s="178" t="s">
        <v>38</v>
      </c>
      <c r="P856" s="177" t="s">
        <v>160</v>
      </c>
      <c r="Q856" s="179">
        <f t="shared" ref="Q856:AC856" si="594">+Q857</f>
        <v>0</v>
      </c>
      <c r="R856" s="179">
        <f t="shared" si="594"/>
        <v>0</v>
      </c>
      <c r="S856" s="179">
        <f t="shared" si="594"/>
        <v>0</v>
      </c>
      <c r="T856" s="179">
        <f t="shared" si="594"/>
        <v>0</v>
      </c>
      <c r="U856" s="251">
        <f t="shared" si="594"/>
        <v>130</v>
      </c>
      <c r="V856" s="251">
        <f t="shared" si="594"/>
        <v>0</v>
      </c>
      <c r="W856" s="287">
        <f t="shared" si="594"/>
        <v>0</v>
      </c>
      <c r="X856" s="179"/>
      <c r="Y856" s="261"/>
      <c r="Z856" s="179">
        <f t="shared" si="594"/>
        <v>130</v>
      </c>
      <c r="AA856" s="179">
        <f t="shared" si="594"/>
        <v>0</v>
      </c>
      <c r="AB856" s="179">
        <f t="shared" si="594"/>
        <v>0</v>
      </c>
      <c r="AC856" s="179">
        <f t="shared" si="594"/>
        <v>0</v>
      </c>
      <c r="AD856" s="179">
        <f>+AD857</f>
        <v>0</v>
      </c>
    </row>
    <row r="857" spans="1:30" s="98" customFormat="1" ht="20.25" hidden="1" customHeight="1" x14ac:dyDescent="0.25">
      <c r="A857" s="166" t="s">
        <v>332</v>
      </c>
      <c r="B857" s="166"/>
      <c r="C857" s="166"/>
      <c r="D857" s="166"/>
      <c r="E857" s="166"/>
      <c r="F857" s="182">
        <f t="shared" si="581"/>
        <v>0</v>
      </c>
      <c r="G857" s="182">
        <f t="shared" si="582"/>
        <v>130</v>
      </c>
      <c r="H857" s="183">
        <f t="shared" si="583"/>
        <v>130</v>
      </c>
      <c r="I857" s="108"/>
      <c r="J857" s="115"/>
      <c r="K857" s="115"/>
      <c r="L857" s="115"/>
      <c r="M857" s="9"/>
      <c r="N857" s="155">
        <v>322120</v>
      </c>
      <c r="O857" s="156" t="s">
        <v>38</v>
      </c>
      <c r="P857" s="157" t="s">
        <v>160</v>
      </c>
      <c r="Q857" s="158">
        <v>0</v>
      </c>
      <c r="R857" s="158">
        <v>0</v>
      </c>
      <c r="S857" s="158">
        <f>Q857+R857</f>
        <v>0</v>
      </c>
      <c r="T857" s="158"/>
      <c r="U857" s="252">
        <v>130</v>
      </c>
      <c r="V857" s="252">
        <v>0</v>
      </c>
      <c r="W857" s="289">
        <v>0</v>
      </c>
      <c r="X857" s="158"/>
      <c r="Y857" s="262"/>
      <c r="Z857" s="158">
        <v>130</v>
      </c>
      <c r="AA857" s="158">
        <f>+Q857</f>
        <v>0</v>
      </c>
      <c r="AB857" s="158"/>
      <c r="AC857" s="158"/>
      <c r="AD857" s="158"/>
    </row>
    <row r="858" spans="1:30" s="98" customFormat="1" ht="20.25" hidden="1" customHeight="1" x14ac:dyDescent="0.25">
      <c r="A858" s="167" t="s">
        <v>332</v>
      </c>
      <c r="B858" s="167"/>
      <c r="C858" s="167"/>
      <c r="D858" s="167"/>
      <c r="E858" s="180" t="s">
        <v>380</v>
      </c>
      <c r="F858" s="182">
        <f t="shared" si="581"/>
        <v>0</v>
      </c>
      <c r="G858" s="182">
        <f t="shared" si="582"/>
        <v>100</v>
      </c>
      <c r="H858" s="183">
        <f t="shared" si="583"/>
        <v>50</v>
      </c>
      <c r="I858" s="108"/>
      <c r="J858" s="115"/>
      <c r="K858" s="115"/>
      <c r="L858" s="115"/>
      <c r="M858" s="176">
        <v>32214</v>
      </c>
      <c r="N858" s="177"/>
      <c r="O858" s="178" t="s">
        <v>38</v>
      </c>
      <c r="P858" s="177" t="s">
        <v>161</v>
      </c>
      <c r="Q858" s="179">
        <f>Q859</f>
        <v>0</v>
      </c>
      <c r="R858" s="179">
        <f t="shared" ref="R858:AD858" si="595">R859</f>
        <v>0</v>
      </c>
      <c r="S858" s="179">
        <f t="shared" si="595"/>
        <v>0</v>
      </c>
      <c r="T858" s="179">
        <f t="shared" si="595"/>
        <v>0</v>
      </c>
      <c r="U858" s="251">
        <f t="shared" si="595"/>
        <v>100</v>
      </c>
      <c r="V858" s="251">
        <f t="shared" si="595"/>
        <v>0</v>
      </c>
      <c r="W858" s="287">
        <f t="shared" si="595"/>
        <v>0</v>
      </c>
      <c r="X858" s="179"/>
      <c r="Y858" s="261"/>
      <c r="Z858" s="179">
        <f t="shared" si="595"/>
        <v>50</v>
      </c>
      <c r="AA858" s="179">
        <f t="shared" si="595"/>
        <v>0</v>
      </c>
      <c r="AB858" s="179">
        <f t="shared" si="595"/>
        <v>0</v>
      </c>
      <c r="AC858" s="179">
        <f t="shared" si="595"/>
        <v>0</v>
      </c>
      <c r="AD858" s="179">
        <f t="shared" si="595"/>
        <v>0</v>
      </c>
    </row>
    <row r="859" spans="1:30" s="98" customFormat="1" ht="20.25" hidden="1" customHeight="1" x14ac:dyDescent="0.25">
      <c r="A859" s="166" t="s">
        <v>332</v>
      </c>
      <c r="B859" s="166"/>
      <c r="C859" s="166"/>
      <c r="D859" s="166"/>
      <c r="E859" s="166"/>
      <c r="F859" s="182">
        <f t="shared" si="581"/>
        <v>0</v>
      </c>
      <c r="G859" s="182">
        <f t="shared" si="582"/>
        <v>100</v>
      </c>
      <c r="H859" s="183">
        <f t="shared" si="583"/>
        <v>50</v>
      </c>
      <c r="I859" s="108"/>
      <c r="J859" s="115"/>
      <c r="K859" s="115"/>
      <c r="L859" s="115"/>
      <c r="M859" s="9"/>
      <c r="N859" s="155">
        <v>322140</v>
      </c>
      <c r="O859" s="156" t="s">
        <v>38</v>
      </c>
      <c r="P859" s="157" t="s">
        <v>161</v>
      </c>
      <c r="Q859" s="158">
        <v>0</v>
      </c>
      <c r="R859" s="158">
        <f>S859-Q859</f>
        <v>0</v>
      </c>
      <c r="S859" s="158">
        <v>0</v>
      </c>
      <c r="T859" s="158"/>
      <c r="U859" s="252">
        <v>100</v>
      </c>
      <c r="V859" s="252">
        <v>0</v>
      </c>
      <c r="W859" s="289">
        <v>0</v>
      </c>
      <c r="X859" s="158"/>
      <c r="Y859" s="262"/>
      <c r="Z859" s="158">
        <v>50</v>
      </c>
      <c r="AA859" s="158">
        <f>+Q859</f>
        <v>0</v>
      </c>
      <c r="AB859" s="158"/>
      <c r="AC859" s="158"/>
      <c r="AD859" s="158"/>
    </row>
    <row r="860" spans="1:30" s="98" customFormat="1" ht="20.25" hidden="1" customHeight="1" x14ac:dyDescent="0.25">
      <c r="A860" s="167" t="s">
        <v>332</v>
      </c>
      <c r="B860" s="167"/>
      <c r="C860" s="167"/>
      <c r="D860" s="167"/>
      <c r="E860" s="180" t="s">
        <v>380</v>
      </c>
      <c r="F860" s="182">
        <f t="shared" si="581"/>
        <v>0</v>
      </c>
      <c r="G860" s="182">
        <f t="shared" si="582"/>
        <v>100</v>
      </c>
      <c r="H860" s="183">
        <f t="shared" si="583"/>
        <v>100</v>
      </c>
      <c r="I860" s="108"/>
      <c r="J860" s="115"/>
      <c r="K860" s="115"/>
      <c r="L860" s="115"/>
      <c r="M860" s="176">
        <v>32216</v>
      </c>
      <c r="N860" s="177"/>
      <c r="O860" s="178" t="s">
        <v>38</v>
      </c>
      <c r="P860" s="177" t="s">
        <v>162</v>
      </c>
      <c r="Q860" s="179">
        <f>Q861</f>
        <v>0</v>
      </c>
      <c r="R860" s="179">
        <f t="shared" ref="R860:AD860" si="596">R861</f>
        <v>0</v>
      </c>
      <c r="S860" s="179">
        <f t="shared" si="596"/>
        <v>0</v>
      </c>
      <c r="T860" s="179">
        <f t="shared" si="596"/>
        <v>0</v>
      </c>
      <c r="U860" s="251">
        <f t="shared" si="596"/>
        <v>100</v>
      </c>
      <c r="V860" s="251">
        <f t="shared" si="596"/>
        <v>0</v>
      </c>
      <c r="W860" s="287">
        <f t="shared" si="596"/>
        <v>0</v>
      </c>
      <c r="X860" s="179"/>
      <c r="Y860" s="261"/>
      <c r="Z860" s="179">
        <f t="shared" si="596"/>
        <v>100</v>
      </c>
      <c r="AA860" s="179">
        <f t="shared" si="596"/>
        <v>0</v>
      </c>
      <c r="AB860" s="179">
        <f t="shared" si="596"/>
        <v>0</v>
      </c>
      <c r="AC860" s="179">
        <f t="shared" si="596"/>
        <v>0</v>
      </c>
      <c r="AD860" s="179">
        <f t="shared" si="596"/>
        <v>0</v>
      </c>
    </row>
    <row r="861" spans="1:30" s="98" customFormat="1" ht="20.25" hidden="1" customHeight="1" x14ac:dyDescent="0.25">
      <c r="A861" s="166" t="s">
        <v>332</v>
      </c>
      <c r="B861" s="166"/>
      <c r="C861" s="166"/>
      <c r="D861" s="166"/>
      <c r="E861" s="166"/>
      <c r="F861" s="182">
        <f t="shared" si="581"/>
        <v>0</v>
      </c>
      <c r="G861" s="182">
        <f t="shared" si="582"/>
        <v>100</v>
      </c>
      <c r="H861" s="183">
        <f t="shared" si="583"/>
        <v>100</v>
      </c>
      <c r="I861" s="108"/>
      <c r="J861" s="115"/>
      <c r="K861" s="115"/>
      <c r="L861" s="115"/>
      <c r="M861" s="9"/>
      <c r="N861" s="155">
        <v>322160</v>
      </c>
      <c r="O861" s="156" t="s">
        <v>38</v>
      </c>
      <c r="P861" s="157" t="s">
        <v>162</v>
      </c>
      <c r="Q861" s="158">
        <v>0</v>
      </c>
      <c r="R861" s="158">
        <f>S861-Q861</f>
        <v>0</v>
      </c>
      <c r="S861" s="158">
        <v>0</v>
      </c>
      <c r="T861" s="158"/>
      <c r="U861" s="252">
        <v>100</v>
      </c>
      <c r="V861" s="252">
        <v>0</v>
      </c>
      <c r="W861" s="289">
        <v>0</v>
      </c>
      <c r="X861" s="158"/>
      <c r="Y861" s="262"/>
      <c r="Z861" s="158">
        <v>100</v>
      </c>
      <c r="AA861" s="158">
        <f>+Q861</f>
        <v>0</v>
      </c>
      <c r="AB861" s="158"/>
      <c r="AC861" s="158"/>
      <c r="AD861" s="158"/>
    </row>
    <row r="862" spans="1:30" s="98" customFormat="1" ht="20.25" customHeight="1" x14ac:dyDescent="0.25">
      <c r="A862" s="166" t="s">
        <v>332</v>
      </c>
      <c r="B862" s="166"/>
      <c r="C862" s="166"/>
      <c r="D862" s="180" t="s">
        <v>379</v>
      </c>
      <c r="E862" s="180" t="s">
        <v>380</v>
      </c>
      <c r="F862" s="182">
        <f t="shared" si="581"/>
        <v>4380</v>
      </c>
      <c r="G862" s="182">
        <f t="shared" si="582"/>
        <v>6183.85</v>
      </c>
      <c r="H862" s="183">
        <f t="shared" si="583"/>
        <v>7693.75</v>
      </c>
      <c r="I862" s="108"/>
      <c r="J862" s="115"/>
      <c r="K862" s="115"/>
      <c r="L862" s="115">
        <v>3222</v>
      </c>
      <c r="M862" s="9"/>
      <c r="N862" s="111"/>
      <c r="O862" s="10" t="s">
        <v>38</v>
      </c>
      <c r="P862" s="111" t="s">
        <v>164</v>
      </c>
      <c r="Q862" s="117">
        <f>Q863+Q865</f>
        <v>0</v>
      </c>
      <c r="R862" s="117">
        <f t="shared" ref="R862:AD862" si="597">R863+R865</f>
        <v>2190</v>
      </c>
      <c r="S862" s="117">
        <f t="shared" si="597"/>
        <v>2190</v>
      </c>
      <c r="T862" s="117">
        <v>2294</v>
      </c>
      <c r="U862" s="250">
        <f t="shared" si="597"/>
        <v>1700</v>
      </c>
      <c r="V862" s="250">
        <f t="shared" si="597"/>
        <v>0</v>
      </c>
      <c r="W862" s="286">
        <f t="shared" si="597"/>
        <v>2189.85</v>
      </c>
      <c r="X862" s="117"/>
      <c r="Y862" s="260"/>
      <c r="Z862" s="117">
        <f t="shared" si="597"/>
        <v>2293.75</v>
      </c>
      <c r="AA862" s="117">
        <f t="shared" si="597"/>
        <v>0</v>
      </c>
      <c r="AB862" s="117">
        <f t="shared" si="597"/>
        <v>1800</v>
      </c>
      <c r="AC862" s="117">
        <f t="shared" si="597"/>
        <v>1800</v>
      </c>
      <c r="AD862" s="117">
        <f t="shared" si="597"/>
        <v>1800</v>
      </c>
    </row>
    <row r="863" spans="1:30" s="98" customFormat="1" ht="20.25" hidden="1" customHeight="1" x14ac:dyDescent="0.25">
      <c r="A863" s="167" t="s">
        <v>332</v>
      </c>
      <c r="B863" s="167"/>
      <c r="C863" s="167"/>
      <c r="D863" s="167"/>
      <c r="E863" s="180" t="s">
        <v>380</v>
      </c>
      <c r="F863" s="182">
        <f t="shared" si="581"/>
        <v>0</v>
      </c>
      <c r="G863" s="182">
        <f t="shared" si="582"/>
        <v>0</v>
      </c>
      <c r="H863" s="183">
        <f t="shared" si="583"/>
        <v>0</v>
      </c>
      <c r="I863" s="108"/>
      <c r="J863" s="115"/>
      <c r="K863" s="115"/>
      <c r="L863" s="115"/>
      <c r="M863" s="176">
        <v>32221</v>
      </c>
      <c r="N863" s="177"/>
      <c r="O863" s="178" t="s">
        <v>38</v>
      </c>
      <c r="P863" s="177" t="s">
        <v>165</v>
      </c>
      <c r="Q863" s="179">
        <f>Q864</f>
        <v>0</v>
      </c>
      <c r="R863" s="179">
        <f t="shared" ref="R863:AD863" si="598">R864</f>
        <v>0</v>
      </c>
      <c r="S863" s="179">
        <f t="shared" si="598"/>
        <v>0</v>
      </c>
      <c r="T863" s="179">
        <f t="shared" si="598"/>
        <v>0</v>
      </c>
      <c r="U863" s="251">
        <f t="shared" si="598"/>
        <v>0</v>
      </c>
      <c r="V863" s="251">
        <f t="shared" si="598"/>
        <v>0</v>
      </c>
      <c r="W863" s="287">
        <f t="shared" si="598"/>
        <v>0</v>
      </c>
      <c r="X863" s="179"/>
      <c r="Y863" s="261"/>
      <c r="Z863" s="179">
        <f t="shared" si="598"/>
        <v>0</v>
      </c>
      <c r="AA863" s="179">
        <f t="shared" si="598"/>
        <v>0</v>
      </c>
      <c r="AB863" s="179">
        <f t="shared" si="598"/>
        <v>0</v>
      </c>
      <c r="AC863" s="179">
        <f t="shared" si="598"/>
        <v>0</v>
      </c>
      <c r="AD863" s="179">
        <f t="shared" si="598"/>
        <v>0</v>
      </c>
    </row>
    <row r="864" spans="1:30" s="98" customFormat="1" ht="20.25" hidden="1" customHeight="1" x14ac:dyDescent="0.25">
      <c r="A864" s="166" t="s">
        <v>332</v>
      </c>
      <c r="B864" s="166"/>
      <c r="C864" s="166"/>
      <c r="D864" s="166"/>
      <c r="E864" s="166"/>
      <c r="F864" s="182">
        <f t="shared" si="581"/>
        <v>0</v>
      </c>
      <c r="G864" s="182">
        <f t="shared" si="582"/>
        <v>0</v>
      </c>
      <c r="H864" s="183">
        <f t="shared" si="583"/>
        <v>0</v>
      </c>
      <c r="I864" s="108"/>
      <c r="J864" s="115"/>
      <c r="K864" s="115"/>
      <c r="L864" s="115"/>
      <c r="M864" s="9"/>
      <c r="N864" s="155">
        <v>322210</v>
      </c>
      <c r="O864" s="156" t="s">
        <v>38</v>
      </c>
      <c r="P864" s="157" t="s">
        <v>165</v>
      </c>
      <c r="Q864" s="158">
        <v>0</v>
      </c>
      <c r="R864" s="158">
        <v>0</v>
      </c>
      <c r="S864" s="158">
        <f>Q864+R864</f>
        <v>0</v>
      </c>
      <c r="T864" s="158"/>
      <c r="U864" s="252">
        <v>0</v>
      </c>
      <c r="V864" s="252">
        <v>0</v>
      </c>
      <c r="W864" s="289">
        <v>0</v>
      </c>
      <c r="X864" s="158"/>
      <c r="Y864" s="262"/>
      <c r="Z864" s="158"/>
      <c r="AA864" s="158">
        <f>+Q864</f>
        <v>0</v>
      </c>
      <c r="AB864" s="158"/>
      <c r="AC864" s="158"/>
      <c r="AD864" s="158"/>
    </row>
    <row r="865" spans="1:30" s="98" customFormat="1" ht="20.25" hidden="1" customHeight="1" x14ac:dyDescent="0.25">
      <c r="A865" s="167" t="s">
        <v>332</v>
      </c>
      <c r="B865" s="167"/>
      <c r="C865" s="167"/>
      <c r="D865" s="167"/>
      <c r="E865" s="180" t="s">
        <v>380</v>
      </c>
      <c r="F865" s="182">
        <f t="shared" si="581"/>
        <v>4380</v>
      </c>
      <c r="G865" s="182">
        <f t="shared" si="582"/>
        <v>3889.85</v>
      </c>
      <c r="H865" s="183">
        <f t="shared" si="583"/>
        <v>7693.75</v>
      </c>
      <c r="I865" s="108"/>
      <c r="J865" s="115"/>
      <c r="K865" s="115"/>
      <c r="L865" s="115"/>
      <c r="M865" s="176">
        <v>32222</v>
      </c>
      <c r="N865" s="177"/>
      <c r="O865" s="178" t="s">
        <v>38</v>
      </c>
      <c r="P865" s="177" t="s">
        <v>167</v>
      </c>
      <c r="Q865" s="179">
        <f>Q866</f>
        <v>0</v>
      </c>
      <c r="R865" s="179">
        <f t="shared" ref="R865:AD865" si="599">R866</f>
        <v>2190</v>
      </c>
      <c r="S865" s="179">
        <f t="shared" si="599"/>
        <v>2190</v>
      </c>
      <c r="T865" s="179">
        <f t="shared" si="599"/>
        <v>0</v>
      </c>
      <c r="U865" s="251">
        <f t="shared" si="599"/>
        <v>1700</v>
      </c>
      <c r="V865" s="251">
        <f t="shared" si="599"/>
        <v>0</v>
      </c>
      <c r="W865" s="287">
        <f t="shared" si="599"/>
        <v>2189.85</v>
      </c>
      <c r="X865" s="179"/>
      <c r="Y865" s="261"/>
      <c r="Z865" s="179">
        <f t="shared" si="599"/>
        <v>2293.75</v>
      </c>
      <c r="AA865" s="179">
        <f t="shared" si="599"/>
        <v>0</v>
      </c>
      <c r="AB865" s="179">
        <f t="shared" si="599"/>
        <v>1800</v>
      </c>
      <c r="AC865" s="179">
        <f t="shared" si="599"/>
        <v>1800</v>
      </c>
      <c r="AD865" s="179">
        <f t="shared" si="599"/>
        <v>1800</v>
      </c>
    </row>
    <row r="866" spans="1:30" s="98" customFormat="1" ht="20.25" hidden="1" customHeight="1" x14ac:dyDescent="0.25">
      <c r="A866" s="166" t="s">
        <v>332</v>
      </c>
      <c r="B866" s="166"/>
      <c r="C866" s="166"/>
      <c r="D866" s="166"/>
      <c r="E866" s="166"/>
      <c r="F866" s="182">
        <f t="shared" si="581"/>
        <v>4380</v>
      </c>
      <c r="G866" s="182">
        <f t="shared" si="582"/>
        <v>3889.85</v>
      </c>
      <c r="H866" s="183">
        <f t="shared" si="583"/>
        <v>7693.75</v>
      </c>
      <c r="I866" s="108"/>
      <c r="J866" s="115"/>
      <c r="K866" s="115"/>
      <c r="L866" s="115"/>
      <c r="M866" s="9"/>
      <c r="N866" s="155">
        <v>322220</v>
      </c>
      <c r="O866" s="156" t="s">
        <v>38</v>
      </c>
      <c r="P866" s="157" t="s">
        <v>167</v>
      </c>
      <c r="Q866" s="158">
        <v>0</v>
      </c>
      <c r="R866" s="158">
        <f>S866-Q866</f>
        <v>2190</v>
      </c>
      <c r="S866" s="158">
        <v>2190</v>
      </c>
      <c r="T866" s="158"/>
      <c r="U866" s="252">
        <v>1700</v>
      </c>
      <c r="V866" s="252">
        <v>0</v>
      </c>
      <c r="W866" s="289">
        <v>2189.85</v>
      </c>
      <c r="X866" s="158"/>
      <c r="Y866" s="262"/>
      <c r="Z866" s="158">
        <v>2293.75</v>
      </c>
      <c r="AA866" s="158">
        <f>+Q866</f>
        <v>0</v>
      </c>
      <c r="AB866" s="158">
        <v>1800</v>
      </c>
      <c r="AC866" s="158">
        <v>1800</v>
      </c>
      <c r="AD866" s="158">
        <v>1800</v>
      </c>
    </row>
    <row r="867" spans="1:30" s="98" customFormat="1" ht="20.25" customHeight="1" x14ac:dyDescent="0.25">
      <c r="A867" s="166" t="s">
        <v>332</v>
      </c>
      <c r="B867" s="166"/>
      <c r="C867" s="166"/>
      <c r="D867" s="180" t="s">
        <v>379</v>
      </c>
      <c r="E867" s="180" t="s">
        <v>380</v>
      </c>
      <c r="F867" s="182">
        <f t="shared" si="581"/>
        <v>3324</v>
      </c>
      <c r="G867" s="182">
        <f t="shared" si="582"/>
        <v>5072</v>
      </c>
      <c r="H867" s="183">
        <f t="shared" si="583"/>
        <v>9416</v>
      </c>
      <c r="I867" s="108"/>
      <c r="J867" s="115"/>
      <c r="K867" s="115"/>
      <c r="L867" s="115">
        <v>3223</v>
      </c>
      <c r="M867" s="9"/>
      <c r="N867" s="111"/>
      <c r="O867" s="10" t="s">
        <v>38</v>
      </c>
      <c r="P867" s="111" t="s">
        <v>170</v>
      </c>
      <c r="Q867" s="117">
        <f>Q868+Q871+Q873</f>
        <v>0</v>
      </c>
      <c r="R867" s="117">
        <f t="shared" ref="R867:AD867" si="600">R868+R871+R873</f>
        <v>1662</v>
      </c>
      <c r="S867" s="117">
        <f t="shared" si="600"/>
        <v>1662</v>
      </c>
      <c r="T867" s="117">
        <v>1310</v>
      </c>
      <c r="U867" s="250">
        <f>U868+U871+U873</f>
        <v>2100</v>
      </c>
      <c r="V867" s="250">
        <f t="shared" ref="V867:W867" si="601">V868+V871+V873</f>
        <v>0</v>
      </c>
      <c r="W867" s="286">
        <f t="shared" si="601"/>
        <v>1662</v>
      </c>
      <c r="X867" s="117"/>
      <c r="Y867" s="260"/>
      <c r="Z867" s="117">
        <f t="shared" si="600"/>
        <v>1310</v>
      </c>
      <c r="AA867" s="117">
        <f t="shared" si="600"/>
        <v>0</v>
      </c>
      <c r="AB867" s="117">
        <f t="shared" si="600"/>
        <v>2702</v>
      </c>
      <c r="AC867" s="117">
        <f t="shared" si="600"/>
        <v>2702</v>
      </c>
      <c r="AD867" s="117">
        <f t="shared" si="600"/>
        <v>2702</v>
      </c>
    </row>
    <row r="868" spans="1:30" s="98" customFormat="1" ht="20.25" hidden="1" customHeight="1" x14ac:dyDescent="0.25">
      <c r="A868" s="167" t="s">
        <v>332</v>
      </c>
      <c r="B868" s="167"/>
      <c r="C868" s="167"/>
      <c r="D868" s="167"/>
      <c r="E868" s="180" t="s">
        <v>380</v>
      </c>
      <c r="F868" s="182">
        <f t="shared" si="581"/>
        <v>2400</v>
      </c>
      <c r="G868" s="182">
        <f t="shared" si="582"/>
        <v>2250</v>
      </c>
      <c r="H868" s="183">
        <f t="shared" si="583"/>
        <v>5016</v>
      </c>
      <c r="I868" s="108"/>
      <c r="J868" s="115"/>
      <c r="K868" s="115"/>
      <c r="L868" s="115"/>
      <c r="M868" s="176">
        <v>32231</v>
      </c>
      <c r="N868" s="177"/>
      <c r="O868" s="178" t="s">
        <v>38</v>
      </c>
      <c r="P868" s="177" t="s">
        <v>171</v>
      </c>
      <c r="Q868" s="179">
        <f>Q869+Q870</f>
        <v>0</v>
      </c>
      <c r="R868" s="179">
        <f t="shared" ref="R868:AD868" si="602">R869+R870</f>
        <v>1200</v>
      </c>
      <c r="S868" s="179">
        <f t="shared" si="602"/>
        <v>1200</v>
      </c>
      <c r="T868" s="179">
        <f t="shared" si="602"/>
        <v>0</v>
      </c>
      <c r="U868" s="251">
        <f t="shared" si="602"/>
        <v>1050</v>
      </c>
      <c r="V868" s="251">
        <f t="shared" si="602"/>
        <v>0</v>
      </c>
      <c r="W868" s="287">
        <f t="shared" si="602"/>
        <v>1200</v>
      </c>
      <c r="X868" s="179"/>
      <c r="Y868" s="261"/>
      <c r="Z868" s="179">
        <f t="shared" si="602"/>
        <v>660</v>
      </c>
      <c r="AA868" s="179">
        <f t="shared" si="602"/>
        <v>0</v>
      </c>
      <c r="AB868" s="179">
        <f t="shared" si="602"/>
        <v>1452</v>
      </c>
      <c r="AC868" s="179">
        <f t="shared" si="602"/>
        <v>1452</v>
      </c>
      <c r="AD868" s="179">
        <f t="shared" si="602"/>
        <v>1452</v>
      </c>
    </row>
    <row r="869" spans="1:30" s="98" customFormat="1" ht="20.25" hidden="1" customHeight="1" x14ac:dyDescent="0.25">
      <c r="A869" s="166" t="s">
        <v>332</v>
      </c>
      <c r="B869" s="166"/>
      <c r="C869" s="166"/>
      <c r="D869" s="166"/>
      <c r="E869" s="166"/>
      <c r="F869" s="182">
        <f t="shared" si="581"/>
        <v>600</v>
      </c>
      <c r="G869" s="182">
        <f t="shared" si="582"/>
        <v>1000</v>
      </c>
      <c r="H869" s="183">
        <f t="shared" si="583"/>
        <v>2256</v>
      </c>
      <c r="I869" s="108"/>
      <c r="J869" s="115"/>
      <c r="K869" s="115"/>
      <c r="L869" s="115"/>
      <c r="M869" s="9"/>
      <c r="N869" s="155">
        <v>322310</v>
      </c>
      <c r="O869" s="156" t="s">
        <v>38</v>
      </c>
      <c r="P869" s="157" t="s">
        <v>171</v>
      </c>
      <c r="Q869" s="158">
        <v>0</v>
      </c>
      <c r="R869" s="158">
        <f>S869-Q869</f>
        <v>300</v>
      </c>
      <c r="S869" s="158">
        <v>300</v>
      </c>
      <c r="T869" s="158"/>
      <c r="U869" s="252">
        <v>500</v>
      </c>
      <c r="V869" s="252">
        <v>0</v>
      </c>
      <c r="W869" s="289">
        <v>500</v>
      </c>
      <c r="X869" s="158"/>
      <c r="Y869" s="262"/>
      <c r="Z869" s="158">
        <v>300</v>
      </c>
      <c r="AA869" s="158">
        <f t="shared" ref="AA869:AA870" si="603">+Q869</f>
        <v>0</v>
      </c>
      <c r="AB869" s="158">
        <v>652</v>
      </c>
      <c r="AC869" s="158">
        <v>652</v>
      </c>
      <c r="AD869" s="158">
        <v>652</v>
      </c>
    </row>
    <row r="870" spans="1:30" s="98" customFormat="1" ht="20.25" hidden="1" customHeight="1" x14ac:dyDescent="0.25">
      <c r="A870" s="166" t="s">
        <v>332</v>
      </c>
      <c r="B870" s="166"/>
      <c r="C870" s="166"/>
      <c r="D870" s="166"/>
      <c r="E870" s="166"/>
      <c r="F870" s="182">
        <f t="shared" si="581"/>
        <v>1800</v>
      </c>
      <c r="G870" s="182">
        <f t="shared" si="582"/>
        <v>1250</v>
      </c>
      <c r="H870" s="183">
        <f t="shared" si="583"/>
        <v>2760</v>
      </c>
      <c r="I870" s="108"/>
      <c r="J870" s="115"/>
      <c r="K870" s="115"/>
      <c r="L870" s="115"/>
      <c r="M870" s="9"/>
      <c r="N870" s="155">
        <v>322311</v>
      </c>
      <c r="O870" s="156" t="s">
        <v>38</v>
      </c>
      <c r="P870" s="157" t="s">
        <v>262</v>
      </c>
      <c r="Q870" s="158">
        <v>0</v>
      </c>
      <c r="R870" s="158">
        <f>S870-Q870</f>
        <v>900</v>
      </c>
      <c r="S870" s="158">
        <v>900</v>
      </c>
      <c r="T870" s="158"/>
      <c r="U870" s="252">
        <v>550</v>
      </c>
      <c r="V870" s="252">
        <v>0</v>
      </c>
      <c r="W870" s="289">
        <v>700</v>
      </c>
      <c r="X870" s="158"/>
      <c r="Y870" s="262"/>
      <c r="Z870" s="158">
        <v>360</v>
      </c>
      <c r="AA870" s="158">
        <f t="shared" si="603"/>
        <v>0</v>
      </c>
      <c r="AB870" s="158">
        <v>800</v>
      </c>
      <c r="AC870" s="158">
        <v>800</v>
      </c>
      <c r="AD870" s="158">
        <v>800</v>
      </c>
    </row>
    <row r="871" spans="1:30" s="98" customFormat="1" ht="20.25" hidden="1" customHeight="1" x14ac:dyDescent="0.25">
      <c r="A871" s="167" t="s">
        <v>332</v>
      </c>
      <c r="B871" s="167"/>
      <c r="C871" s="167"/>
      <c r="D871" s="167"/>
      <c r="E871" s="180" t="s">
        <v>380</v>
      </c>
      <c r="F871" s="182">
        <f t="shared" si="581"/>
        <v>924</v>
      </c>
      <c r="G871" s="182">
        <f t="shared" si="582"/>
        <v>1262</v>
      </c>
      <c r="H871" s="183">
        <f t="shared" si="583"/>
        <v>4400</v>
      </c>
      <c r="I871" s="108"/>
      <c r="J871" s="115"/>
      <c r="K871" s="115"/>
      <c r="L871" s="115"/>
      <c r="M871" s="176">
        <v>32233</v>
      </c>
      <c r="N871" s="177"/>
      <c r="O871" s="178" t="s">
        <v>38</v>
      </c>
      <c r="P871" s="177" t="s">
        <v>173</v>
      </c>
      <c r="Q871" s="179">
        <f>Q872</f>
        <v>0</v>
      </c>
      <c r="R871" s="179">
        <f t="shared" ref="R871:AD871" si="604">R872</f>
        <v>462</v>
      </c>
      <c r="S871" s="179">
        <f t="shared" si="604"/>
        <v>462</v>
      </c>
      <c r="T871" s="179">
        <f t="shared" si="604"/>
        <v>0</v>
      </c>
      <c r="U871" s="251">
        <f t="shared" si="604"/>
        <v>800</v>
      </c>
      <c r="V871" s="251">
        <f t="shared" si="604"/>
        <v>0</v>
      </c>
      <c r="W871" s="287">
        <f t="shared" si="604"/>
        <v>462</v>
      </c>
      <c r="X871" s="179"/>
      <c r="Y871" s="261"/>
      <c r="Z871" s="179">
        <f t="shared" si="604"/>
        <v>650</v>
      </c>
      <c r="AA871" s="179">
        <f t="shared" si="604"/>
        <v>0</v>
      </c>
      <c r="AB871" s="179">
        <f t="shared" si="604"/>
        <v>1250</v>
      </c>
      <c r="AC871" s="179">
        <f t="shared" si="604"/>
        <v>1250</v>
      </c>
      <c r="AD871" s="179">
        <f t="shared" si="604"/>
        <v>1250</v>
      </c>
    </row>
    <row r="872" spans="1:30" s="98" customFormat="1" ht="20.25" hidden="1" customHeight="1" x14ac:dyDescent="0.25">
      <c r="A872" s="166" t="s">
        <v>332</v>
      </c>
      <c r="B872" s="166"/>
      <c r="C872" s="166"/>
      <c r="D872" s="166"/>
      <c r="E872" s="166"/>
      <c r="F872" s="182">
        <f t="shared" si="581"/>
        <v>924</v>
      </c>
      <c r="G872" s="182">
        <f t="shared" si="582"/>
        <v>1262</v>
      </c>
      <c r="H872" s="183">
        <f t="shared" si="583"/>
        <v>4400</v>
      </c>
      <c r="I872" s="108"/>
      <c r="J872" s="115"/>
      <c r="K872" s="115"/>
      <c r="L872" s="115"/>
      <c r="M872" s="9"/>
      <c r="N872" s="155">
        <v>322330</v>
      </c>
      <c r="O872" s="156" t="s">
        <v>38</v>
      </c>
      <c r="P872" s="157" t="s">
        <v>173</v>
      </c>
      <c r="Q872" s="158">
        <v>0</v>
      </c>
      <c r="R872" s="158">
        <f>S872-Q872</f>
        <v>462</v>
      </c>
      <c r="S872" s="158">
        <f>445+17</f>
        <v>462</v>
      </c>
      <c r="T872" s="158"/>
      <c r="U872" s="252">
        <v>800</v>
      </c>
      <c r="V872" s="252">
        <v>0</v>
      </c>
      <c r="W872" s="289">
        <v>462</v>
      </c>
      <c r="X872" s="158"/>
      <c r="Y872" s="262"/>
      <c r="Z872" s="158">
        <v>650</v>
      </c>
      <c r="AA872" s="158">
        <f>+Q872</f>
        <v>0</v>
      </c>
      <c r="AB872" s="158">
        <v>1250</v>
      </c>
      <c r="AC872" s="158">
        <v>1250</v>
      </c>
      <c r="AD872" s="158">
        <v>1250</v>
      </c>
    </row>
    <row r="873" spans="1:30" s="98" customFormat="1" ht="20.25" hidden="1" customHeight="1" x14ac:dyDescent="0.25">
      <c r="A873" s="167" t="s">
        <v>332</v>
      </c>
      <c r="B873" s="167"/>
      <c r="C873" s="167"/>
      <c r="D873" s="167"/>
      <c r="E873" s="180" t="s">
        <v>380</v>
      </c>
      <c r="F873" s="182">
        <f t="shared" si="581"/>
        <v>0</v>
      </c>
      <c r="G873" s="182">
        <f t="shared" si="582"/>
        <v>250</v>
      </c>
      <c r="H873" s="183">
        <f t="shared" si="583"/>
        <v>0</v>
      </c>
      <c r="I873" s="108"/>
      <c r="J873" s="115"/>
      <c r="K873" s="115"/>
      <c r="L873" s="115"/>
      <c r="M873" s="176">
        <v>32234</v>
      </c>
      <c r="N873" s="177"/>
      <c r="O873" s="178" t="s">
        <v>38</v>
      </c>
      <c r="P873" s="177" t="s">
        <v>174</v>
      </c>
      <c r="Q873" s="179">
        <v>0</v>
      </c>
      <c r="R873" s="179">
        <v>0</v>
      </c>
      <c r="S873" s="179">
        <v>0</v>
      </c>
      <c r="T873" s="179">
        <f>T874</f>
        <v>0</v>
      </c>
      <c r="U873" s="251">
        <f>U874</f>
        <v>250</v>
      </c>
      <c r="V873" s="251">
        <f>V874</f>
        <v>0</v>
      </c>
      <c r="W873" s="287">
        <f>W874</f>
        <v>0</v>
      </c>
      <c r="X873" s="179"/>
      <c r="Y873" s="261"/>
      <c r="Z873" s="179">
        <v>0</v>
      </c>
      <c r="AA873" s="179">
        <v>0</v>
      </c>
      <c r="AB873" s="179">
        <v>0</v>
      </c>
      <c r="AC873" s="179">
        <v>0</v>
      </c>
      <c r="AD873" s="179">
        <v>0</v>
      </c>
    </row>
    <row r="874" spans="1:30" s="98" customFormat="1" ht="20.25" hidden="1" customHeight="1" x14ac:dyDescent="0.25">
      <c r="A874" s="167"/>
      <c r="B874" s="167"/>
      <c r="C874" s="167"/>
      <c r="D874" s="167"/>
      <c r="E874" s="180"/>
      <c r="F874" s="182"/>
      <c r="G874" s="182"/>
      <c r="H874" s="183"/>
      <c r="I874" s="108"/>
      <c r="J874" s="115"/>
      <c r="K874" s="115"/>
      <c r="L874" s="115"/>
      <c r="M874" s="176"/>
      <c r="N874" s="157" t="s">
        <v>446</v>
      </c>
      <c r="O874" s="156" t="s">
        <v>38</v>
      </c>
      <c r="P874" s="157" t="s">
        <v>174</v>
      </c>
      <c r="Q874" s="158"/>
      <c r="R874" s="158"/>
      <c r="S874" s="158"/>
      <c r="T874" s="158"/>
      <c r="U874" s="252">
        <v>250</v>
      </c>
      <c r="V874" s="252">
        <v>0</v>
      </c>
      <c r="W874" s="289"/>
      <c r="X874" s="158"/>
      <c r="Y874" s="262"/>
      <c r="Z874" s="179"/>
      <c r="AA874" s="179"/>
      <c r="AB874" s="179"/>
      <c r="AC874" s="179"/>
      <c r="AD874" s="179"/>
    </row>
    <row r="875" spans="1:30" s="194" customFormat="1" ht="20.25" customHeight="1" x14ac:dyDescent="0.25">
      <c r="A875" s="172" t="s">
        <v>332</v>
      </c>
      <c r="B875" s="172"/>
      <c r="C875" s="195" t="s">
        <v>376</v>
      </c>
      <c r="D875" s="195" t="s">
        <v>379</v>
      </c>
      <c r="E875" s="195" t="s">
        <v>380</v>
      </c>
      <c r="F875" s="187">
        <f t="shared" si="581"/>
        <v>28180</v>
      </c>
      <c r="G875" s="187">
        <f t="shared" si="582"/>
        <v>22879.440000000002</v>
      </c>
      <c r="H875" s="188">
        <f t="shared" si="583"/>
        <v>34980.839999999997</v>
      </c>
      <c r="I875" s="108"/>
      <c r="J875" s="115"/>
      <c r="K875" s="115">
        <v>323</v>
      </c>
      <c r="L875" s="115"/>
      <c r="M875" s="115"/>
      <c r="N875" s="116"/>
      <c r="O875" s="10" t="s">
        <v>38</v>
      </c>
      <c r="P875" s="111" t="s">
        <v>182</v>
      </c>
      <c r="Q875" s="117">
        <f t="shared" ref="Q875:S875" si="605">+Q876+Q885+Q888+Q899+Q904+Q914+Q891</f>
        <v>0</v>
      </c>
      <c r="R875" s="117">
        <f t="shared" si="605"/>
        <v>14090</v>
      </c>
      <c r="S875" s="117">
        <f t="shared" si="605"/>
        <v>14090</v>
      </c>
      <c r="T875" s="117">
        <f>+T876+T885+T888+T899+T904+T914+T891+T911</f>
        <v>3991</v>
      </c>
      <c r="U875" s="250">
        <f t="shared" ref="U875:W875" si="606">+U876+U885+U888+U899+U904+U914+U891+U911</f>
        <v>4800</v>
      </c>
      <c r="V875" s="250">
        <f t="shared" si="606"/>
        <v>0</v>
      </c>
      <c r="W875" s="286">
        <f t="shared" si="606"/>
        <v>14088.44</v>
      </c>
      <c r="X875" s="117"/>
      <c r="Y875" s="260"/>
      <c r="Z875" s="193">
        <f>+Z876+Z885+Z888+Z899+Z904+Z914+Z891</f>
        <v>3990.84</v>
      </c>
      <c r="AA875" s="193">
        <f t="shared" ref="AA875:AD875" si="607">+AA876+AA885+AA888+AA899+AA904+AA914+AA891</f>
        <v>0</v>
      </c>
      <c r="AB875" s="193">
        <f t="shared" si="607"/>
        <v>10790</v>
      </c>
      <c r="AC875" s="193">
        <f t="shared" si="607"/>
        <v>10300</v>
      </c>
      <c r="AD875" s="193">
        <f t="shared" si="607"/>
        <v>9900</v>
      </c>
    </row>
    <row r="876" spans="1:30" s="98" customFormat="1" ht="20.25" hidden="1" customHeight="1" x14ac:dyDescent="0.25">
      <c r="A876" s="166" t="s">
        <v>332</v>
      </c>
      <c r="B876" s="166"/>
      <c r="C876" s="166"/>
      <c r="D876" s="180" t="s">
        <v>379</v>
      </c>
      <c r="E876" s="180" t="s">
        <v>380</v>
      </c>
      <c r="F876" s="182">
        <f t="shared" si="581"/>
        <v>0</v>
      </c>
      <c r="G876" s="182">
        <f t="shared" si="582"/>
        <v>1620</v>
      </c>
      <c r="H876" s="183">
        <f t="shared" si="583"/>
        <v>400</v>
      </c>
      <c r="I876" s="108"/>
      <c r="J876" s="115"/>
      <c r="K876" s="115"/>
      <c r="L876" s="115">
        <v>3231</v>
      </c>
      <c r="M876" s="9"/>
      <c r="N876" s="111"/>
      <c r="O876" s="10" t="s">
        <v>38</v>
      </c>
      <c r="P876" s="111" t="s">
        <v>183</v>
      </c>
      <c r="Q876" s="117">
        <f>Q877+Q879+Q881+Q883</f>
        <v>0</v>
      </c>
      <c r="R876" s="117">
        <f t="shared" ref="R876:AD876" si="608">R877+R879+R881+R883</f>
        <v>0</v>
      </c>
      <c r="S876" s="117">
        <f t="shared" si="608"/>
        <v>0</v>
      </c>
      <c r="T876" s="117">
        <v>400</v>
      </c>
      <c r="U876" s="250">
        <f>U877+U879+U881+U883</f>
        <v>1220</v>
      </c>
      <c r="V876" s="250">
        <f t="shared" si="608"/>
        <v>0</v>
      </c>
      <c r="W876" s="286">
        <f t="shared" si="608"/>
        <v>0</v>
      </c>
      <c r="X876" s="117"/>
      <c r="Y876" s="260"/>
      <c r="Z876" s="117">
        <f t="shared" si="608"/>
        <v>400</v>
      </c>
      <c r="AA876" s="117">
        <f t="shared" si="608"/>
        <v>0</v>
      </c>
      <c r="AB876" s="117">
        <f t="shared" si="608"/>
        <v>0</v>
      </c>
      <c r="AC876" s="117">
        <f t="shared" si="608"/>
        <v>0</v>
      </c>
      <c r="AD876" s="117">
        <f t="shared" si="608"/>
        <v>0</v>
      </c>
    </row>
    <row r="877" spans="1:30" s="98" customFormat="1" ht="20.25" hidden="1" customHeight="1" x14ac:dyDescent="0.25">
      <c r="A877" s="167" t="s">
        <v>332</v>
      </c>
      <c r="B877" s="167"/>
      <c r="C877" s="167"/>
      <c r="D877" s="167"/>
      <c r="E877" s="180" t="s">
        <v>380</v>
      </c>
      <c r="F877" s="182">
        <f t="shared" si="581"/>
        <v>0</v>
      </c>
      <c r="G877" s="182">
        <f t="shared" si="582"/>
        <v>610</v>
      </c>
      <c r="H877" s="183">
        <f t="shared" si="583"/>
        <v>400</v>
      </c>
      <c r="I877" s="108"/>
      <c r="J877" s="115"/>
      <c r="K877" s="115"/>
      <c r="L877" s="115"/>
      <c r="M877" s="176">
        <v>32311</v>
      </c>
      <c r="N877" s="177"/>
      <c r="O877" s="178" t="s">
        <v>38</v>
      </c>
      <c r="P877" s="177" t="s">
        <v>184</v>
      </c>
      <c r="Q877" s="179">
        <f t="shared" ref="Q877:AD877" si="609">Q878</f>
        <v>0</v>
      </c>
      <c r="R877" s="179">
        <f t="shared" si="609"/>
        <v>0</v>
      </c>
      <c r="S877" s="179">
        <f t="shared" si="609"/>
        <v>0</v>
      </c>
      <c r="T877" s="179">
        <f t="shared" si="609"/>
        <v>0</v>
      </c>
      <c r="U877" s="251">
        <f t="shared" si="609"/>
        <v>610</v>
      </c>
      <c r="V877" s="251">
        <f t="shared" si="609"/>
        <v>0</v>
      </c>
      <c r="W877" s="287">
        <f t="shared" si="609"/>
        <v>0</v>
      </c>
      <c r="X877" s="179"/>
      <c r="Y877" s="261"/>
      <c r="Z877" s="179">
        <f t="shared" si="609"/>
        <v>400</v>
      </c>
      <c r="AA877" s="179">
        <f t="shared" si="609"/>
        <v>0</v>
      </c>
      <c r="AB877" s="179">
        <f t="shared" si="609"/>
        <v>0</v>
      </c>
      <c r="AC877" s="179">
        <f t="shared" si="609"/>
        <v>0</v>
      </c>
      <c r="AD877" s="179">
        <f t="shared" si="609"/>
        <v>0</v>
      </c>
    </row>
    <row r="878" spans="1:30" s="98" customFormat="1" ht="20.25" hidden="1" customHeight="1" x14ac:dyDescent="0.25">
      <c r="A878" s="166" t="s">
        <v>332</v>
      </c>
      <c r="B878" s="166"/>
      <c r="C878" s="166"/>
      <c r="D878" s="166"/>
      <c r="E878" s="166"/>
      <c r="F878" s="182">
        <f t="shared" si="581"/>
        <v>0</v>
      </c>
      <c r="G878" s="182">
        <f t="shared" si="582"/>
        <v>610</v>
      </c>
      <c r="H878" s="183">
        <f t="shared" si="583"/>
        <v>400</v>
      </c>
      <c r="I878" s="108"/>
      <c r="J878" s="115"/>
      <c r="K878" s="115"/>
      <c r="L878" s="115"/>
      <c r="M878" s="9"/>
      <c r="N878" s="155">
        <v>323110</v>
      </c>
      <c r="O878" s="156" t="s">
        <v>38</v>
      </c>
      <c r="P878" s="157" t="s">
        <v>184</v>
      </c>
      <c r="Q878" s="158">
        <v>0</v>
      </c>
      <c r="R878" s="158">
        <v>0</v>
      </c>
      <c r="S878" s="158">
        <f>Q878+R878</f>
        <v>0</v>
      </c>
      <c r="T878" s="158"/>
      <c r="U878" s="252">
        <v>610</v>
      </c>
      <c r="V878" s="252">
        <v>0</v>
      </c>
      <c r="W878" s="289">
        <v>0</v>
      </c>
      <c r="X878" s="158"/>
      <c r="Y878" s="262"/>
      <c r="Z878" s="158">
        <v>400</v>
      </c>
      <c r="AA878" s="158">
        <f>+Q878</f>
        <v>0</v>
      </c>
      <c r="AB878" s="158"/>
      <c r="AC878" s="158"/>
      <c r="AD878" s="158"/>
    </row>
    <row r="879" spans="1:30" s="98" customFormat="1" ht="20.25" hidden="1" customHeight="1" x14ac:dyDescent="0.25">
      <c r="A879" s="167" t="s">
        <v>332</v>
      </c>
      <c r="B879" s="167"/>
      <c r="C879" s="167"/>
      <c r="D879" s="167"/>
      <c r="E879" s="180" t="s">
        <v>380</v>
      </c>
      <c r="F879" s="182">
        <f t="shared" si="581"/>
        <v>0</v>
      </c>
      <c r="G879" s="182">
        <f t="shared" si="582"/>
        <v>0</v>
      </c>
      <c r="H879" s="183">
        <f t="shared" si="583"/>
        <v>0</v>
      </c>
      <c r="I879" s="108"/>
      <c r="J879" s="115"/>
      <c r="K879" s="115"/>
      <c r="L879" s="115"/>
      <c r="M879" s="176">
        <v>32312</v>
      </c>
      <c r="N879" s="177"/>
      <c r="O879" s="178" t="s">
        <v>38</v>
      </c>
      <c r="P879" s="177" t="s">
        <v>185</v>
      </c>
      <c r="Q879" s="179">
        <v>0</v>
      </c>
      <c r="R879" s="179">
        <v>0</v>
      </c>
      <c r="S879" s="179">
        <v>0</v>
      </c>
      <c r="T879" s="179">
        <v>0</v>
      </c>
      <c r="U879" s="251">
        <f>U880</f>
        <v>0</v>
      </c>
      <c r="V879" s="251">
        <f t="shared" ref="V879:W879" si="610">V880</f>
        <v>0</v>
      </c>
      <c r="W879" s="287">
        <f t="shared" si="610"/>
        <v>0</v>
      </c>
      <c r="X879" s="179"/>
      <c r="Y879" s="261"/>
      <c r="Z879" s="179">
        <v>0</v>
      </c>
      <c r="AA879" s="179">
        <v>0</v>
      </c>
      <c r="AB879" s="179">
        <v>0</v>
      </c>
      <c r="AC879" s="179">
        <v>0</v>
      </c>
      <c r="AD879" s="179">
        <v>0</v>
      </c>
    </row>
    <row r="880" spans="1:30" s="98" customFormat="1" ht="20.25" hidden="1" customHeight="1" x14ac:dyDescent="0.25">
      <c r="A880" s="166" t="s">
        <v>332</v>
      </c>
      <c r="B880" s="166"/>
      <c r="C880" s="166"/>
      <c r="D880" s="166"/>
      <c r="E880" s="166"/>
      <c r="F880" s="182">
        <f t="shared" si="581"/>
        <v>0</v>
      </c>
      <c r="G880" s="182">
        <f t="shared" si="582"/>
        <v>0</v>
      </c>
      <c r="H880" s="183">
        <f t="shared" si="583"/>
        <v>0</v>
      </c>
      <c r="I880" s="108"/>
      <c r="J880" s="115"/>
      <c r="K880" s="115"/>
      <c r="L880" s="115"/>
      <c r="M880" s="9"/>
      <c r="N880" s="155">
        <v>323120</v>
      </c>
      <c r="O880" s="156" t="s">
        <v>38</v>
      </c>
      <c r="P880" s="157" t="s">
        <v>185</v>
      </c>
      <c r="Q880" s="158">
        <v>0</v>
      </c>
      <c r="R880" s="158">
        <v>0</v>
      </c>
      <c r="S880" s="158">
        <f>Q880+R880</f>
        <v>0</v>
      </c>
      <c r="T880" s="158"/>
      <c r="U880" s="252">
        <v>0</v>
      </c>
      <c r="V880" s="252">
        <v>0</v>
      </c>
      <c r="W880" s="289">
        <v>0</v>
      </c>
      <c r="X880" s="158"/>
      <c r="Y880" s="262"/>
      <c r="Z880" s="158"/>
      <c r="AA880" s="158">
        <f>+Q880</f>
        <v>0</v>
      </c>
      <c r="AB880" s="158"/>
      <c r="AC880" s="158"/>
      <c r="AD880" s="158"/>
    </row>
    <row r="881" spans="1:30" s="98" customFormat="1" ht="20.25" hidden="1" customHeight="1" x14ac:dyDescent="0.25">
      <c r="A881" s="167" t="s">
        <v>332</v>
      </c>
      <c r="B881" s="167"/>
      <c r="C881" s="167"/>
      <c r="D881" s="167"/>
      <c r="E881" s="180" t="s">
        <v>380</v>
      </c>
      <c r="F881" s="182">
        <f t="shared" si="581"/>
        <v>0</v>
      </c>
      <c r="G881" s="182">
        <f t="shared" si="582"/>
        <v>610</v>
      </c>
      <c r="H881" s="183">
        <f t="shared" si="583"/>
        <v>0</v>
      </c>
      <c r="I881" s="108"/>
      <c r="J881" s="115"/>
      <c r="K881" s="115"/>
      <c r="L881" s="115"/>
      <c r="M881" s="176">
        <v>32313</v>
      </c>
      <c r="N881" s="177"/>
      <c r="O881" s="178" t="s">
        <v>38</v>
      </c>
      <c r="P881" s="177" t="s">
        <v>186</v>
      </c>
      <c r="Q881" s="179">
        <v>0</v>
      </c>
      <c r="R881" s="179">
        <v>0</v>
      </c>
      <c r="S881" s="179">
        <v>0</v>
      </c>
      <c r="T881" s="179">
        <v>0</v>
      </c>
      <c r="U881" s="251">
        <f>U882</f>
        <v>610</v>
      </c>
      <c r="V881" s="251">
        <f t="shared" ref="V881:W881" si="611">V882</f>
        <v>0</v>
      </c>
      <c r="W881" s="287">
        <f t="shared" si="611"/>
        <v>0</v>
      </c>
      <c r="X881" s="179"/>
      <c r="Y881" s="261"/>
      <c r="Z881" s="179">
        <v>0</v>
      </c>
      <c r="AA881" s="179">
        <v>0</v>
      </c>
      <c r="AB881" s="179">
        <v>0</v>
      </c>
      <c r="AC881" s="179">
        <v>0</v>
      </c>
      <c r="AD881" s="179">
        <v>0</v>
      </c>
    </row>
    <row r="882" spans="1:30" s="98" customFormat="1" ht="20.25" hidden="1" customHeight="1" x14ac:dyDescent="0.25">
      <c r="A882" s="166" t="s">
        <v>332</v>
      </c>
      <c r="B882" s="166"/>
      <c r="C882" s="166"/>
      <c r="D882" s="166"/>
      <c r="E882" s="166"/>
      <c r="F882" s="182">
        <f t="shared" si="581"/>
        <v>0</v>
      </c>
      <c r="G882" s="182">
        <f t="shared" si="582"/>
        <v>610</v>
      </c>
      <c r="H882" s="183">
        <f t="shared" si="583"/>
        <v>0</v>
      </c>
      <c r="I882" s="108"/>
      <c r="J882" s="115"/>
      <c r="K882" s="115"/>
      <c r="L882" s="115"/>
      <c r="M882" s="9"/>
      <c r="N882" s="155">
        <v>323130</v>
      </c>
      <c r="O882" s="156" t="s">
        <v>38</v>
      </c>
      <c r="P882" s="157" t="s">
        <v>186</v>
      </c>
      <c r="Q882" s="158">
        <v>0</v>
      </c>
      <c r="R882" s="158">
        <v>0</v>
      </c>
      <c r="S882" s="158">
        <f>Q882+R882</f>
        <v>0</v>
      </c>
      <c r="T882" s="158"/>
      <c r="U882" s="252">
        <v>610</v>
      </c>
      <c r="V882" s="252">
        <v>0</v>
      </c>
      <c r="W882" s="289">
        <v>0</v>
      </c>
      <c r="X882" s="158"/>
      <c r="Y882" s="262"/>
      <c r="Z882" s="158"/>
      <c r="AA882" s="158">
        <f>+Q882</f>
        <v>0</v>
      </c>
      <c r="AB882" s="158"/>
      <c r="AC882" s="158"/>
      <c r="AD882" s="158"/>
    </row>
    <row r="883" spans="1:30" s="98" customFormat="1" ht="20.25" hidden="1" customHeight="1" x14ac:dyDescent="0.25">
      <c r="A883" s="167" t="s">
        <v>332</v>
      </c>
      <c r="B883" s="167"/>
      <c r="C883" s="167"/>
      <c r="D883" s="167"/>
      <c r="E883" s="180" t="s">
        <v>380</v>
      </c>
      <c r="F883" s="182">
        <f t="shared" si="581"/>
        <v>0</v>
      </c>
      <c r="G883" s="182">
        <f t="shared" si="582"/>
        <v>0</v>
      </c>
      <c r="H883" s="183">
        <f t="shared" si="583"/>
        <v>0</v>
      </c>
      <c r="I883" s="108"/>
      <c r="J883" s="115"/>
      <c r="K883" s="115"/>
      <c r="L883" s="115"/>
      <c r="M883" s="176">
        <v>32319</v>
      </c>
      <c r="N883" s="177"/>
      <c r="O883" s="178" t="s">
        <v>38</v>
      </c>
      <c r="P883" s="177" t="s">
        <v>187</v>
      </c>
      <c r="Q883" s="179">
        <v>0</v>
      </c>
      <c r="R883" s="179">
        <v>0</v>
      </c>
      <c r="S883" s="179">
        <v>0</v>
      </c>
      <c r="T883" s="179">
        <v>0</v>
      </c>
      <c r="U883" s="251">
        <f>U884</f>
        <v>0</v>
      </c>
      <c r="V883" s="251">
        <f t="shared" ref="V883:W883" si="612">V884</f>
        <v>0</v>
      </c>
      <c r="W883" s="287">
        <f t="shared" si="612"/>
        <v>0</v>
      </c>
      <c r="X883" s="179"/>
      <c r="Y883" s="261"/>
      <c r="Z883" s="179">
        <v>0</v>
      </c>
      <c r="AA883" s="179">
        <v>0</v>
      </c>
      <c r="AB883" s="179">
        <v>0</v>
      </c>
      <c r="AC883" s="179">
        <v>0</v>
      </c>
      <c r="AD883" s="179">
        <v>0</v>
      </c>
    </row>
    <row r="884" spans="1:30" s="98" customFormat="1" ht="20.25" hidden="1" customHeight="1" x14ac:dyDescent="0.25">
      <c r="A884" s="166" t="s">
        <v>332</v>
      </c>
      <c r="B884" s="166"/>
      <c r="C884" s="166"/>
      <c r="D884" s="166"/>
      <c r="E884" s="166"/>
      <c r="F884" s="182">
        <f t="shared" si="581"/>
        <v>0</v>
      </c>
      <c r="G884" s="182">
        <f t="shared" si="582"/>
        <v>0</v>
      </c>
      <c r="H884" s="183">
        <f t="shared" si="583"/>
        <v>0</v>
      </c>
      <c r="I884" s="108"/>
      <c r="J884" s="115"/>
      <c r="K884" s="115"/>
      <c r="L884" s="115"/>
      <c r="M884" s="9"/>
      <c r="N884" s="155">
        <v>323190</v>
      </c>
      <c r="O884" s="156" t="s">
        <v>38</v>
      </c>
      <c r="P884" s="157" t="s">
        <v>187</v>
      </c>
      <c r="Q884" s="158">
        <v>0</v>
      </c>
      <c r="R884" s="158">
        <v>0</v>
      </c>
      <c r="S884" s="158">
        <f>Q884+R884</f>
        <v>0</v>
      </c>
      <c r="T884" s="158"/>
      <c r="U884" s="252">
        <v>0</v>
      </c>
      <c r="V884" s="252">
        <v>0</v>
      </c>
      <c r="W884" s="289">
        <v>0</v>
      </c>
      <c r="X884" s="158"/>
      <c r="Y884" s="262"/>
      <c r="Z884" s="158"/>
      <c r="AA884" s="158">
        <f>+Q884</f>
        <v>0</v>
      </c>
      <c r="AB884" s="158"/>
      <c r="AC884" s="158"/>
      <c r="AD884" s="158"/>
    </row>
    <row r="885" spans="1:30" s="98" customFormat="1" ht="20.25" hidden="1" customHeight="1" x14ac:dyDescent="0.25">
      <c r="A885" s="166" t="s">
        <v>332</v>
      </c>
      <c r="B885" s="166"/>
      <c r="C885" s="166"/>
      <c r="D885" s="180" t="s">
        <v>379</v>
      </c>
      <c r="E885" s="180" t="s">
        <v>380</v>
      </c>
      <c r="F885" s="182">
        <f t="shared" si="581"/>
        <v>0</v>
      </c>
      <c r="G885" s="182">
        <f t="shared" si="582"/>
        <v>770</v>
      </c>
      <c r="H885" s="183">
        <f t="shared" si="583"/>
        <v>300</v>
      </c>
      <c r="I885" s="108"/>
      <c r="J885" s="115"/>
      <c r="K885" s="115"/>
      <c r="L885" s="115">
        <v>3232</v>
      </c>
      <c r="M885" s="9"/>
      <c r="N885" s="111"/>
      <c r="O885" s="10" t="s">
        <v>38</v>
      </c>
      <c r="P885" s="111" t="s">
        <v>189</v>
      </c>
      <c r="Q885" s="117">
        <f t="shared" ref="Q885:AD886" si="613">Q886</f>
        <v>0</v>
      </c>
      <c r="R885" s="117">
        <f t="shared" si="613"/>
        <v>0</v>
      </c>
      <c r="S885" s="117">
        <f t="shared" si="613"/>
        <v>0</v>
      </c>
      <c r="T885" s="117">
        <v>300</v>
      </c>
      <c r="U885" s="250">
        <f t="shared" si="613"/>
        <v>470</v>
      </c>
      <c r="V885" s="250">
        <f t="shared" si="613"/>
        <v>0</v>
      </c>
      <c r="W885" s="286">
        <f t="shared" si="613"/>
        <v>0</v>
      </c>
      <c r="X885" s="117"/>
      <c r="Y885" s="260"/>
      <c r="Z885" s="117">
        <f t="shared" si="613"/>
        <v>300</v>
      </c>
      <c r="AA885" s="117">
        <f t="shared" si="613"/>
        <v>0</v>
      </c>
      <c r="AB885" s="117">
        <f t="shared" si="613"/>
        <v>0</v>
      </c>
      <c r="AC885" s="117">
        <f t="shared" si="613"/>
        <v>0</v>
      </c>
      <c r="AD885" s="117">
        <f t="shared" si="613"/>
        <v>0</v>
      </c>
    </row>
    <row r="886" spans="1:30" s="98" customFormat="1" ht="32.25" hidden="1" customHeight="1" x14ac:dyDescent="0.25">
      <c r="A886" s="167" t="s">
        <v>332</v>
      </c>
      <c r="B886" s="167"/>
      <c r="C886" s="167"/>
      <c r="D886" s="167"/>
      <c r="E886" s="180" t="s">
        <v>380</v>
      </c>
      <c r="F886" s="182">
        <f t="shared" si="581"/>
        <v>0</v>
      </c>
      <c r="G886" s="182">
        <f t="shared" si="582"/>
        <v>470</v>
      </c>
      <c r="H886" s="183">
        <f t="shared" si="583"/>
        <v>300</v>
      </c>
      <c r="I886" s="108"/>
      <c r="J886" s="115"/>
      <c r="K886" s="115"/>
      <c r="L886" s="115"/>
      <c r="M886" s="176">
        <v>32322</v>
      </c>
      <c r="N886" s="177"/>
      <c r="O886" s="178" t="s">
        <v>38</v>
      </c>
      <c r="P886" s="177" t="s">
        <v>190</v>
      </c>
      <c r="Q886" s="179">
        <f t="shared" si="613"/>
        <v>0</v>
      </c>
      <c r="R886" s="179">
        <f t="shared" si="613"/>
        <v>0</v>
      </c>
      <c r="S886" s="179">
        <f t="shared" si="613"/>
        <v>0</v>
      </c>
      <c r="T886" s="179">
        <f t="shared" si="613"/>
        <v>0</v>
      </c>
      <c r="U886" s="251">
        <f t="shared" si="613"/>
        <v>470</v>
      </c>
      <c r="V886" s="251">
        <f t="shared" si="613"/>
        <v>0</v>
      </c>
      <c r="W886" s="287">
        <f t="shared" si="613"/>
        <v>0</v>
      </c>
      <c r="X886" s="179"/>
      <c r="Y886" s="261"/>
      <c r="Z886" s="179">
        <f t="shared" si="613"/>
        <v>300</v>
      </c>
      <c r="AA886" s="179">
        <f t="shared" si="613"/>
        <v>0</v>
      </c>
      <c r="AB886" s="179">
        <f t="shared" si="613"/>
        <v>0</v>
      </c>
      <c r="AC886" s="179">
        <f t="shared" si="613"/>
        <v>0</v>
      </c>
      <c r="AD886" s="179">
        <f t="shared" si="613"/>
        <v>0</v>
      </c>
    </row>
    <row r="887" spans="1:30" s="98" customFormat="1" ht="30" hidden="1" customHeight="1" x14ac:dyDescent="0.25">
      <c r="A887" s="166" t="s">
        <v>332</v>
      </c>
      <c r="B887" s="166"/>
      <c r="C887" s="166"/>
      <c r="D887" s="166"/>
      <c r="E887" s="166"/>
      <c r="F887" s="182">
        <f t="shared" si="581"/>
        <v>0</v>
      </c>
      <c r="G887" s="182">
        <f t="shared" si="582"/>
        <v>470</v>
      </c>
      <c r="H887" s="183">
        <f t="shared" si="583"/>
        <v>300</v>
      </c>
      <c r="I887" s="108"/>
      <c r="J887" s="115"/>
      <c r="K887" s="115"/>
      <c r="L887" s="115"/>
      <c r="M887" s="9"/>
      <c r="N887" s="155">
        <v>323220</v>
      </c>
      <c r="O887" s="156" t="s">
        <v>38</v>
      </c>
      <c r="P887" s="157" t="s">
        <v>190</v>
      </c>
      <c r="Q887" s="158">
        <v>0</v>
      </c>
      <c r="R887" s="158">
        <f>S887-Q887</f>
        <v>0</v>
      </c>
      <c r="S887" s="158">
        <v>0</v>
      </c>
      <c r="T887" s="158"/>
      <c r="U887" s="252">
        <v>470</v>
      </c>
      <c r="V887" s="252">
        <v>0</v>
      </c>
      <c r="W887" s="289">
        <v>0</v>
      </c>
      <c r="X887" s="158"/>
      <c r="Y887" s="262"/>
      <c r="Z887" s="158">
        <v>300</v>
      </c>
      <c r="AA887" s="158">
        <f>+Q887</f>
        <v>0</v>
      </c>
      <c r="AB887" s="158"/>
      <c r="AC887" s="158"/>
      <c r="AD887" s="158"/>
    </row>
    <row r="888" spans="1:30" s="98" customFormat="1" ht="20.25" hidden="1" customHeight="1" x14ac:dyDescent="0.25">
      <c r="A888" s="166" t="s">
        <v>332</v>
      </c>
      <c r="B888" s="166"/>
      <c r="C888" s="166"/>
      <c r="D888" s="180" t="s">
        <v>379</v>
      </c>
      <c r="E888" s="180" t="s">
        <v>380</v>
      </c>
      <c r="F888" s="182">
        <f t="shared" si="581"/>
        <v>0</v>
      </c>
      <c r="G888" s="182">
        <f t="shared" si="582"/>
        <v>990</v>
      </c>
      <c r="H888" s="183">
        <f t="shared" si="583"/>
        <v>730</v>
      </c>
      <c r="I888" s="108"/>
      <c r="J888" s="115"/>
      <c r="K888" s="115"/>
      <c r="L888" s="115">
        <v>3233</v>
      </c>
      <c r="M888" s="9"/>
      <c r="N888" s="111"/>
      <c r="O888" s="10" t="s">
        <v>38</v>
      </c>
      <c r="P888" s="111" t="s">
        <v>192</v>
      </c>
      <c r="Q888" s="117">
        <f t="shared" ref="Q888:AD889" si="614">Q889</f>
        <v>0</v>
      </c>
      <c r="R888" s="117">
        <f t="shared" si="614"/>
        <v>0</v>
      </c>
      <c r="S888" s="117">
        <f t="shared" si="614"/>
        <v>0</v>
      </c>
      <c r="T888" s="117">
        <v>730</v>
      </c>
      <c r="U888" s="250">
        <f t="shared" si="614"/>
        <v>260</v>
      </c>
      <c r="V888" s="250">
        <f t="shared" si="614"/>
        <v>0</v>
      </c>
      <c r="W888" s="286">
        <f t="shared" si="614"/>
        <v>0</v>
      </c>
      <c r="X888" s="117"/>
      <c r="Y888" s="260"/>
      <c r="Z888" s="117">
        <f t="shared" si="614"/>
        <v>730</v>
      </c>
      <c r="AA888" s="117">
        <f t="shared" si="614"/>
        <v>0</v>
      </c>
      <c r="AB888" s="117">
        <f t="shared" si="614"/>
        <v>0</v>
      </c>
      <c r="AC888" s="117">
        <f t="shared" si="614"/>
        <v>0</v>
      </c>
      <c r="AD888" s="117">
        <f t="shared" si="614"/>
        <v>0</v>
      </c>
    </row>
    <row r="889" spans="1:30" s="98" customFormat="1" ht="20.25" hidden="1" customHeight="1" x14ac:dyDescent="0.25">
      <c r="A889" s="167" t="s">
        <v>332</v>
      </c>
      <c r="B889" s="167"/>
      <c r="C889" s="167"/>
      <c r="D889" s="167"/>
      <c r="E889" s="180" t="s">
        <v>380</v>
      </c>
      <c r="F889" s="182">
        <f t="shared" si="581"/>
        <v>0</v>
      </c>
      <c r="G889" s="182">
        <f t="shared" si="582"/>
        <v>260</v>
      </c>
      <c r="H889" s="183">
        <f t="shared" si="583"/>
        <v>730</v>
      </c>
      <c r="I889" s="108"/>
      <c r="J889" s="115"/>
      <c r="K889" s="115"/>
      <c r="L889" s="115"/>
      <c r="M889" s="176">
        <v>32339</v>
      </c>
      <c r="N889" s="177"/>
      <c r="O889" s="178" t="s">
        <v>38</v>
      </c>
      <c r="P889" s="177" t="s">
        <v>193</v>
      </c>
      <c r="Q889" s="179">
        <f t="shared" si="614"/>
        <v>0</v>
      </c>
      <c r="R889" s="179">
        <f t="shared" si="614"/>
        <v>0</v>
      </c>
      <c r="S889" s="179">
        <f t="shared" si="614"/>
        <v>0</v>
      </c>
      <c r="T889" s="179">
        <f t="shared" si="614"/>
        <v>0</v>
      </c>
      <c r="U889" s="251">
        <f t="shared" si="614"/>
        <v>260</v>
      </c>
      <c r="V889" s="251">
        <f t="shared" si="614"/>
        <v>0</v>
      </c>
      <c r="W889" s="287">
        <f t="shared" si="614"/>
        <v>0</v>
      </c>
      <c r="X889" s="179"/>
      <c r="Y889" s="261"/>
      <c r="Z889" s="179">
        <f t="shared" si="614"/>
        <v>730</v>
      </c>
      <c r="AA889" s="179">
        <f t="shared" si="614"/>
        <v>0</v>
      </c>
      <c r="AB889" s="179">
        <f t="shared" si="614"/>
        <v>0</v>
      </c>
      <c r="AC889" s="179">
        <f t="shared" si="614"/>
        <v>0</v>
      </c>
      <c r="AD889" s="179">
        <f t="shared" si="614"/>
        <v>0</v>
      </c>
    </row>
    <row r="890" spans="1:30" s="98" customFormat="1" ht="20.25" hidden="1" customHeight="1" x14ac:dyDescent="0.25">
      <c r="A890" s="166" t="s">
        <v>332</v>
      </c>
      <c r="B890" s="166"/>
      <c r="C890" s="166"/>
      <c r="D890" s="166"/>
      <c r="E890" s="166"/>
      <c r="F890" s="182">
        <f t="shared" si="581"/>
        <v>0</v>
      </c>
      <c r="G890" s="182">
        <f t="shared" si="582"/>
        <v>260</v>
      </c>
      <c r="H890" s="183">
        <f t="shared" si="583"/>
        <v>730</v>
      </c>
      <c r="I890" s="108"/>
      <c r="J890" s="115"/>
      <c r="K890" s="115"/>
      <c r="L890" s="115"/>
      <c r="M890" s="9"/>
      <c r="N890" s="155">
        <v>323390</v>
      </c>
      <c r="O890" s="156" t="s">
        <v>38</v>
      </c>
      <c r="P890" s="157" t="s">
        <v>193</v>
      </c>
      <c r="Q890" s="158">
        <v>0</v>
      </c>
      <c r="R890" s="158">
        <f>S890-Q890</f>
        <v>0</v>
      </c>
      <c r="S890" s="158">
        <v>0</v>
      </c>
      <c r="T890" s="158"/>
      <c r="U890" s="252">
        <v>260</v>
      </c>
      <c r="V890" s="252">
        <v>0</v>
      </c>
      <c r="W890" s="289">
        <v>0</v>
      </c>
      <c r="X890" s="158"/>
      <c r="Y890" s="262"/>
      <c r="Z890" s="158">
        <v>730</v>
      </c>
      <c r="AA890" s="158">
        <f>+Q890</f>
        <v>0</v>
      </c>
      <c r="AB890" s="158"/>
      <c r="AC890" s="158"/>
      <c r="AD890" s="158"/>
    </row>
    <row r="891" spans="1:30" s="98" customFormat="1" ht="20.25" hidden="1" customHeight="1" x14ac:dyDescent="0.25">
      <c r="A891" s="166" t="s">
        <v>332</v>
      </c>
      <c r="B891" s="166"/>
      <c r="C891" s="166"/>
      <c r="D891" s="180" t="s">
        <v>379</v>
      </c>
      <c r="E891" s="180" t="s">
        <v>380</v>
      </c>
      <c r="F891" s="182">
        <f t="shared" si="581"/>
        <v>0</v>
      </c>
      <c r="G891" s="182">
        <f t="shared" si="582"/>
        <v>1600</v>
      </c>
      <c r="H891" s="183">
        <f t="shared" si="583"/>
        <v>480</v>
      </c>
      <c r="I891" s="108"/>
      <c r="J891" s="115"/>
      <c r="K891" s="115"/>
      <c r="L891" s="115">
        <v>3234</v>
      </c>
      <c r="M891" s="9"/>
      <c r="N891" s="111"/>
      <c r="O891" s="10" t="s">
        <v>38</v>
      </c>
      <c r="P891" s="111" t="s">
        <v>194</v>
      </c>
      <c r="Q891" s="117">
        <f t="shared" ref="Q891:AD891" si="615">Q896+Q894+Q892</f>
        <v>0</v>
      </c>
      <c r="R891" s="117">
        <f t="shared" si="615"/>
        <v>0</v>
      </c>
      <c r="S891" s="117">
        <f t="shared" si="615"/>
        <v>0</v>
      </c>
      <c r="T891" s="117">
        <v>480</v>
      </c>
      <c r="U891" s="250">
        <f t="shared" si="615"/>
        <v>1120</v>
      </c>
      <c r="V891" s="250">
        <f t="shared" si="615"/>
        <v>0</v>
      </c>
      <c r="W891" s="286">
        <f t="shared" si="615"/>
        <v>0</v>
      </c>
      <c r="X891" s="117"/>
      <c r="Y891" s="260"/>
      <c r="Z891" s="117">
        <f t="shared" si="615"/>
        <v>480</v>
      </c>
      <c r="AA891" s="117">
        <f t="shared" si="615"/>
        <v>0</v>
      </c>
      <c r="AB891" s="117">
        <f t="shared" si="615"/>
        <v>0</v>
      </c>
      <c r="AC891" s="117">
        <f t="shared" si="615"/>
        <v>0</v>
      </c>
      <c r="AD891" s="117">
        <f t="shared" si="615"/>
        <v>0</v>
      </c>
    </row>
    <row r="892" spans="1:30" s="98" customFormat="1" ht="20.25" hidden="1" customHeight="1" x14ac:dyDescent="0.25">
      <c r="A892" s="166" t="s">
        <v>332</v>
      </c>
      <c r="B892" s="167"/>
      <c r="C892" s="167"/>
      <c r="D892" s="167"/>
      <c r="E892" s="180" t="s">
        <v>380</v>
      </c>
      <c r="F892" s="182">
        <f t="shared" si="581"/>
        <v>0</v>
      </c>
      <c r="G892" s="182">
        <f t="shared" si="582"/>
        <v>200</v>
      </c>
      <c r="H892" s="183">
        <f t="shared" si="583"/>
        <v>130</v>
      </c>
      <c r="I892" s="108"/>
      <c r="J892" s="115"/>
      <c r="K892" s="115"/>
      <c r="L892" s="115"/>
      <c r="M892" s="176">
        <v>32341</v>
      </c>
      <c r="N892" s="177"/>
      <c r="O892" s="178" t="s">
        <v>38</v>
      </c>
      <c r="P892" s="177" t="s">
        <v>195</v>
      </c>
      <c r="Q892" s="179">
        <f>Q893</f>
        <v>0</v>
      </c>
      <c r="R892" s="179">
        <f t="shared" ref="R892" si="616">R893</f>
        <v>0</v>
      </c>
      <c r="S892" s="179">
        <f>S893</f>
        <v>0</v>
      </c>
      <c r="T892" s="179">
        <f t="shared" ref="T892:AD892" si="617">T893</f>
        <v>0</v>
      </c>
      <c r="U892" s="251">
        <f t="shared" si="617"/>
        <v>200</v>
      </c>
      <c r="V892" s="251">
        <f t="shared" si="617"/>
        <v>0</v>
      </c>
      <c r="W892" s="287">
        <f t="shared" si="617"/>
        <v>0</v>
      </c>
      <c r="X892" s="179"/>
      <c r="Y892" s="261"/>
      <c r="Z892" s="179">
        <f t="shared" si="617"/>
        <v>130</v>
      </c>
      <c r="AA892" s="179">
        <f t="shared" si="617"/>
        <v>0</v>
      </c>
      <c r="AB892" s="179">
        <f t="shared" si="617"/>
        <v>0</v>
      </c>
      <c r="AC892" s="179">
        <f t="shared" si="617"/>
        <v>0</v>
      </c>
      <c r="AD892" s="179">
        <f t="shared" si="617"/>
        <v>0</v>
      </c>
    </row>
    <row r="893" spans="1:30" s="98" customFormat="1" ht="20.25" hidden="1" customHeight="1" x14ac:dyDescent="0.25">
      <c r="A893" s="166" t="s">
        <v>332</v>
      </c>
      <c r="B893" s="166"/>
      <c r="C893" s="166"/>
      <c r="D893" s="166"/>
      <c r="E893" s="166"/>
      <c r="F893" s="182">
        <f t="shared" si="581"/>
        <v>0</v>
      </c>
      <c r="G893" s="182">
        <f t="shared" si="582"/>
        <v>200</v>
      </c>
      <c r="H893" s="183">
        <f t="shared" si="583"/>
        <v>130</v>
      </c>
      <c r="I893" s="108"/>
      <c r="J893" s="115"/>
      <c r="K893" s="115"/>
      <c r="L893" s="115"/>
      <c r="M893" s="9"/>
      <c r="N893" s="155">
        <v>323410</v>
      </c>
      <c r="O893" s="156" t="s">
        <v>38</v>
      </c>
      <c r="P893" s="157" t="s">
        <v>195</v>
      </c>
      <c r="Q893" s="158">
        <v>0</v>
      </c>
      <c r="R893" s="158">
        <f>S893-Q893</f>
        <v>0</v>
      </c>
      <c r="S893" s="158">
        <v>0</v>
      </c>
      <c r="T893" s="158"/>
      <c r="U893" s="252">
        <v>200</v>
      </c>
      <c r="V893" s="252">
        <v>0</v>
      </c>
      <c r="W893" s="289">
        <v>0</v>
      </c>
      <c r="X893" s="158"/>
      <c r="Y893" s="262"/>
      <c r="Z893" s="158">
        <v>130</v>
      </c>
      <c r="AA893" s="158">
        <f>+Q893</f>
        <v>0</v>
      </c>
      <c r="AB893" s="158">
        <v>0</v>
      </c>
      <c r="AC893" s="158">
        <v>0</v>
      </c>
      <c r="AD893" s="158">
        <v>0</v>
      </c>
    </row>
    <row r="894" spans="1:30" s="98" customFormat="1" ht="20.25" hidden="1" customHeight="1" x14ac:dyDescent="0.25">
      <c r="A894" s="166" t="s">
        <v>332</v>
      </c>
      <c r="B894" s="167"/>
      <c r="C894" s="167"/>
      <c r="D894" s="167"/>
      <c r="E894" s="180" t="s">
        <v>380</v>
      </c>
      <c r="F894" s="182">
        <f t="shared" si="581"/>
        <v>0</v>
      </c>
      <c r="G894" s="182">
        <f t="shared" si="582"/>
        <v>520</v>
      </c>
      <c r="H894" s="183">
        <f t="shared" si="583"/>
        <v>150</v>
      </c>
      <c r="I894" s="108"/>
      <c r="J894" s="115"/>
      <c r="K894" s="115"/>
      <c r="L894" s="115"/>
      <c r="M894" s="176">
        <v>32342</v>
      </c>
      <c r="N894" s="177"/>
      <c r="O894" s="178" t="s">
        <v>38</v>
      </c>
      <c r="P894" s="177" t="s">
        <v>196</v>
      </c>
      <c r="Q894" s="179">
        <f t="shared" ref="Q894:AD894" si="618">Q895</f>
        <v>0</v>
      </c>
      <c r="R894" s="179">
        <f t="shared" si="618"/>
        <v>0</v>
      </c>
      <c r="S894" s="179">
        <f t="shared" si="618"/>
        <v>0</v>
      </c>
      <c r="T894" s="179">
        <f t="shared" si="618"/>
        <v>0</v>
      </c>
      <c r="U894" s="251">
        <f t="shared" si="618"/>
        <v>520</v>
      </c>
      <c r="V894" s="251">
        <f t="shared" si="618"/>
        <v>0</v>
      </c>
      <c r="W894" s="287">
        <f t="shared" si="618"/>
        <v>0</v>
      </c>
      <c r="X894" s="179"/>
      <c r="Y894" s="261"/>
      <c r="Z894" s="179">
        <f t="shared" si="618"/>
        <v>150</v>
      </c>
      <c r="AA894" s="179">
        <f t="shared" si="618"/>
        <v>0</v>
      </c>
      <c r="AB894" s="179">
        <f t="shared" si="618"/>
        <v>0</v>
      </c>
      <c r="AC894" s="179">
        <f t="shared" si="618"/>
        <v>0</v>
      </c>
      <c r="AD894" s="179">
        <f t="shared" si="618"/>
        <v>0</v>
      </c>
    </row>
    <row r="895" spans="1:30" s="98" customFormat="1" ht="20.25" hidden="1" customHeight="1" x14ac:dyDescent="0.25">
      <c r="A895" s="166" t="s">
        <v>332</v>
      </c>
      <c r="B895" s="166"/>
      <c r="C895" s="166"/>
      <c r="D895" s="166"/>
      <c r="E895" s="166"/>
      <c r="F895" s="182">
        <f t="shared" si="581"/>
        <v>0</v>
      </c>
      <c r="G895" s="182">
        <f t="shared" si="582"/>
        <v>520</v>
      </c>
      <c r="H895" s="183">
        <f t="shared" si="583"/>
        <v>150</v>
      </c>
      <c r="I895" s="108"/>
      <c r="J895" s="115"/>
      <c r="K895" s="115"/>
      <c r="L895" s="115"/>
      <c r="M895" s="9"/>
      <c r="N895" s="155">
        <v>323420</v>
      </c>
      <c r="O895" s="156" t="s">
        <v>38</v>
      </c>
      <c r="P895" s="157" t="s">
        <v>196</v>
      </c>
      <c r="Q895" s="158">
        <v>0</v>
      </c>
      <c r="R895" s="158">
        <f>S895-Q895</f>
        <v>0</v>
      </c>
      <c r="S895" s="158">
        <v>0</v>
      </c>
      <c r="T895" s="158"/>
      <c r="U895" s="252">
        <v>520</v>
      </c>
      <c r="V895" s="252">
        <v>0</v>
      </c>
      <c r="W895" s="289">
        <v>0</v>
      </c>
      <c r="X895" s="158"/>
      <c r="Y895" s="262"/>
      <c r="Z895" s="158">
        <v>150</v>
      </c>
      <c r="AA895" s="158">
        <f>+Q895</f>
        <v>0</v>
      </c>
      <c r="AB895" s="158">
        <v>0</v>
      </c>
      <c r="AC895" s="158">
        <v>0</v>
      </c>
      <c r="AD895" s="158">
        <v>0</v>
      </c>
    </row>
    <row r="896" spans="1:30" s="98" customFormat="1" ht="20.25" hidden="1" customHeight="1" x14ac:dyDescent="0.25">
      <c r="A896" s="166" t="s">
        <v>332</v>
      </c>
      <c r="B896" s="167"/>
      <c r="C896" s="167"/>
      <c r="D896" s="167"/>
      <c r="E896" s="180" t="s">
        <v>380</v>
      </c>
      <c r="F896" s="182">
        <f t="shared" si="581"/>
        <v>0</v>
      </c>
      <c r="G896" s="182">
        <f t="shared" si="582"/>
        <v>400</v>
      </c>
      <c r="H896" s="183">
        <f t="shared" si="583"/>
        <v>200</v>
      </c>
      <c r="I896" s="108"/>
      <c r="J896" s="115"/>
      <c r="K896" s="115"/>
      <c r="L896" s="115"/>
      <c r="M896" s="176">
        <v>32349</v>
      </c>
      <c r="N896" s="177"/>
      <c r="O896" s="178" t="s">
        <v>38</v>
      </c>
      <c r="P896" s="177" t="s">
        <v>197</v>
      </c>
      <c r="Q896" s="179">
        <f t="shared" ref="Q896:AD896" si="619">Q898+Q897</f>
        <v>0</v>
      </c>
      <c r="R896" s="179">
        <f t="shared" si="619"/>
        <v>0</v>
      </c>
      <c r="S896" s="179">
        <f t="shared" si="619"/>
        <v>0</v>
      </c>
      <c r="T896" s="179">
        <f t="shared" si="619"/>
        <v>0</v>
      </c>
      <c r="U896" s="251">
        <f t="shared" si="619"/>
        <v>400</v>
      </c>
      <c r="V896" s="251">
        <f t="shared" si="619"/>
        <v>0</v>
      </c>
      <c r="W896" s="287">
        <f t="shared" si="619"/>
        <v>0</v>
      </c>
      <c r="X896" s="179"/>
      <c r="Y896" s="261"/>
      <c r="Z896" s="179">
        <f t="shared" si="619"/>
        <v>200</v>
      </c>
      <c r="AA896" s="179">
        <f t="shared" si="619"/>
        <v>0</v>
      </c>
      <c r="AB896" s="179">
        <f t="shared" si="619"/>
        <v>0</v>
      </c>
      <c r="AC896" s="179">
        <f t="shared" si="619"/>
        <v>0</v>
      </c>
      <c r="AD896" s="179">
        <f t="shared" si="619"/>
        <v>0</v>
      </c>
    </row>
    <row r="897" spans="1:30" s="98" customFormat="1" ht="20.25" hidden="1" customHeight="1" x14ac:dyDescent="0.25">
      <c r="A897" s="166" t="s">
        <v>332</v>
      </c>
      <c r="B897" s="166"/>
      <c r="C897" s="166"/>
      <c r="D897" s="166"/>
      <c r="E897" s="166"/>
      <c r="F897" s="182">
        <f t="shared" si="581"/>
        <v>0</v>
      </c>
      <c r="G897" s="182">
        <f t="shared" si="582"/>
        <v>0</v>
      </c>
      <c r="H897" s="183">
        <f t="shared" si="583"/>
        <v>0</v>
      </c>
      <c r="I897" s="108"/>
      <c r="J897" s="115"/>
      <c r="K897" s="115"/>
      <c r="L897" s="115"/>
      <c r="M897" s="9"/>
      <c r="N897" s="155">
        <v>323490</v>
      </c>
      <c r="O897" s="156" t="s">
        <v>38</v>
      </c>
      <c r="P897" s="157" t="s">
        <v>197</v>
      </c>
      <c r="Q897" s="158">
        <v>0</v>
      </c>
      <c r="R897" s="158">
        <f>S897-Q897</f>
        <v>0</v>
      </c>
      <c r="S897" s="158">
        <v>0</v>
      </c>
      <c r="T897" s="158"/>
      <c r="U897" s="252">
        <v>0</v>
      </c>
      <c r="V897" s="252">
        <v>0</v>
      </c>
      <c r="W897" s="289">
        <v>0</v>
      </c>
      <c r="X897" s="158"/>
      <c r="Y897" s="262"/>
      <c r="Z897" s="158"/>
      <c r="AA897" s="158">
        <f t="shared" ref="AA897:AA898" si="620">+Q897</f>
        <v>0</v>
      </c>
      <c r="AB897" s="158">
        <v>0</v>
      </c>
      <c r="AC897" s="158">
        <v>0</v>
      </c>
      <c r="AD897" s="158">
        <v>0</v>
      </c>
    </row>
    <row r="898" spans="1:30" s="98" customFormat="1" ht="20.25" hidden="1" customHeight="1" x14ac:dyDescent="0.25">
      <c r="A898" s="166" t="s">
        <v>332</v>
      </c>
      <c r="B898" s="166"/>
      <c r="C898" s="166"/>
      <c r="D898" s="166"/>
      <c r="E898" s="166"/>
      <c r="F898" s="182">
        <f t="shared" si="581"/>
        <v>0</v>
      </c>
      <c r="G898" s="182">
        <f t="shared" si="582"/>
        <v>400</v>
      </c>
      <c r="H898" s="183">
        <f t="shared" si="583"/>
        <v>200</v>
      </c>
      <c r="I898" s="108"/>
      <c r="J898" s="115"/>
      <c r="K898" s="115"/>
      <c r="L898" s="115"/>
      <c r="M898" s="9"/>
      <c r="N898" s="155">
        <v>323491</v>
      </c>
      <c r="O898" s="156" t="s">
        <v>38</v>
      </c>
      <c r="P898" s="157" t="s">
        <v>198</v>
      </c>
      <c r="Q898" s="158">
        <v>0</v>
      </c>
      <c r="R898" s="158">
        <f>S898-Q898</f>
        <v>0</v>
      </c>
      <c r="S898" s="158">
        <v>0</v>
      </c>
      <c r="T898" s="158"/>
      <c r="U898" s="252">
        <v>400</v>
      </c>
      <c r="V898" s="252">
        <v>0</v>
      </c>
      <c r="W898" s="289">
        <v>0</v>
      </c>
      <c r="X898" s="158"/>
      <c r="Y898" s="262"/>
      <c r="Z898" s="158">
        <v>200</v>
      </c>
      <c r="AA898" s="158">
        <f t="shared" si="620"/>
        <v>0</v>
      </c>
      <c r="AB898" s="158">
        <v>0</v>
      </c>
      <c r="AC898" s="158">
        <v>0</v>
      </c>
      <c r="AD898" s="158">
        <v>0</v>
      </c>
    </row>
    <row r="899" spans="1:30" s="98" customFormat="1" ht="20.25" customHeight="1" x14ac:dyDescent="0.25">
      <c r="A899" s="166" t="s">
        <v>332</v>
      </c>
      <c r="B899" s="166"/>
      <c r="C899" s="166"/>
      <c r="D899" s="180" t="s">
        <v>379</v>
      </c>
      <c r="E899" s="180" t="s">
        <v>380</v>
      </c>
      <c r="F899" s="182">
        <f t="shared" si="581"/>
        <v>250</v>
      </c>
      <c r="G899" s="182">
        <f t="shared" si="582"/>
        <v>125</v>
      </c>
      <c r="H899" s="183">
        <f t="shared" si="583"/>
        <v>375</v>
      </c>
      <c r="I899" s="108"/>
      <c r="J899" s="115"/>
      <c r="K899" s="115"/>
      <c r="L899" s="115">
        <v>3235</v>
      </c>
      <c r="M899" s="115"/>
      <c r="N899" s="116"/>
      <c r="O899" s="10" t="s">
        <v>38</v>
      </c>
      <c r="P899" s="111" t="s">
        <v>199</v>
      </c>
      <c r="Q899" s="117">
        <f>+Q900+Q902</f>
        <v>0</v>
      </c>
      <c r="R899" s="117">
        <f t="shared" ref="R899:AD899" si="621">+R900+R902</f>
        <v>125</v>
      </c>
      <c r="S899" s="117">
        <f t="shared" si="621"/>
        <v>125</v>
      </c>
      <c r="T899" s="117">
        <f t="shared" si="621"/>
        <v>0</v>
      </c>
      <c r="U899" s="250">
        <f t="shared" si="621"/>
        <v>0</v>
      </c>
      <c r="V899" s="250">
        <f t="shared" si="621"/>
        <v>0</v>
      </c>
      <c r="W899" s="286">
        <f t="shared" si="621"/>
        <v>125</v>
      </c>
      <c r="X899" s="117"/>
      <c r="Y899" s="260"/>
      <c r="Z899" s="117">
        <f t="shared" si="621"/>
        <v>0</v>
      </c>
      <c r="AA899" s="117">
        <f t="shared" si="621"/>
        <v>0</v>
      </c>
      <c r="AB899" s="117">
        <f t="shared" si="621"/>
        <v>125</v>
      </c>
      <c r="AC899" s="117">
        <f t="shared" si="621"/>
        <v>125</v>
      </c>
      <c r="AD899" s="117">
        <f t="shared" si="621"/>
        <v>125</v>
      </c>
    </row>
    <row r="900" spans="1:30" s="98" customFormat="1" ht="20.25" hidden="1" customHeight="1" x14ac:dyDescent="0.25">
      <c r="A900" s="166" t="s">
        <v>332</v>
      </c>
      <c r="B900" s="167"/>
      <c r="C900" s="167"/>
      <c r="D900" s="167"/>
      <c r="E900" s="180" t="s">
        <v>380</v>
      </c>
      <c r="F900" s="182">
        <f t="shared" si="581"/>
        <v>250</v>
      </c>
      <c r="G900" s="182">
        <f t="shared" si="582"/>
        <v>125</v>
      </c>
      <c r="H900" s="183">
        <f t="shared" si="583"/>
        <v>375</v>
      </c>
      <c r="I900" s="108"/>
      <c r="J900" s="115"/>
      <c r="K900" s="115"/>
      <c r="L900" s="115"/>
      <c r="M900" s="176">
        <v>32352</v>
      </c>
      <c r="N900" s="177"/>
      <c r="O900" s="178" t="s">
        <v>38</v>
      </c>
      <c r="P900" s="177" t="s">
        <v>200</v>
      </c>
      <c r="Q900" s="179">
        <f>Q901</f>
        <v>0</v>
      </c>
      <c r="R900" s="179">
        <f t="shared" ref="R900:AD900" si="622">R901</f>
        <v>125</v>
      </c>
      <c r="S900" s="179">
        <f t="shared" si="622"/>
        <v>125</v>
      </c>
      <c r="T900" s="179">
        <f t="shared" si="622"/>
        <v>0</v>
      </c>
      <c r="U900" s="251">
        <f t="shared" si="622"/>
        <v>0</v>
      </c>
      <c r="V900" s="251">
        <f t="shared" si="622"/>
        <v>0</v>
      </c>
      <c r="W900" s="287">
        <f t="shared" si="622"/>
        <v>125</v>
      </c>
      <c r="X900" s="179"/>
      <c r="Y900" s="261"/>
      <c r="Z900" s="179">
        <f t="shared" si="622"/>
        <v>0</v>
      </c>
      <c r="AA900" s="179">
        <f t="shared" si="622"/>
        <v>0</v>
      </c>
      <c r="AB900" s="179">
        <f t="shared" si="622"/>
        <v>125</v>
      </c>
      <c r="AC900" s="179">
        <f t="shared" si="622"/>
        <v>125</v>
      </c>
      <c r="AD900" s="179">
        <f t="shared" si="622"/>
        <v>125</v>
      </c>
    </row>
    <row r="901" spans="1:30" s="98" customFormat="1" ht="20.25" hidden="1" customHeight="1" x14ac:dyDescent="0.25">
      <c r="A901" s="166" t="s">
        <v>332</v>
      </c>
      <c r="B901" s="166"/>
      <c r="C901" s="166"/>
      <c r="D901" s="166"/>
      <c r="E901" s="166"/>
      <c r="F901" s="182">
        <f t="shared" si="581"/>
        <v>250</v>
      </c>
      <c r="G901" s="182">
        <f t="shared" si="582"/>
        <v>125</v>
      </c>
      <c r="H901" s="183">
        <f t="shared" si="583"/>
        <v>375</v>
      </c>
      <c r="I901" s="108"/>
      <c r="J901" s="115"/>
      <c r="K901" s="115"/>
      <c r="L901" s="115"/>
      <c r="M901" s="9"/>
      <c r="N901" s="155">
        <v>323520</v>
      </c>
      <c r="O901" s="156" t="s">
        <v>38</v>
      </c>
      <c r="P901" s="157" t="s">
        <v>200</v>
      </c>
      <c r="Q901" s="158">
        <v>0</v>
      </c>
      <c r="R901" s="158">
        <f>S901-Q901</f>
        <v>125</v>
      </c>
      <c r="S901" s="158">
        <v>125</v>
      </c>
      <c r="T901" s="158"/>
      <c r="U901" s="252">
        <v>0</v>
      </c>
      <c r="V901" s="252">
        <v>0</v>
      </c>
      <c r="W901" s="289">
        <v>125</v>
      </c>
      <c r="X901" s="158"/>
      <c r="Y901" s="262"/>
      <c r="Z901" s="158"/>
      <c r="AA901" s="158">
        <f>+Q901</f>
        <v>0</v>
      </c>
      <c r="AB901" s="158">
        <v>125</v>
      </c>
      <c r="AC901" s="158">
        <v>125</v>
      </c>
      <c r="AD901" s="158">
        <v>125</v>
      </c>
    </row>
    <row r="902" spans="1:30" s="98" customFormat="1" ht="20.25" hidden="1" customHeight="1" x14ac:dyDescent="0.25">
      <c r="A902" s="166" t="s">
        <v>332</v>
      </c>
      <c r="B902" s="167"/>
      <c r="C902" s="167"/>
      <c r="D902" s="167"/>
      <c r="E902" s="180" t="s">
        <v>380</v>
      </c>
      <c r="F902" s="182">
        <f t="shared" si="581"/>
        <v>0</v>
      </c>
      <c r="G902" s="182">
        <f t="shared" si="582"/>
        <v>0</v>
      </c>
      <c r="H902" s="183">
        <f t="shared" si="583"/>
        <v>0</v>
      </c>
      <c r="I902" s="108"/>
      <c r="J902" s="115"/>
      <c r="K902" s="115"/>
      <c r="L902" s="115"/>
      <c r="M902" s="176" t="s">
        <v>314</v>
      </c>
      <c r="N902" s="177"/>
      <c r="O902" s="178" t="s">
        <v>38</v>
      </c>
      <c r="P902" s="177" t="s">
        <v>202</v>
      </c>
      <c r="Q902" s="179">
        <f>Q903</f>
        <v>0</v>
      </c>
      <c r="R902" s="179">
        <f t="shared" ref="R902:AD902" si="623">R903</f>
        <v>0</v>
      </c>
      <c r="S902" s="179">
        <f t="shared" si="623"/>
        <v>0</v>
      </c>
      <c r="T902" s="179">
        <f t="shared" si="623"/>
        <v>0</v>
      </c>
      <c r="U902" s="251">
        <f t="shared" si="623"/>
        <v>0</v>
      </c>
      <c r="V902" s="251">
        <f t="shared" si="623"/>
        <v>0</v>
      </c>
      <c r="W902" s="287">
        <f t="shared" si="623"/>
        <v>0</v>
      </c>
      <c r="X902" s="179"/>
      <c r="Y902" s="261"/>
      <c r="Z902" s="179">
        <f t="shared" si="623"/>
        <v>0</v>
      </c>
      <c r="AA902" s="179">
        <f t="shared" si="623"/>
        <v>0</v>
      </c>
      <c r="AB902" s="179">
        <f t="shared" si="623"/>
        <v>0</v>
      </c>
      <c r="AC902" s="179">
        <f t="shared" si="623"/>
        <v>0</v>
      </c>
      <c r="AD902" s="179">
        <f t="shared" si="623"/>
        <v>0</v>
      </c>
    </row>
    <row r="903" spans="1:30" s="98" customFormat="1" ht="20.25" hidden="1" customHeight="1" x14ac:dyDescent="0.25">
      <c r="A903" s="166" t="s">
        <v>332</v>
      </c>
      <c r="B903" s="166"/>
      <c r="C903" s="166"/>
      <c r="D903" s="166"/>
      <c r="E903" s="166"/>
      <c r="F903" s="182">
        <f t="shared" si="581"/>
        <v>0</v>
      </c>
      <c r="G903" s="182">
        <f t="shared" si="582"/>
        <v>0</v>
      </c>
      <c r="H903" s="183">
        <f t="shared" si="583"/>
        <v>0</v>
      </c>
      <c r="I903" s="108"/>
      <c r="J903" s="115"/>
      <c r="K903" s="115"/>
      <c r="L903" s="115"/>
      <c r="M903" s="9"/>
      <c r="N903" s="155">
        <v>323590</v>
      </c>
      <c r="O903" s="156" t="s">
        <v>38</v>
      </c>
      <c r="P903" s="157" t="s">
        <v>202</v>
      </c>
      <c r="Q903" s="158">
        <v>0</v>
      </c>
      <c r="R903" s="158">
        <f>S903-Q903</f>
        <v>0</v>
      </c>
      <c r="S903" s="158">
        <v>0</v>
      </c>
      <c r="T903" s="158"/>
      <c r="U903" s="252">
        <v>0</v>
      </c>
      <c r="V903" s="252">
        <v>0</v>
      </c>
      <c r="W903" s="289">
        <v>0</v>
      </c>
      <c r="X903" s="158"/>
      <c r="Y903" s="262"/>
      <c r="Z903" s="158"/>
      <c r="AA903" s="158">
        <f>+Q903</f>
        <v>0</v>
      </c>
      <c r="AB903" s="158"/>
      <c r="AC903" s="158"/>
      <c r="AD903" s="158"/>
    </row>
    <row r="904" spans="1:30" s="98" customFormat="1" ht="20.25" customHeight="1" x14ac:dyDescent="0.25">
      <c r="A904" s="166" t="s">
        <v>332</v>
      </c>
      <c r="B904" s="166"/>
      <c r="C904" s="166"/>
      <c r="D904" s="180" t="s">
        <v>379</v>
      </c>
      <c r="E904" s="180" t="s">
        <v>380</v>
      </c>
      <c r="F904" s="182">
        <f t="shared" si="581"/>
        <v>10900</v>
      </c>
      <c r="G904" s="182">
        <f t="shared" si="582"/>
        <v>8939.33</v>
      </c>
      <c r="H904" s="183">
        <f t="shared" si="583"/>
        <v>17690.84</v>
      </c>
      <c r="I904" s="108"/>
      <c r="J904" s="115"/>
      <c r="K904" s="115"/>
      <c r="L904" s="115">
        <v>3237</v>
      </c>
      <c r="M904" s="115"/>
      <c r="N904" s="116"/>
      <c r="O904" s="10" t="s">
        <v>38</v>
      </c>
      <c r="P904" s="111" t="s">
        <v>206</v>
      </c>
      <c r="Q904" s="117">
        <f t="shared" ref="Q904:W904" si="624">Q905+Q909</f>
        <v>0</v>
      </c>
      <c r="R904" s="117">
        <f t="shared" si="624"/>
        <v>5450</v>
      </c>
      <c r="S904" s="117">
        <f t="shared" si="624"/>
        <v>5450</v>
      </c>
      <c r="T904" s="117">
        <v>2031</v>
      </c>
      <c r="U904" s="250">
        <f t="shared" si="624"/>
        <v>1460</v>
      </c>
      <c r="V904" s="250">
        <f t="shared" si="624"/>
        <v>0</v>
      </c>
      <c r="W904" s="286">
        <f t="shared" si="624"/>
        <v>5448.33</v>
      </c>
      <c r="X904" s="117"/>
      <c r="Y904" s="260"/>
      <c r="Z904" s="117">
        <f>Z905+Z909</f>
        <v>2030.84</v>
      </c>
      <c r="AA904" s="117">
        <f t="shared" ref="AA904:AD904" si="625">AA905+AA909</f>
        <v>0</v>
      </c>
      <c r="AB904" s="117">
        <f t="shared" si="625"/>
        <v>5220</v>
      </c>
      <c r="AC904" s="117">
        <f t="shared" si="625"/>
        <v>5220</v>
      </c>
      <c r="AD904" s="117">
        <f t="shared" si="625"/>
        <v>5220</v>
      </c>
    </row>
    <row r="905" spans="1:30" s="98" customFormat="1" ht="20.25" hidden="1" customHeight="1" x14ac:dyDescent="0.25">
      <c r="A905" s="166" t="s">
        <v>332</v>
      </c>
      <c r="B905" s="167"/>
      <c r="C905" s="167"/>
      <c r="D905" s="167"/>
      <c r="E905" s="180" t="s">
        <v>380</v>
      </c>
      <c r="F905" s="182">
        <f t="shared" si="581"/>
        <v>10900</v>
      </c>
      <c r="G905" s="182">
        <f t="shared" si="582"/>
        <v>6788.33</v>
      </c>
      <c r="H905" s="183">
        <f t="shared" si="583"/>
        <v>17650.84</v>
      </c>
      <c r="I905" s="108"/>
      <c r="J905" s="115"/>
      <c r="K905" s="115"/>
      <c r="L905" s="115"/>
      <c r="M905" s="176">
        <v>32372</v>
      </c>
      <c r="N905" s="177"/>
      <c r="O905" s="178" t="s">
        <v>38</v>
      </c>
      <c r="P905" s="177" t="s">
        <v>207</v>
      </c>
      <c r="Q905" s="179">
        <f>+Q906+Q907+Q908</f>
        <v>0</v>
      </c>
      <c r="R905" s="179">
        <f t="shared" ref="R905:AD905" si="626">+R906+R907+R908</f>
        <v>5450</v>
      </c>
      <c r="S905" s="179">
        <f t="shared" si="626"/>
        <v>5450</v>
      </c>
      <c r="T905" s="179">
        <f t="shared" si="626"/>
        <v>0</v>
      </c>
      <c r="U905" s="251">
        <f t="shared" si="626"/>
        <v>1400</v>
      </c>
      <c r="V905" s="251">
        <f t="shared" si="626"/>
        <v>0</v>
      </c>
      <c r="W905" s="287">
        <f t="shared" si="626"/>
        <v>5388.33</v>
      </c>
      <c r="X905" s="179"/>
      <c r="Y905" s="261"/>
      <c r="Z905" s="179">
        <f t="shared" si="626"/>
        <v>1990.84</v>
      </c>
      <c r="AA905" s="179">
        <f t="shared" si="626"/>
        <v>0</v>
      </c>
      <c r="AB905" s="179">
        <f t="shared" si="626"/>
        <v>5220</v>
      </c>
      <c r="AC905" s="179">
        <f t="shared" si="626"/>
        <v>5220</v>
      </c>
      <c r="AD905" s="179">
        <f t="shared" si="626"/>
        <v>5220</v>
      </c>
    </row>
    <row r="906" spans="1:30" s="98" customFormat="1" ht="20.25" hidden="1" customHeight="1" x14ac:dyDescent="0.25">
      <c r="A906" s="166" t="s">
        <v>332</v>
      </c>
      <c r="B906" s="166"/>
      <c r="C906" s="166"/>
      <c r="D906" s="166"/>
      <c r="E906" s="166"/>
      <c r="F906" s="182">
        <f t="shared" si="581"/>
        <v>4720</v>
      </c>
      <c r="G906" s="182">
        <f t="shared" si="582"/>
        <v>3758.33</v>
      </c>
      <c r="H906" s="183">
        <f t="shared" si="583"/>
        <v>17470.84</v>
      </c>
      <c r="I906" s="108"/>
      <c r="J906" s="115"/>
      <c r="K906" s="115"/>
      <c r="L906" s="115"/>
      <c r="M906" s="9"/>
      <c r="N906" s="155">
        <v>323720</v>
      </c>
      <c r="O906" s="156" t="s">
        <v>38</v>
      </c>
      <c r="P906" s="157" t="s">
        <v>207</v>
      </c>
      <c r="Q906" s="158">
        <v>0</v>
      </c>
      <c r="R906" s="158">
        <f>S906-Q906</f>
        <v>2360</v>
      </c>
      <c r="S906" s="158">
        <f>360+2000</f>
        <v>2360</v>
      </c>
      <c r="T906" s="158"/>
      <c r="U906" s="252">
        <v>1400</v>
      </c>
      <c r="V906" s="252">
        <v>0</v>
      </c>
      <c r="W906" s="289">
        <v>2358.33</v>
      </c>
      <c r="X906" s="158"/>
      <c r="Y906" s="262"/>
      <c r="Z906" s="158">
        <v>1990.84</v>
      </c>
      <c r="AA906" s="158">
        <f t="shared" ref="AA906:AA908" si="627">+Q906</f>
        <v>0</v>
      </c>
      <c r="AB906" s="158">
        <v>5160</v>
      </c>
      <c r="AC906" s="158">
        <v>5160</v>
      </c>
      <c r="AD906" s="158">
        <v>5160</v>
      </c>
    </row>
    <row r="907" spans="1:30" s="98" customFormat="1" ht="20.25" hidden="1" customHeight="1" x14ac:dyDescent="0.25">
      <c r="A907" s="166" t="s">
        <v>332</v>
      </c>
      <c r="B907" s="166"/>
      <c r="C907" s="166"/>
      <c r="D907" s="166"/>
      <c r="E907" s="166"/>
      <c r="F907" s="182">
        <f t="shared" si="581"/>
        <v>120</v>
      </c>
      <c r="G907" s="182">
        <f t="shared" si="582"/>
        <v>0</v>
      </c>
      <c r="H907" s="183">
        <f t="shared" si="583"/>
        <v>180</v>
      </c>
      <c r="I907" s="108"/>
      <c r="J907" s="115"/>
      <c r="K907" s="115"/>
      <c r="L907" s="115"/>
      <c r="M907" s="9"/>
      <c r="N907" s="155">
        <v>323730</v>
      </c>
      <c r="O907" s="156" t="s">
        <v>38</v>
      </c>
      <c r="P907" s="157" t="s">
        <v>208</v>
      </c>
      <c r="Q907" s="158">
        <v>0</v>
      </c>
      <c r="R907" s="158">
        <f t="shared" ref="R907:R908" si="628">S907-Q907</f>
        <v>60</v>
      </c>
      <c r="S907" s="158">
        <v>60</v>
      </c>
      <c r="T907" s="158"/>
      <c r="U907" s="252">
        <v>0</v>
      </c>
      <c r="V907" s="252">
        <v>0</v>
      </c>
      <c r="W907" s="289">
        <v>0</v>
      </c>
      <c r="X907" s="158"/>
      <c r="Y907" s="262"/>
      <c r="Z907" s="158"/>
      <c r="AA907" s="158">
        <f t="shared" si="627"/>
        <v>0</v>
      </c>
      <c r="AB907" s="158">
        <v>60</v>
      </c>
      <c r="AC907" s="158">
        <v>60</v>
      </c>
      <c r="AD907" s="158">
        <v>60</v>
      </c>
    </row>
    <row r="908" spans="1:30" s="98" customFormat="1" ht="20.25" hidden="1" customHeight="1" x14ac:dyDescent="0.25">
      <c r="A908" s="166" t="s">
        <v>332</v>
      </c>
      <c r="B908" s="166"/>
      <c r="C908" s="166"/>
      <c r="D908" s="166"/>
      <c r="E908" s="166"/>
      <c r="F908" s="182">
        <f t="shared" si="581"/>
        <v>6060</v>
      </c>
      <c r="G908" s="182">
        <f t="shared" si="582"/>
        <v>3030</v>
      </c>
      <c r="H908" s="183">
        <f t="shared" si="583"/>
        <v>0</v>
      </c>
      <c r="I908" s="108"/>
      <c r="J908" s="115"/>
      <c r="K908" s="115"/>
      <c r="L908" s="115"/>
      <c r="M908" s="9"/>
      <c r="N908" s="155">
        <v>323790</v>
      </c>
      <c r="O908" s="156" t="s">
        <v>38</v>
      </c>
      <c r="P908" s="157" t="s">
        <v>209</v>
      </c>
      <c r="Q908" s="158">
        <v>0</v>
      </c>
      <c r="R908" s="158">
        <f t="shared" si="628"/>
        <v>3030</v>
      </c>
      <c r="S908" s="158">
        <f>1470+230+1330</f>
        <v>3030</v>
      </c>
      <c r="T908" s="158"/>
      <c r="U908" s="252">
        <v>0</v>
      </c>
      <c r="V908" s="252">
        <v>0</v>
      </c>
      <c r="W908" s="289">
        <v>3030</v>
      </c>
      <c r="X908" s="158"/>
      <c r="Y908" s="262"/>
      <c r="Z908" s="158"/>
      <c r="AA908" s="158">
        <f t="shared" si="627"/>
        <v>0</v>
      </c>
      <c r="AB908" s="158"/>
      <c r="AC908" s="158"/>
      <c r="AD908" s="158"/>
    </row>
    <row r="909" spans="1:30" s="98" customFormat="1" ht="20.25" hidden="1" customHeight="1" x14ac:dyDescent="0.25">
      <c r="A909" s="166" t="s">
        <v>332</v>
      </c>
      <c r="B909" s="167"/>
      <c r="C909" s="167"/>
      <c r="D909" s="167"/>
      <c r="E909" s="180" t="s">
        <v>380</v>
      </c>
      <c r="F909" s="182">
        <f t="shared" si="581"/>
        <v>0</v>
      </c>
      <c r="G909" s="182">
        <f t="shared" si="582"/>
        <v>120</v>
      </c>
      <c r="H909" s="183">
        <f t="shared" si="583"/>
        <v>40</v>
      </c>
      <c r="I909" s="108"/>
      <c r="J909" s="115"/>
      <c r="K909" s="115"/>
      <c r="L909" s="115"/>
      <c r="M909" s="176">
        <v>32373</v>
      </c>
      <c r="N909" s="177"/>
      <c r="O909" s="178" t="s">
        <v>38</v>
      </c>
      <c r="P909" s="177" t="s">
        <v>208</v>
      </c>
      <c r="Q909" s="179">
        <f>+Q910</f>
        <v>0</v>
      </c>
      <c r="R909" s="179">
        <f t="shared" ref="R909:AD909" si="629">+R910</f>
        <v>0</v>
      </c>
      <c r="S909" s="179">
        <f t="shared" si="629"/>
        <v>0</v>
      </c>
      <c r="T909" s="179">
        <f t="shared" si="629"/>
        <v>0</v>
      </c>
      <c r="U909" s="251">
        <f t="shared" si="629"/>
        <v>60</v>
      </c>
      <c r="V909" s="251">
        <f t="shared" si="629"/>
        <v>0</v>
      </c>
      <c r="W909" s="287">
        <f t="shared" si="629"/>
        <v>60</v>
      </c>
      <c r="X909" s="179"/>
      <c r="Y909" s="261"/>
      <c r="Z909" s="179">
        <f t="shared" si="629"/>
        <v>40</v>
      </c>
      <c r="AA909" s="179">
        <f t="shared" si="629"/>
        <v>0</v>
      </c>
      <c r="AB909" s="179">
        <f t="shared" si="629"/>
        <v>0</v>
      </c>
      <c r="AC909" s="179">
        <f t="shared" si="629"/>
        <v>0</v>
      </c>
      <c r="AD909" s="179">
        <f t="shared" si="629"/>
        <v>0</v>
      </c>
    </row>
    <row r="910" spans="1:30" s="98" customFormat="1" ht="20.25" hidden="1" customHeight="1" x14ac:dyDescent="0.25">
      <c r="A910" s="166" t="s">
        <v>332</v>
      </c>
      <c r="B910" s="166"/>
      <c r="C910" s="166"/>
      <c r="D910" s="166"/>
      <c r="E910" s="166"/>
      <c r="F910" s="182">
        <f t="shared" si="581"/>
        <v>0</v>
      </c>
      <c r="G910" s="182">
        <f t="shared" si="582"/>
        <v>120</v>
      </c>
      <c r="H910" s="183">
        <f t="shared" si="583"/>
        <v>40</v>
      </c>
      <c r="I910" s="108"/>
      <c r="J910" s="115"/>
      <c r="K910" s="115"/>
      <c r="L910" s="115"/>
      <c r="M910" s="9"/>
      <c r="N910" s="155">
        <v>323730</v>
      </c>
      <c r="O910" s="156" t="s">
        <v>38</v>
      </c>
      <c r="P910" s="157" t="s">
        <v>208</v>
      </c>
      <c r="Q910" s="158"/>
      <c r="R910" s="158"/>
      <c r="S910" s="158"/>
      <c r="T910" s="158"/>
      <c r="U910" s="252">
        <v>60</v>
      </c>
      <c r="V910" s="252">
        <v>0</v>
      </c>
      <c r="W910" s="289">
        <v>60</v>
      </c>
      <c r="X910" s="158"/>
      <c r="Y910" s="262"/>
      <c r="Z910" s="158">
        <v>40</v>
      </c>
      <c r="AA910" s="158">
        <f>+Q910</f>
        <v>0</v>
      </c>
      <c r="AB910" s="158"/>
      <c r="AC910" s="158"/>
      <c r="AD910" s="158"/>
    </row>
    <row r="911" spans="1:30" s="98" customFormat="1" ht="20.25" hidden="1" customHeight="1" x14ac:dyDescent="0.25">
      <c r="A911" s="166"/>
      <c r="B911" s="166"/>
      <c r="C911" s="166"/>
      <c r="D911" s="166"/>
      <c r="E911" s="166"/>
      <c r="F911" s="182"/>
      <c r="G911" s="182"/>
      <c r="H911" s="183"/>
      <c r="I911" s="108"/>
      <c r="J911" s="115"/>
      <c r="K911" s="115"/>
      <c r="L911" s="115">
        <v>3238</v>
      </c>
      <c r="M911" s="9"/>
      <c r="N911" s="217"/>
      <c r="O911" s="218" t="s">
        <v>38</v>
      </c>
      <c r="P911" s="219" t="s">
        <v>210</v>
      </c>
      <c r="Q911" s="220"/>
      <c r="R911" s="220"/>
      <c r="S911" s="220"/>
      <c r="T911" s="220">
        <f t="shared" ref="T911:W912" si="630">T912</f>
        <v>0</v>
      </c>
      <c r="U911" s="253">
        <f t="shared" si="630"/>
        <v>150</v>
      </c>
      <c r="V911" s="253">
        <f t="shared" si="630"/>
        <v>0</v>
      </c>
      <c r="W911" s="290">
        <f t="shared" si="630"/>
        <v>0</v>
      </c>
      <c r="X911" s="220"/>
      <c r="Y911" s="263"/>
      <c r="Z911" s="158"/>
      <c r="AA911" s="158"/>
      <c r="AB911" s="158"/>
      <c r="AC911" s="158"/>
      <c r="AD911" s="158"/>
    </row>
    <row r="912" spans="1:30" s="98" customFormat="1" ht="20.25" hidden="1" customHeight="1" x14ac:dyDescent="0.25">
      <c r="A912" s="166"/>
      <c r="B912" s="166"/>
      <c r="C912" s="166"/>
      <c r="D912" s="166"/>
      <c r="E912" s="166"/>
      <c r="F912" s="182"/>
      <c r="G912" s="182"/>
      <c r="H912" s="183"/>
      <c r="I912" s="108"/>
      <c r="J912" s="115"/>
      <c r="K912" s="115"/>
      <c r="L912" s="115"/>
      <c r="M912" s="221" t="s">
        <v>445</v>
      </c>
      <c r="N912" s="222"/>
      <c r="O912" s="178" t="s">
        <v>38</v>
      </c>
      <c r="P912" s="177" t="s">
        <v>211</v>
      </c>
      <c r="Q912" s="179"/>
      <c r="R912" s="179"/>
      <c r="S912" s="179"/>
      <c r="T912" s="179">
        <f t="shared" si="630"/>
        <v>0</v>
      </c>
      <c r="U912" s="251">
        <f t="shared" si="630"/>
        <v>150</v>
      </c>
      <c r="V912" s="251">
        <f t="shared" si="630"/>
        <v>0</v>
      </c>
      <c r="W912" s="287">
        <f t="shared" si="630"/>
        <v>0</v>
      </c>
      <c r="X912" s="179"/>
      <c r="Y912" s="261"/>
      <c r="Z912" s="158"/>
      <c r="AA912" s="158"/>
      <c r="AB912" s="158"/>
      <c r="AC912" s="158"/>
      <c r="AD912" s="158"/>
    </row>
    <row r="913" spans="1:30" s="98" customFormat="1" ht="20.25" hidden="1" customHeight="1" x14ac:dyDescent="0.25">
      <c r="A913" s="166"/>
      <c r="B913" s="166"/>
      <c r="C913" s="166"/>
      <c r="D913" s="166"/>
      <c r="E913" s="166"/>
      <c r="F913" s="182"/>
      <c r="G913" s="182"/>
      <c r="H913" s="183"/>
      <c r="I913" s="108"/>
      <c r="J913" s="115"/>
      <c r="K913" s="115"/>
      <c r="L913" s="115"/>
      <c r="M913" s="9"/>
      <c r="N913" s="155">
        <v>323890</v>
      </c>
      <c r="O913" s="156" t="s">
        <v>38</v>
      </c>
      <c r="P913" s="157" t="s">
        <v>211</v>
      </c>
      <c r="Q913" s="158"/>
      <c r="R913" s="158"/>
      <c r="S913" s="158"/>
      <c r="T913" s="223"/>
      <c r="U913" s="252">
        <v>150</v>
      </c>
      <c r="V913" s="252">
        <v>0</v>
      </c>
      <c r="W913" s="289">
        <v>0</v>
      </c>
      <c r="X913" s="158"/>
      <c r="Y913" s="262"/>
      <c r="Z913" s="158"/>
      <c r="AA913" s="158"/>
      <c r="AB913" s="158"/>
      <c r="AC913" s="158"/>
      <c r="AD913" s="158"/>
    </row>
    <row r="914" spans="1:30" s="98" customFormat="1" ht="21" customHeight="1" x14ac:dyDescent="0.25">
      <c r="A914" s="166" t="s">
        <v>332</v>
      </c>
      <c r="B914" s="166"/>
      <c r="C914" s="166"/>
      <c r="D914" s="180" t="s">
        <v>379</v>
      </c>
      <c r="E914" s="180" t="s">
        <v>380</v>
      </c>
      <c r="F914" s="182">
        <f>+Q914+R914+S914</f>
        <v>17030</v>
      </c>
      <c r="G914" s="182">
        <f>+T914+U914+V914+W914+X914+Y914</f>
        <v>8685.11</v>
      </c>
      <c r="H914" s="183">
        <f>+Z914+AA914+AB914+AC914+AD914</f>
        <v>15005</v>
      </c>
      <c r="I914" s="108"/>
      <c r="J914" s="115"/>
      <c r="K914" s="115"/>
      <c r="L914" s="115">
        <v>3239</v>
      </c>
      <c r="M914" s="115"/>
      <c r="N914" s="116"/>
      <c r="O914" s="10" t="s">
        <v>38</v>
      </c>
      <c r="P914" s="111" t="s">
        <v>212</v>
      </c>
      <c r="Q914" s="117">
        <f t="shared" ref="Q914:W914" si="631">+Q915+Q917</f>
        <v>0</v>
      </c>
      <c r="R914" s="117">
        <f t="shared" si="631"/>
        <v>8515</v>
      </c>
      <c r="S914" s="117">
        <f t="shared" si="631"/>
        <v>8515</v>
      </c>
      <c r="T914" s="117">
        <v>50</v>
      </c>
      <c r="U914" s="250">
        <f t="shared" si="631"/>
        <v>120</v>
      </c>
      <c r="V914" s="250">
        <f t="shared" si="631"/>
        <v>0</v>
      </c>
      <c r="W914" s="286">
        <f t="shared" si="631"/>
        <v>8515.11</v>
      </c>
      <c r="X914" s="117"/>
      <c r="Y914" s="260"/>
      <c r="Z914" s="117">
        <f>+Z915+Z917</f>
        <v>50</v>
      </c>
      <c r="AA914" s="117">
        <f t="shared" ref="AA914:AD914" si="632">+AA915+AA917</f>
        <v>0</v>
      </c>
      <c r="AB914" s="117">
        <f t="shared" si="632"/>
        <v>5445</v>
      </c>
      <c r="AC914" s="117">
        <f t="shared" si="632"/>
        <v>4955</v>
      </c>
      <c r="AD914" s="117">
        <f t="shared" si="632"/>
        <v>4555</v>
      </c>
    </row>
    <row r="915" spans="1:30" s="98" customFormat="1" ht="20.25" hidden="1" customHeight="1" x14ac:dyDescent="0.25">
      <c r="A915" s="166" t="s">
        <v>332</v>
      </c>
      <c r="B915" s="167"/>
      <c r="C915" s="167"/>
      <c r="D915" s="167"/>
      <c r="E915" s="180" t="s">
        <v>380</v>
      </c>
      <c r="F915" s="182">
        <f>+Q915+R915+S915</f>
        <v>17030</v>
      </c>
      <c r="G915" s="182">
        <f>+T915+U915+V915+W915+X915+Y915</f>
        <v>8515.11</v>
      </c>
      <c r="H915" s="183">
        <f>+Z915+AA915+AB915+AC915+AD915</f>
        <v>14955</v>
      </c>
      <c r="I915" s="108"/>
      <c r="J915" s="115"/>
      <c r="K915" s="115"/>
      <c r="L915" s="115"/>
      <c r="M915" s="176">
        <v>32391</v>
      </c>
      <c r="N915" s="177"/>
      <c r="O915" s="178" t="s">
        <v>38</v>
      </c>
      <c r="P915" s="177" t="s">
        <v>213</v>
      </c>
      <c r="Q915" s="179">
        <f>+Q916</f>
        <v>0</v>
      </c>
      <c r="R915" s="179">
        <f t="shared" ref="R915:AD915" si="633">+R916</f>
        <v>8515</v>
      </c>
      <c r="S915" s="179">
        <f t="shared" si="633"/>
        <v>8515</v>
      </c>
      <c r="T915" s="179">
        <f t="shared" si="633"/>
        <v>0</v>
      </c>
      <c r="U915" s="251">
        <f t="shared" si="633"/>
        <v>0</v>
      </c>
      <c r="V915" s="251">
        <f t="shared" si="633"/>
        <v>0</v>
      </c>
      <c r="W915" s="287">
        <f t="shared" si="633"/>
        <v>8515.11</v>
      </c>
      <c r="X915" s="179"/>
      <c r="Y915" s="261"/>
      <c r="Z915" s="179">
        <f t="shared" si="633"/>
        <v>0</v>
      </c>
      <c r="AA915" s="179">
        <f t="shared" si="633"/>
        <v>0</v>
      </c>
      <c r="AB915" s="179">
        <f t="shared" si="633"/>
        <v>5445</v>
      </c>
      <c r="AC915" s="179">
        <f t="shared" si="633"/>
        <v>4955</v>
      </c>
      <c r="AD915" s="179">
        <f t="shared" si="633"/>
        <v>4555</v>
      </c>
    </row>
    <row r="916" spans="1:30" s="98" customFormat="1" ht="20.25" hidden="1" customHeight="1" x14ac:dyDescent="0.25">
      <c r="A916" s="166" t="s">
        <v>332</v>
      </c>
      <c r="B916" s="166"/>
      <c r="C916" s="166"/>
      <c r="D916" s="166"/>
      <c r="E916" s="166"/>
      <c r="F916" s="182">
        <f>+Q916+R916+S916</f>
        <v>17030</v>
      </c>
      <c r="G916" s="182">
        <f>+T916+U916+V916+W916+X916+Y916</f>
        <v>8515.11</v>
      </c>
      <c r="H916" s="183">
        <f>+Z916+AA916+AB916+AC916+AD916</f>
        <v>14955</v>
      </c>
      <c r="I916" s="108"/>
      <c r="J916" s="115"/>
      <c r="K916" s="115"/>
      <c r="L916" s="115"/>
      <c r="M916" s="9"/>
      <c r="N916" s="155">
        <v>323910</v>
      </c>
      <c r="O916" s="156" t="s">
        <v>38</v>
      </c>
      <c r="P916" s="157" t="s">
        <v>213</v>
      </c>
      <c r="Q916" s="158">
        <v>0</v>
      </c>
      <c r="R916" s="158">
        <f>S916-Q916</f>
        <v>8515</v>
      </c>
      <c r="S916" s="158">
        <f>5305+540+2670</f>
        <v>8515</v>
      </c>
      <c r="T916" s="158"/>
      <c r="U916" s="252">
        <v>0</v>
      </c>
      <c r="V916" s="252">
        <v>0</v>
      </c>
      <c r="W916" s="289">
        <f>5845.11+2670</f>
        <v>8515.11</v>
      </c>
      <c r="X916" s="158"/>
      <c r="Y916" s="262"/>
      <c r="Z916" s="158"/>
      <c r="AA916" s="158">
        <f>+Q916</f>
        <v>0</v>
      </c>
      <c r="AB916" s="158">
        <v>5445</v>
      </c>
      <c r="AC916" s="158">
        <f>5445-490</f>
        <v>4955</v>
      </c>
      <c r="AD916" s="158">
        <f>5445-490-400</f>
        <v>4555</v>
      </c>
    </row>
    <row r="917" spans="1:30" s="98" customFormat="1" ht="20.25" hidden="1" customHeight="1" x14ac:dyDescent="0.25">
      <c r="A917" s="166" t="s">
        <v>332</v>
      </c>
      <c r="B917" s="167"/>
      <c r="C917" s="167"/>
      <c r="D917" s="167"/>
      <c r="E917" s="180" t="s">
        <v>380</v>
      </c>
      <c r="F917" s="182">
        <f t="shared" si="581"/>
        <v>0</v>
      </c>
      <c r="G917" s="182">
        <f t="shared" si="582"/>
        <v>120</v>
      </c>
      <c r="H917" s="183">
        <f t="shared" si="583"/>
        <v>50</v>
      </c>
      <c r="I917" s="108"/>
      <c r="J917" s="115"/>
      <c r="K917" s="115"/>
      <c r="L917" s="115"/>
      <c r="M917" s="176">
        <v>32395</v>
      </c>
      <c r="N917" s="177"/>
      <c r="O917" s="178" t="s">
        <v>38</v>
      </c>
      <c r="P917" s="177" t="s">
        <v>216</v>
      </c>
      <c r="Q917" s="179">
        <f>Q918</f>
        <v>0</v>
      </c>
      <c r="R917" s="179">
        <f t="shared" ref="R917:AD917" si="634">R918</f>
        <v>0</v>
      </c>
      <c r="S917" s="179">
        <f t="shared" si="634"/>
        <v>0</v>
      </c>
      <c r="T917" s="179">
        <f t="shared" si="634"/>
        <v>0</v>
      </c>
      <c r="U917" s="251">
        <f t="shared" si="634"/>
        <v>120</v>
      </c>
      <c r="V917" s="251">
        <f t="shared" si="634"/>
        <v>0</v>
      </c>
      <c r="W917" s="287">
        <f t="shared" si="634"/>
        <v>0</v>
      </c>
      <c r="X917" s="179"/>
      <c r="Y917" s="261"/>
      <c r="Z917" s="179">
        <f>Z918</f>
        <v>50</v>
      </c>
      <c r="AA917" s="179">
        <f t="shared" si="634"/>
        <v>0</v>
      </c>
      <c r="AB917" s="179">
        <f t="shared" si="634"/>
        <v>0</v>
      </c>
      <c r="AC917" s="179">
        <f t="shared" si="634"/>
        <v>0</v>
      </c>
      <c r="AD917" s="179">
        <f t="shared" si="634"/>
        <v>0</v>
      </c>
    </row>
    <row r="918" spans="1:30" s="98" customFormat="1" ht="20.25" hidden="1" customHeight="1" x14ac:dyDescent="0.25">
      <c r="A918" s="166" t="s">
        <v>332</v>
      </c>
      <c r="B918" s="166"/>
      <c r="C918" s="166"/>
      <c r="D918" s="166"/>
      <c r="E918" s="166"/>
      <c r="F918" s="182">
        <f t="shared" si="581"/>
        <v>0</v>
      </c>
      <c r="G918" s="182">
        <f t="shared" si="582"/>
        <v>120</v>
      </c>
      <c r="H918" s="183">
        <f t="shared" si="583"/>
        <v>50</v>
      </c>
      <c r="I918" s="108"/>
      <c r="J918" s="115"/>
      <c r="K918" s="115"/>
      <c r="L918" s="115"/>
      <c r="M918" s="9"/>
      <c r="N918" s="155">
        <v>323950</v>
      </c>
      <c r="O918" s="156" t="s">
        <v>38</v>
      </c>
      <c r="P918" s="157" t="s">
        <v>216</v>
      </c>
      <c r="Q918" s="158">
        <v>0</v>
      </c>
      <c r="R918" s="158">
        <f>S918-Q918</f>
        <v>0</v>
      </c>
      <c r="S918" s="158">
        <v>0</v>
      </c>
      <c r="T918" s="158"/>
      <c r="U918" s="252">
        <v>120</v>
      </c>
      <c r="V918" s="252">
        <v>0</v>
      </c>
      <c r="W918" s="289">
        <v>0</v>
      </c>
      <c r="X918" s="158"/>
      <c r="Y918" s="262"/>
      <c r="Z918" s="158">
        <v>50</v>
      </c>
      <c r="AA918" s="158">
        <f>+Q918</f>
        <v>0</v>
      </c>
      <c r="AB918" s="158">
        <v>0</v>
      </c>
      <c r="AC918" s="158">
        <v>0</v>
      </c>
      <c r="AD918" s="158">
        <v>0</v>
      </c>
    </row>
    <row r="919" spans="1:30" s="194" customFormat="1" ht="20.25" customHeight="1" x14ac:dyDescent="0.25">
      <c r="A919" s="166" t="s">
        <v>332</v>
      </c>
      <c r="B919" s="172"/>
      <c r="C919" s="195" t="s">
        <v>376</v>
      </c>
      <c r="D919" s="195" t="s">
        <v>379</v>
      </c>
      <c r="E919" s="195" t="s">
        <v>380</v>
      </c>
      <c r="F919" s="187">
        <f t="shared" si="581"/>
        <v>6500</v>
      </c>
      <c r="G919" s="187">
        <f t="shared" si="582"/>
        <v>3250.04</v>
      </c>
      <c r="H919" s="188">
        <f t="shared" si="583"/>
        <v>5340</v>
      </c>
      <c r="I919" s="108"/>
      <c r="J919" s="115"/>
      <c r="K919" s="115">
        <v>329</v>
      </c>
      <c r="L919" s="115"/>
      <c r="M919" s="115"/>
      <c r="N919" s="116"/>
      <c r="O919" s="10" t="s">
        <v>38</v>
      </c>
      <c r="P919" s="111" t="s">
        <v>225</v>
      </c>
      <c r="Q919" s="117">
        <f>+Q920</f>
        <v>0</v>
      </c>
      <c r="R919" s="117">
        <f t="shared" ref="R919:AD919" si="635">+R920</f>
        <v>3250</v>
      </c>
      <c r="S919" s="117">
        <f t="shared" si="635"/>
        <v>3250</v>
      </c>
      <c r="T919" s="117">
        <f t="shared" si="635"/>
        <v>0</v>
      </c>
      <c r="U919" s="250">
        <f t="shared" si="635"/>
        <v>0</v>
      </c>
      <c r="V919" s="250">
        <f t="shared" si="635"/>
        <v>0</v>
      </c>
      <c r="W919" s="286">
        <f t="shared" si="635"/>
        <v>3250.04</v>
      </c>
      <c r="X919" s="117"/>
      <c r="Y919" s="260"/>
      <c r="Z919" s="193">
        <f t="shared" si="635"/>
        <v>0</v>
      </c>
      <c r="AA919" s="193">
        <f t="shared" si="635"/>
        <v>0</v>
      </c>
      <c r="AB919" s="193">
        <f t="shared" si="635"/>
        <v>1780</v>
      </c>
      <c r="AC919" s="193">
        <f t="shared" si="635"/>
        <v>1780</v>
      </c>
      <c r="AD919" s="193">
        <f t="shared" si="635"/>
        <v>1780</v>
      </c>
    </row>
    <row r="920" spans="1:30" s="98" customFormat="1" ht="20.25" customHeight="1" x14ac:dyDescent="0.25">
      <c r="A920" s="166" t="s">
        <v>332</v>
      </c>
      <c r="B920" s="166"/>
      <c r="C920" s="166"/>
      <c r="D920" s="180" t="s">
        <v>379</v>
      </c>
      <c r="E920" s="180" t="s">
        <v>380</v>
      </c>
      <c r="F920" s="182">
        <f t="shared" si="581"/>
        <v>6500</v>
      </c>
      <c r="G920" s="182">
        <f t="shared" si="582"/>
        <v>3250.04</v>
      </c>
      <c r="H920" s="183">
        <f t="shared" si="583"/>
        <v>5340</v>
      </c>
      <c r="I920" s="108"/>
      <c r="J920" s="115"/>
      <c r="K920" s="115"/>
      <c r="L920" s="115">
        <v>3293</v>
      </c>
      <c r="M920" s="115"/>
      <c r="N920" s="116"/>
      <c r="O920" s="10" t="s">
        <v>38</v>
      </c>
      <c r="P920" s="111" t="s">
        <v>232</v>
      </c>
      <c r="Q920" s="117">
        <f t="shared" ref="Q920:AD920" si="636">Q921</f>
        <v>0</v>
      </c>
      <c r="R920" s="117">
        <f t="shared" si="636"/>
        <v>3250</v>
      </c>
      <c r="S920" s="117">
        <f t="shared" si="636"/>
        <v>3250</v>
      </c>
      <c r="T920" s="117">
        <f t="shared" si="636"/>
        <v>0</v>
      </c>
      <c r="U920" s="250">
        <f t="shared" si="636"/>
        <v>0</v>
      </c>
      <c r="V920" s="250">
        <f t="shared" si="636"/>
        <v>0</v>
      </c>
      <c r="W920" s="286">
        <f t="shared" si="636"/>
        <v>3250.04</v>
      </c>
      <c r="X920" s="117"/>
      <c r="Y920" s="260"/>
      <c r="Z920" s="117">
        <f t="shared" si="636"/>
        <v>0</v>
      </c>
      <c r="AA920" s="117">
        <f t="shared" si="636"/>
        <v>0</v>
      </c>
      <c r="AB920" s="117">
        <f t="shared" si="636"/>
        <v>1780</v>
      </c>
      <c r="AC920" s="117">
        <f t="shared" si="636"/>
        <v>1780</v>
      </c>
      <c r="AD920" s="117">
        <f t="shared" si="636"/>
        <v>1780</v>
      </c>
    </row>
    <row r="921" spans="1:30" s="98" customFormat="1" ht="20.25" hidden="1" customHeight="1" x14ac:dyDescent="0.25">
      <c r="A921" s="167" t="s">
        <v>332</v>
      </c>
      <c r="B921" s="167"/>
      <c r="C921" s="167"/>
      <c r="D921" s="167"/>
      <c r="E921" s="180" t="s">
        <v>380</v>
      </c>
      <c r="F921" s="182">
        <f t="shared" si="581"/>
        <v>6500</v>
      </c>
      <c r="G921" s="182">
        <f t="shared" si="582"/>
        <v>3250.04</v>
      </c>
      <c r="H921" s="183">
        <f t="shared" si="583"/>
        <v>5340</v>
      </c>
      <c r="I921" s="108"/>
      <c r="J921" s="115"/>
      <c r="K921" s="115"/>
      <c r="L921" s="115"/>
      <c r="M921" s="176">
        <v>32931</v>
      </c>
      <c r="N921" s="177"/>
      <c r="O921" s="178" t="s">
        <v>38</v>
      </c>
      <c r="P921" s="177" t="s">
        <v>232</v>
      </c>
      <c r="Q921" s="179">
        <f>+Q922</f>
        <v>0</v>
      </c>
      <c r="R921" s="179">
        <f t="shared" ref="R921:AD921" si="637">+R922</f>
        <v>3250</v>
      </c>
      <c r="S921" s="179">
        <f t="shared" si="637"/>
        <v>3250</v>
      </c>
      <c r="T921" s="179">
        <f t="shared" si="637"/>
        <v>0</v>
      </c>
      <c r="U921" s="251">
        <f t="shared" si="637"/>
        <v>0</v>
      </c>
      <c r="V921" s="251">
        <f t="shared" si="637"/>
        <v>0</v>
      </c>
      <c r="W921" s="287">
        <f t="shared" si="637"/>
        <v>3250.04</v>
      </c>
      <c r="X921" s="179"/>
      <c r="Y921" s="261"/>
      <c r="Z921" s="179">
        <f t="shared" si="637"/>
        <v>0</v>
      </c>
      <c r="AA921" s="179">
        <f t="shared" si="637"/>
        <v>0</v>
      </c>
      <c r="AB921" s="179">
        <f t="shared" si="637"/>
        <v>1780</v>
      </c>
      <c r="AC921" s="179">
        <f t="shared" si="637"/>
        <v>1780</v>
      </c>
      <c r="AD921" s="179">
        <f t="shared" si="637"/>
        <v>1780</v>
      </c>
    </row>
    <row r="922" spans="1:30" s="98" customFormat="1" ht="20.25" hidden="1" customHeight="1" x14ac:dyDescent="0.25">
      <c r="A922" s="166" t="s">
        <v>332</v>
      </c>
      <c r="B922" s="166"/>
      <c r="C922" s="166"/>
      <c r="D922" s="166"/>
      <c r="E922" s="166"/>
      <c r="F922" s="182">
        <f t="shared" si="581"/>
        <v>6500</v>
      </c>
      <c r="G922" s="182">
        <f t="shared" si="582"/>
        <v>3250.04</v>
      </c>
      <c r="H922" s="183">
        <f t="shared" si="583"/>
        <v>5340</v>
      </c>
      <c r="I922" s="108"/>
      <c r="J922" s="115"/>
      <c r="K922" s="115"/>
      <c r="L922" s="115"/>
      <c r="M922" s="9"/>
      <c r="N922" s="155">
        <v>329310</v>
      </c>
      <c r="O922" s="156" t="s">
        <v>38</v>
      </c>
      <c r="P922" s="157" t="s">
        <v>232</v>
      </c>
      <c r="Q922" s="158">
        <v>0</v>
      </c>
      <c r="R922" s="158">
        <f>S922-Q922</f>
        <v>3250</v>
      </c>
      <c r="S922" s="158">
        <f>90+3160</f>
        <v>3250</v>
      </c>
      <c r="T922" s="158"/>
      <c r="U922" s="252">
        <v>0</v>
      </c>
      <c r="V922" s="252">
        <v>0</v>
      </c>
      <c r="W922" s="289">
        <v>3250.04</v>
      </c>
      <c r="X922" s="158"/>
      <c r="Y922" s="262"/>
      <c r="Z922" s="158"/>
      <c r="AA922" s="158">
        <f>+Q922</f>
        <v>0</v>
      </c>
      <c r="AB922" s="158">
        <v>1780</v>
      </c>
      <c r="AC922" s="158">
        <v>1780</v>
      </c>
      <c r="AD922" s="158">
        <v>1780</v>
      </c>
    </row>
    <row r="923" spans="1:30" s="98" customFormat="1" ht="30" customHeight="1" x14ac:dyDescent="0.25">
      <c r="A923" s="166" t="s">
        <v>332</v>
      </c>
      <c r="B923" s="180" t="s">
        <v>345</v>
      </c>
      <c r="C923" s="180" t="s">
        <v>376</v>
      </c>
      <c r="D923" s="180" t="s">
        <v>379</v>
      </c>
      <c r="E923" s="180" t="s">
        <v>380</v>
      </c>
      <c r="F923" s="182">
        <f t="shared" si="581"/>
        <v>0</v>
      </c>
      <c r="G923" s="182">
        <f t="shared" si="582"/>
        <v>1200</v>
      </c>
      <c r="H923" s="183">
        <f t="shared" si="583"/>
        <v>400</v>
      </c>
      <c r="I923" s="387" t="s">
        <v>101</v>
      </c>
      <c r="J923" s="388"/>
      <c r="K923" s="388"/>
      <c r="L923" s="388"/>
      <c r="M923" s="388"/>
      <c r="N923" s="388"/>
      <c r="O923" s="389"/>
      <c r="P923" s="95" t="s">
        <v>102</v>
      </c>
      <c r="Q923" s="96">
        <f>+Q924</f>
        <v>0</v>
      </c>
      <c r="R923" s="96">
        <f t="shared" ref="R923:AD924" si="638">+R924</f>
        <v>0</v>
      </c>
      <c r="S923" s="96">
        <f t="shared" si="638"/>
        <v>0</v>
      </c>
      <c r="T923" s="96">
        <f t="shared" si="638"/>
        <v>400</v>
      </c>
      <c r="U923" s="96">
        <f t="shared" si="638"/>
        <v>800</v>
      </c>
      <c r="V923" s="96">
        <f t="shared" si="638"/>
        <v>0</v>
      </c>
      <c r="W923" s="96">
        <f t="shared" si="638"/>
        <v>0</v>
      </c>
      <c r="X923" s="96"/>
      <c r="Y923" s="265"/>
      <c r="Z923" s="96">
        <f t="shared" si="638"/>
        <v>400</v>
      </c>
      <c r="AA923" s="96">
        <f t="shared" si="638"/>
        <v>0</v>
      </c>
      <c r="AB923" s="96">
        <f>+AB925</f>
        <v>0</v>
      </c>
      <c r="AC923" s="96">
        <f>+AC925</f>
        <v>0</v>
      </c>
      <c r="AD923" s="96">
        <f>+AD925</f>
        <v>0</v>
      </c>
    </row>
    <row r="924" spans="1:30" s="175" customFormat="1" ht="21.75" customHeight="1" x14ac:dyDescent="0.25">
      <c r="A924" s="172" t="s">
        <v>332</v>
      </c>
      <c r="B924" s="172"/>
      <c r="C924" s="180" t="s">
        <v>376</v>
      </c>
      <c r="D924" s="180" t="s">
        <v>379</v>
      </c>
      <c r="E924" s="180" t="s">
        <v>380</v>
      </c>
      <c r="F924" s="182">
        <f t="shared" si="581"/>
        <v>0</v>
      </c>
      <c r="G924" s="182">
        <f t="shared" si="582"/>
        <v>1200</v>
      </c>
      <c r="H924" s="183">
        <f t="shared" si="583"/>
        <v>400</v>
      </c>
      <c r="I924" s="99"/>
      <c r="J924" s="99"/>
      <c r="K924" s="99"/>
      <c r="L924" s="99"/>
      <c r="M924" s="99"/>
      <c r="N924" s="99" t="str">
        <f>+O924</f>
        <v>5.5.</v>
      </c>
      <c r="O924" s="100" t="s">
        <v>38</v>
      </c>
      <c r="P924" s="101" t="s">
        <v>18</v>
      </c>
      <c r="Q924" s="102">
        <f>+Q925</f>
        <v>0</v>
      </c>
      <c r="R924" s="102">
        <f t="shared" si="638"/>
        <v>0</v>
      </c>
      <c r="S924" s="102">
        <f t="shared" si="638"/>
        <v>0</v>
      </c>
      <c r="T924" s="102">
        <f t="shared" si="638"/>
        <v>400</v>
      </c>
      <c r="U924" s="102">
        <f t="shared" si="638"/>
        <v>800</v>
      </c>
      <c r="V924" s="102">
        <f t="shared" si="638"/>
        <v>0</v>
      </c>
      <c r="W924" s="102">
        <f t="shared" si="638"/>
        <v>0</v>
      </c>
      <c r="X924" s="102"/>
      <c r="Y924" s="276">
        <v>0</v>
      </c>
      <c r="Z924" s="174">
        <f t="shared" si="638"/>
        <v>400</v>
      </c>
      <c r="AA924" s="174">
        <f t="shared" si="638"/>
        <v>0</v>
      </c>
      <c r="AB924" s="174">
        <f t="shared" si="638"/>
        <v>0</v>
      </c>
      <c r="AC924" s="174">
        <f t="shared" si="638"/>
        <v>0</v>
      </c>
      <c r="AD924" s="174">
        <f t="shared" si="638"/>
        <v>0</v>
      </c>
    </row>
    <row r="925" spans="1:30" s="103" customFormat="1" ht="20.25" customHeight="1" x14ac:dyDescent="0.25">
      <c r="A925" s="166" t="s">
        <v>332</v>
      </c>
      <c r="B925" s="180" t="s">
        <v>345</v>
      </c>
      <c r="C925" s="180" t="s">
        <v>376</v>
      </c>
      <c r="D925" s="180" t="s">
        <v>379</v>
      </c>
      <c r="E925" s="180" t="s">
        <v>380</v>
      </c>
      <c r="F925" s="182">
        <f t="shared" si="581"/>
        <v>0</v>
      </c>
      <c r="G925" s="182">
        <f t="shared" si="582"/>
        <v>1200</v>
      </c>
      <c r="H925" s="183">
        <f t="shared" si="583"/>
        <v>400</v>
      </c>
      <c r="I925" s="104">
        <v>4</v>
      </c>
      <c r="J925" s="104"/>
      <c r="K925" s="104"/>
      <c r="L925" s="104"/>
      <c r="M925" s="104"/>
      <c r="N925" s="104"/>
      <c r="O925" s="159" t="s">
        <v>38</v>
      </c>
      <c r="P925" s="106" t="s">
        <v>20</v>
      </c>
      <c r="Q925" s="107">
        <f>+Q926+Q927</f>
        <v>0</v>
      </c>
      <c r="R925" s="107">
        <f t="shared" ref="R925:AD925" si="639">+R926+R927</f>
        <v>0</v>
      </c>
      <c r="S925" s="107">
        <f t="shared" si="639"/>
        <v>0</v>
      </c>
      <c r="T925" s="107">
        <f t="shared" si="639"/>
        <v>400</v>
      </c>
      <c r="U925" s="107">
        <f t="shared" si="639"/>
        <v>800</v>
      </c>
      <c r="V925" s="107">
        <f t="shared" si="639"/>
        <v>0</v>
      </c>
      <c r="W925" s="107">
        <f t="shared" si="639"/>
        <v>0</v>
      </c>
      <c r="X925" s="107"/>
      <c r="Y925" s="266">
        <v>0</v>
      </c>
      <c r="Z925" s="107">
        <f t="shared" si="639"/>
        <v>400</v>
      </c>
      <c r="AA925" s="107">
        <f t="shared" si="639"/>
        <v>0</v>
      </c>
      <c r="AB925" s="107">
        <f t="shared" si="639"/>
        <v>0</v>
      </c>
      <c r="AC925" s="107">
        <f t="shared" si="639"/>
        <v>0</v>
      </c>
      <c r="AD925" s="107">
        <f t="shared" si="639"/>
        <v>0</v>
      </c>
    </row>
    <row r="926" spans="1:30" s="171" customFormat="1" ht="20.25" hidden="1" customHeight="1" x14ac:dyDescent="0.25">
      <c r="A926" s="167" t="s">
        <v>332</v>
      </c>
      <c r="B926" s="180" t="s">
        <v>345</v>
      </c>
      <c r="C926" s="180" t="s">
        <v>376</v>
      </c>
      <c r="D926" s="180" t="s">
        <v>379</v>
      </c>
      <c r="E926" s="180" t="s">
        <v>380</v>
      </c>
      <c r="F926" s="182">
        <f t="shared" si="581"/>
        <v>0</v>
      </c>
      <c r="G926" s="182">
        <f t="shared" si="582"/>
        <v>0</v>
      </c>
      <c r="H926" s="183">
        <f t="shared" si="583"/>
        <v>0</v>
      </c>
      <c r="I926" s="105"/>
      <c r="J926" s="105">
        <v>41</v>
      </c>
      <c r="K926" s="105"/>
      <c r="L926" s="105"/>
      <c r="M926" s="105"/>
      <c r="N926" s="105"/>
      <c r="O926" s="159" t="s">
        <v>38</v>
      </c>
      <c r="P926" s="169" t="s">
        <v>11</v>
      </c>
      <c r="Q926" s="170">
        <v>0</v>
      </c>
      <c r="R926" s="170">
        <v>0</v>
      </c>
      <c r="S926" s="170">
        <v>0</v>
      </c>
      <c r="T926" s="170">
        <v>0</v>
      </c>
      <c r="U926" s="170">
        <v>0</v>
      </c>
      <c r="V926" s="170">
        <v>0</v>
      </c>
      <c r="W926" s="170">
        <v>0</v>
      </c>
      <c r="X926" s="170"/>
      <c r="Y926" s="230">
        <v>0</v>
      </c>
      <c r="Z926" s="170">
        <v>0</v>
      </c>
      <c r="AA926" s="170">
        <v>0</v>
      </c>
      <c r="AB926" s="170">
        <v>0</v>
      </c>
      <c r="AC926" s="170">
        <v>0</v>
      </c>
      <c r="AD926" s="170">
        <v>0</v>
      </c>
    </row>
    <row r="927" spans="1:30" s="171" customFormat="1" ht="20.25" customHeight="1" x14ac:dyDescent="0.25">
      <c r="A927" s="167" t="s">
        <v>332</v>
      </c>
      <c r="B927" s="180" t="s">
        <v>345</v>
      </c>
      <c r="C927" s="180" t="s">
        <v>376</v>
      </c>
      <c r="D927" s="180" t="s">
        <v>379</v>
      </c>
      <c r="E927" s="180" t="s">
        <v>380</v>
      </c>
      <c r="F927" s="182">
        <f t="shared" si="581"/>
        <v>0</v>
      </c>
      <c r="G927" s="182">
        <f t="shared" si="582"/>
        <v>1200</v>
      </c>
      <c r="H927" s="183">
        <f t="shared" si="583"/>
        <v>400</v>
      </c>
      <c r="I927" s="231"/>
      <c r="J927" s="231">
        <v>42</v>
      </c>
      <c r="K927" s="231"/>
      <c r="L927" s="231"/>
      <c r="M927" s="231"/>
      <c r="N927" s="231"/>
      <c r="O927" s="257" t="s">
        <v>38</v>
      </c>
      <c r="P927" s="232" t="s">
        <v>12</v>
      </c>
      <c r="Q927" s="233">
        <f>+Q928</f>
        <v>0</v>
      </c>
      <c r="R927" s="233">
        <f t="shared" ref="R927:AD929" si="640">+R928</f>
        <v>0</v>
      </c>
      <c r="S927" s="233">
        <f t="shared" si="640"/>
        <v>0</v>
      </c>
      <c r="T927" s="233">
        <f t="shared" si="640"/>
        <v>400</v>
      </c>
      <c r="U927" s="233">
        <f t="shared" si="640"/>
        <v>800</v>
      </c>
      <c r="V927" s="233">
        <f t="shared" si="640"/>
        <v>0</v>
      </c>
      <c r="W927" s="233">
        <f t="shared" si="640"/>
        <v>0</v>
      </c>
      <c r="X927" s="233"/>
      <c r="Y927" s="230">
        <v>0</v>
      </c>
      <c r="Z927" s="170">
        <f t="shared" si="640"/>
        <v>400</v>
      </c>
      <c r="AA927" s="170">
        <f t="shared" si="640"/>
        <v>0</v>
      </c>
      <c r="AB927" s="170">
        <f t="shared" si="640"/>
        <v>0</v>
      </c>
      <c r="AC927" s="170">
        <f t="shared" si="640"/>
        <v>0</v>
      </c>
      <c r="AD927" s="170">
        <f t="shared" si="640"/>
        <v>0</v>
      </c>
    </row>
    <row r="928" spans="1:30" s="194" customFormat="1" ht="20.25" customHeight="1" x14ac:dyDescent="0.25">
      <c r="A928" s="166" t="s">
        <v>332</v>
      </c>
      <c r="B928" s="172"/>
      <c r="C928" s="195" t="s">
        <v>376</v>
      </c>
      <c r="D928" s="195" t="s">
        <v>379</v>
      </c>
      <c r="E928" s="195" t="s">
        <v>380</v>
      </c>
      <c r="F928" s="187">
        <f t="shared" si="581"/>
        <v>0</v>
      </c>
      <c r="G928" s="187">
        <f t="shared" si="582"/>
        <v>1200</v>
      </c>
      <c r="H928" s="188">
        <f t="shared" si="583"/>
        <v>400</v>
      </c>
      <c r="I928" s="108"/>
      <c r="J928" s="115"/>
      <c r="K928" s="115">
        <v>422</v>
      </c>
      <c r="L928" s="115"/>
      <c r="M928" s="115"/>
      <c r="N928" s="116"/>
      <c r="O928" s="10" t="s">
        <v>38</v>
      </c>
      <c r="P928" s="111" t="s">
        <v>272</v>
      </c>
      <c r="Q928" s="117">
        <f>+Q929</f>
        <v>0</v>
      </c>
      <c r="R928" s="117">
        <f t="shared" si="640"/>
        <v>0</v>
      </c>
      <c r="S928" s="117">
        <f t="shared" si="640"/>
        <v>0</v>
      </c>
      <c r="T928" s="117">
        <f t="shared" si="640"/>
        <v>400</v>
      </c>
      <c r="U928" s="250">
        <f t="shared" si="640"/>
        <v>800</v>
      </c>
      <c r="V928" s="250">
        <f t="shared" si="640"/>
        <v>0</v>
      </c>
      <c r="W928" s="286">
        <f t="shared" si="640"/>
        <v>0</v>
      </c>
      <c r="X928" s="117"/>
      <c r="Y928" s="260"/>
      <c r="Z928" s="193">
        <f t="shared" si="640"/>
        <v>400</v>
      </c>
      <c r="AA928" s="193">
        <f t="shared" si="640"/>
        <v>0</v>
      </c>
      <c r="AB928" s="193">
        <f t="shared" si="640"/>
        <v>0</v>
      </c>
      <c r="AC928" s="193">
        <f t="shared" si="640"/>
        <v>0</v>
      </c>
      <c r="AD928" s="193">
        <f t="shared" si="640"/>
        <v>0</v>
      </c>
    </row>
    <row r="929" spans="1:31" s="98" customFormat="1" ht="20.25" customHeight="1" x14ac:dyDescent="0.25">
      <c r="A929" s="166" t="s">
        <v>332</v>
      </c>
      <c r="B929" s="166"/>
      <c r="C929" s="166"/>
      <c r="D929" s="180" t="s">
        <v>379</v>
      </c>
      <c r="E929" s="180" t="s">
        <v>380</v>
      </c>
      <c r="F929" s="182">
        <f t="shared" ref="F929:F992" si="641">+Q929+R929+S929</f>
        <v>0</v>
      </c>
      <c r="G929" s="182">
        <f t="shared" ref="G929:G992" si="642">+T929+U929+V929+W929+X929+Y929</f>
        <v>1200</v>
      </c>
      <c r="H929" s="183">
        <f t="shared" ref="H929:H992" si="643">+Z929+AA929+AB929+AC929+AD929</f>
        <v>400</v>
      </c>
      <c r="I929" s="108"/>
      <c r="J929" s="115"/>
      <c r="K929" s="115"/>
      <c r="L929" s="115">
        <v>4221</v>
      </c>
      <c r="M929" s="115"/>
      <c r="N929" s="116"/>
      <c r="O929" s="10" t="s">
        <v>38</v>
      </c>
      <c r="P929" s="111" t="s">
        <v>273</v>
      </c>
      <c r="Q929" s="117">
        <f t="shared" ref="Q929:Z929" si="644">+Q930</f>
        <v>0</v>
      </c>
      <c r="R929" s="117">
        <f t="shared" si="644"/>
        <v>0</v>
      </c>
      <c r="S929" s="117">
        <f t="shared" si="644"/>
        <v>0</v>
      </c>
      <c r="T929" s="117">
        <v>400</v>
      </c>
      <c r="U929" s="250">
        <f t="shared" si="644"/>
        <v>800</v>
      </c>
      <c r="V929" s="250">
        <f t="shared" si="644"/>
        <v>0</v>
      </c>
      <c r="W929" s="286">
        <f t="shared" si="644"/>
        <v>0</v>
      </c>
      <c r="X929" s="117"/>
      <c r="Y929" s="260"/>
      <c r="Z929" s="117">
        <f t="shared" si="644"/>
        <v>400</v>
      </c>
      <c r="AA929" s="117">
        <f>+AA930</f>
        <v>0</v>
      </c>
      <c r="AB929" s="117">
        <f t="shared" si="640"/>
        <v>0</v>
      </c>
      <c r="AC929" s="117">
        <f t="shared" si="640"/>
        <v>0</v>
      </c>
      <c r="AD929" s="117">
        <f t="shared" si="640"/>
        <v>0</v>
      </c>
    </row>
    <row r="930" spans="1:31" s="98" customFormat="1" ht="20.25" hidden="1" customHeight="1" x14ac:dyDescent="0.25">
      <c r="A930" s="167" t="s">
        <v>332</v>
      </c>
      <c r="B930" s="167"/>
      <c r="C930" s="167"/>
      <c r="D930" s="167"/>
      <c r="E930" s="180" t="s">
        <v>380</v>
      </c>
      <c r="F930" s="182">
        <f t="shared" si="641"/>
        <v>0</v>
      </c>
      <c r="G930" s="182">
        <f t="shared" si="642"/>
        <v>800</v>
      </c>
      <c r="H930" s="183">
        <f t="shared" si="643"/>
        <v>400</v>
      </c>
      <c r="I930" s="108"/>
      <c r="J930" s="115"/>
      <c r="K930" s="115"/>
      <c r="L930" s="115"/>
      <c r="M930" s="176">
        <v>42211</v>
      </c>
      <c r="N930" s="177"/>
      <c r="O930" s="178" t="s">
        <v>38</v>
      </c>
      <c r="P930" s="177" t="s">
        <v>274</v>
      </c>
      <c r="Q930" s="179">
        <f>Q931</f>
        <v>0</v>
      </c>
      <c r="R930" s="179">
        <f t="shared" ref="R930:AD930" si="645">R931</f>
        <v>0</v>
      </c>
      <c r="S930" s="179">
        <f t="shared" si="645"/>
        <v>0</v>
      </c>
      <c r="T930" s="179">
        <f t="shared" si="645"/>
        <v>0</v>
      </c>
      <c r="U930" s="251">
        <f t="shared" si="645"/>
        <v>800</v>
      </c>
      <c r="V930" s="251">
        <f t="shared" si="645"/>
        <v>0</v>
      </c>
      <c r="W930" s="287">
        <f t="shared" si="645"/>
        <v>0</v>
      </c>
      <c r="X930" s="179"/>
      <c r="Y930" s="261"/>
      <c r="Z930" s="179">
        <f t="shared" si="645"/>
        <v>400</v>
      </c>
      <c r="AA930" s="179">
        <f t="shared" si="645"/>
        <v>0</v>
      </c>
      <c r="AB930" s="179">
        <f t="shared" si="645"/>
        <v>0</v>
      </c>
      <c r="AC930" s="179">
        <f t="shared" si="645"/>
        <v>0</v>
      </c>
      <c r="AD930" s="179">
        <f t="shared" si="645"/>
        <v>0</v>
      </c>
    </row>
    <row r="931" spans="1:31" s="98" customFormat="1" ht="20.25" hidden="1" customHeight="1" x14ac:dyDescent="0.25">
      <c r="A931" s="166" t="s">
        <v>332</v>
      </c>
      <c r="B931" s="166"/>
      <c r="C931" s="166"/>
      <c r="D931" s="166"/>
      <c r="E931" s="166"/>
      <c r="F931" s="182">
        <f t="shared" si="641"/>
        <v>0</v>
      </c>
      <c r="G931" s="182">
        <f t="shared" si="642"/>
        <v>800</v>
      </c>
      <c r="H931" s="183">
        <f t="shared" si="643"/>
        <v>400</v>
      </c>
      <c r="I931" s="108"/>
      <c r="J931" s="115"/>
      <c r="K931" s="115"/>
      <c r="L931" s="115"/>
      <c r="M931" s="9"/>
      <c r="N931" s="155">
        <v>422110</v>
      </c>
      <c r="O931" s="156" t="s">
        <v>38</v>
      </c>
      <c r="P931" s="157" t="s">
        <v>274</v>
      </c>
      <c r="Q931" s="158">
        <v>0</v>
      </c>
      <c r="R931" s="158">
        <f>S931-Q931</f>
        <v>0</v>
      </c>
      <c r="S931" s="158">
        <v>0</v>
      </c>
      <c r="T931" s="158"/>
      <c r="U931" s="252">
        <v>800</v>
      </c>
      <c r="V931" s="252">
        <v>0</v>
      </c>
      <c r="W931" s="289">
        <v>0</v>
      </c>
      <c r="X931" s="158"/>
      <c r="Y931" s="262"/>
      <c r="Z931" s="158">
        <v>400</v>
      </c>
      <c r="AA931" s="158">
        <f>+Q931</f>
        <v>0</v>
      </c>
      <c r="AB931" s="158">
        <v>0</v>
      </c>
      <c r="AC931" s="158">
        <v>0</v>
      </c>
      <c r="AD931" s="158">
        <v>0</v>
      </c>
    </row>
    <row r="932" spans="1:31" s="98" customFormat="1" ht="30" customHeight="1" x14ac:dyDescent="0.25">
      <c r="A932" s="166" t="s">
        <v>333</v>
      </c>
      <c r="B932" s="180" t="s">
        <v>345</v>
      </c>
      <c r="C932" s="180" t="s">
        <v>376</v>
      </c>
      <c r="D932" s="180" t="s">
        <v>379</v>
      </c>
      <c r="E932" s="180" t="s">
        <v>380</v>
      </c>
      <c r="F932" s="182">
        <f t="shared" si="641"/>
        <v>19000</v>
      </c>
      <c r="G932" s="182">
        <f t="shared" si="642"/>
        <v>38000</v>
      </c>
      <c r="H932" s="183">
        <f t="shared" si="643"/>
        <v>47500</v>
      </c>
      <c r="I932" s="387" t="s">
        <v>103</v>
      </c>
      <c r="J932" s="388"/>
      <c r="K932" s="388"/>
      <c r="L932" s="388"/>
      <c r="M932" s="388"/>
      <c r="N932" s="388"/>
      <c r="O932" s="389"/>
      <c r="P932" s="95" t="s">
        <v>104</v>
      </c>
      <c r="Q932" s="96">
        <f>+Q933</f>
        <v>9500</v>
      </c>
      <c r="R932" s="96">
        <f t="shared" ref="R932:AD933" si="646">+R933</f>
        <v>0</v>
      </c>
      <c r="S932" s="96">
        <f t="shared" si="646"/>
        <v>9500</v>
      </c>
      <c r="T932" s="96">
        <f t="shared" si="646"/>
        <v>9500</v>
      </c>
      <c r="U932" s="96">
        <f t="shared" si="646"/>
        <v>9500</v>
      </c>
      <c r="V932" s="96">
        <f t="shared" si="646"/>
        <v>9500</v>
      </c>
      <c r="W932" s="96">
        <f t="shared" si="646"/>
        <v>9500</v>
      </c>
      <c r="X932" s="96"/>
      <c r="Y932" s="265"/>
      <c r="Z932" s="96">
        <f t="shared" si="646"/>
        <v>9500</v>
      </c>
      <c r="AA932" s="96">
        <f t="shared" si="646"/>
        <v>9500</v>
      </c>
      <c r="AB932" s="96">
        <f>+AB934</f>
        <v>9500</v>
      </c>
      <c r="AC932" s="96">
        <f>+AC934</f>
        <v>9500</v>
      </c>
      <c r="AD932" s="96">
        <f>+AD934</f>
        <v>9500</v>
      </c>
      <c r="AE932" s="160">
        <f>W939+W942+W945+W961+W963+W966+W971+W973+W975+W977+W980+W982+W985+W986+W988+W992+W993+W995+W997+W999+W1002+W1004+W1007+W1008+W1010+W1012+W1016+W1018+W1020+W1022+W1025+W1028+W1030+W1032+W1033+W1036+W1038+W1043+W1041+W1045+W1046+W1049+W1052+W1056+W1062</f>
        <v>9500</v>
      </c>
    </row>
    <row r="933" spans="1:31" s="175" customFormat="1" ht="21.75" customHeight="1" x14ac:dyDescent="0.25">
      <c r="A933" s="172" t="s">
        <v>333</v>
      </c>
      <c r="B933" s="172"/>
      <c r="C933" s="180" t="s">
        <v>376</v>
      </c>
      <c r="D933" s="180" t="s">
        <v>379</v>
      </c>
      <c r="E933" s="180" t="s">
        <v>380</v>
      </c>
      <c r="F933" s="182">
        <f t="shared" si="641"/>
        <v>19000</v>
      </c>
      <c r="G933" s="182">
        <f t="shared" si="642"/>
        <v>38100</v>
      </c>
      <c r="H933" s="183">
        <f t="shared" si="643"/>
        <v>47500</v>
      </c>
      <c r="I933" s="99"/>
      <c r="J933" s="99"/>
      <c r="K933" s="99"/>
      <c r="L933" s="99"/>
      <c r="M933" s="99"/>
      <c r="N933" s="99" t="str">
        <f>+O933</f>
        <v>3.1.</v>
      </c>
      <c r="O933" s="100" t="s">
        <v>40</v>
      </c>
      <c r="P933" s="101" t="s">
        <v>19</v>
      </c>
      <c r="Q933" s="102">
        <f>+Q934</f>
        <v>9500</v>
      </c>
      <c r="R933" s="102">
        <f t="shared" si="646"/>
        <v>0</v>
      </c>
      <c r="S933" s="102">
        <f t="shared" si="646"/>
        <v>9500</v>
      </c>
      <c r="T933" s="102">
        <f t="shared" si="646"/>
        <v>9500</v>
      </c>
      <c r="U933" s="102">
        <f t="shared" si="646"/>
        <v>9500</v>
      </c>
      <c r="V933" s="102">
        <f t="shared" si="646"/>
        <v>9500</v>
      </c>
      <c r="W933" s="102">
        <f t="shared" si="646"/>
        <v>9500</v>
      </c>
      <c r="X933" s="102"/>
      <c r="Y933" s="276">
        <f>W932:W933/V933*100</f>
        <v>100</v>
      </c>
      <c r="Z933" s="174">
        <f t="shared" si="646"/>
        <v>9500</v>
      </c>
      <c r="AA933" s="174">
        <f t="shared" si="646"/>
        <v>9500</v>
      </c>
      <c r="AB933" s="174">
        <f t="shared" si="646"/>
        <v>9500</v>
      </c>
      <c r="AC933" s="174">
        <f t="shared" si="646"/>
        <v>9500</v>
      </c>
      <c r="AD933" s="174">
        <f t="shared" si="646"/>
        <v>9500</v>
      </c>
    </row>
    <row r="934" spans="1:31" s="103" customFormat="1" ht="20.25" customHeight="1" x14ac:dyDescent="0.25">
      <c r="A934" s="166" t="s">
        <v>333</v>
      </c>
      <c r="B934" s="180" t="s">
        <v>345</v>
      </c>
      <c r="C934" s="180" t="s">
        <v>376</v>
      </c>
      <c r="D934" s="180" t="s">
        <v>379</v>
      </c>
      <c r="E934" s="180" t="s">
        <v>380</v>
      </c>
      <c r="F934" s="182">
        <f t="shared" si="641"/>
        <v>19000</v>
      </c>
      <c r="G934" s="182">
        <f t="shared" si="642"/>
        <v>38100</v>
      </c>
      <c r="H934" s="183">
        <f t="shared" si="643"/>
        <v>47500</v>
      </c>
      <c r="I934" s="104">
        <v>3</v>
      </c>
      <c r="J934" s="104"/>
      <c r="K934" s="104"/>
      <c r="L934" s="104"/>
      <c r="M934" s="104"/>
      <c r="N934" s="104"/>
      <c r="O934" s="10" t="s">
        <v>40</v>
      </c>
      <c r="P934" s="106" t="s">
        <v>17</v>
      </c>
      <c r="Q934" s="107">
        <f>+Q935+Q967</f>
        <v>9500</v>
      </c>
      <c r="R934" s="107">
        <f t="shared" ref="R934:AD934" si="647">+R935+R967</f>
        <v>0</v>
      </c>
      <c r="S934" s="107">
        <f t="shared" si="647"/>
        <v>9500</v>
      </c>
      <c r="T934" s="107">
        <f t="shared" si="647"/>
        <v>9500</v>
      </c>
      <c r="U934" s="107">
        <f t="shared" si="647"/>
        <v>9500</v>
      </c>
      <c r="V934" s="107">
        <f t="shared" si="647"/>
        <v>9500</v>
      </c>
      <c r="W934" s="107">
        <f t="shared" si="647"/>
        <v>9500</v>
      </c>
      <c r="X934" s="107"/>
      <c r="Y934" s="277">
        <f>W933:W934/V934*100</f>
        <v>100</v>
      </c>
      <c r="Z934" s="107">
        <f t="shared" si="647"/>
        <v>9500</v>
      </c>
      <c r="AA934" s="107">
        <f t="shared" si="647"/>
        <v>9500</v>
      </c>
      <c r="AB934" s="107">
        <f t="shared" si="647"/>
        <v>9500</v>
      </c>
      <c r="AC934" s="107">
        <f t="shared" si="647"/>
        <v>9500</v>
      </c>
      <c r="AD934" s="107">
        <f t="shared" si="647"/>
        <v>9500</v>
      </c>
    </row>
    <row r="935" spans="1:31" s="171" customFormat="1" ht="20.25" customHeight="1" x14ac:dyDescent="0.25">
      <c r="A935" s="167" t="s">
        <v>333</v>
      </c>
      <c r="B935" s="180" t="s">
        <v>345</v>
      </c>
      <c r="C935" s="180" t="s">
        <v>376</v>
      </c>
      <c r="D935" s="180" t="s">
        <v>379</v>
      </c>
      <c r="E935" s="180" t="s">
        <v>380</v>
      </c>
      <c r="F935" s="182">
        <f t="shared" si="641"/>
        <v>4800</v>
      </c>
      <c r="G935" s="182">
        <f t="shared" si="642"/>
        <v>9879</v>
      </c>
      <c r="H935" s="183">
        <f t="shared" si="643"/>
        <v>12329</v>
      </c>
      <c r="I935" s="231"/>
      <c r="J935" s="231">
        <v>31</v>
      </c>
      <c r="K935" s="231"/>
      <c r="L935" s="231"/>
      <c r="M935" s="231"/>
      <c r="N935" s="231"/>
      <c r="O935" s="257" t="s">
        <v>40</v>
      </c>
      <c r="P935" s="232" t="s">
        <v>6</v>
      </c>
      <c r="Q935" s="233">
        <f>Q936+Q958+Q946</f>
        <v>2400</v>
      </c>
      <c r="R935" s="233">
        <f t="shared" ref="R935:AD935" si="648">R936+R958+R946</f>
        <v>0</v>
      </c>
      <c r="S935" s="233">
        <f t="shared" si="648"/>
        <v>2400</v>
      </c>
      <c r="T935" s="233">
        <f t="shared" si="648"/>
        <v>2579</v>
      </c>
      <c r="U935" s="233">
        <f t="shared" si="648"/>
        <v>2400</v>
      </c>
      <c r="V935" s="233">
        <f t="shared" si="648"/>
        <v>2400</v>
      </c>
      <c r="W935" s="233">
        <f t="shared" si="648"/>
        <v>2400</v>
      </c>
      <c r="X935" s="233"/>
      <c r="Y935" s="230">
        <f>W935/V935*100</f>
        <v>100</v>
      </c>
      <c r="Z935" s="170">
        <f t="shared" si="648"/>
        <v>2579</v>
      </c>
      <c r="AA935" s="170">
        <f t="shared" si="648"/>
        <v>2400</v>
      </c>
      <c r="AB935" s="170">
        <f t="shared" si="648"/>
        <v>2400</v>
      </c>
      <c r="AC935" s="170">
        <f t="shared" si="648"/>
        <v>2450</v>
      </c>
      <c r="AD935" s="170">
        <f t="shared" si="648"/>
        <v>2500</v>
      </c>
    </row>
    <row r="936" spans="1:31" s="194" customFormat="1" ht="20.25" customHeight="1" x14ac:dyDescent="0.25">
      <c r="A936" s="172" t="s">
        <v>333</v>
      </c>
      <c r="B936" s="172"/>
      <c r="C936" s="195" t="s">
        <v>376</v>
      </c>
      <c r="D936" s="195" t="s">
        <v>379</v>
      </c>
      <c r="E936" s="195" t="s">
        <v>380</v>
      </c>
      <c r="F936" s="187">
        <f t="shared" si="641"/>
        <v>4120</v>
      </c>
      <c r="G936" s="187">
        <f t="shared" si="642"/>
        <v>8460</v>
      </c>
      <c r="H936" s="188">
        <f t="shared" si="643"/>
        <v>10430</v>
      </c>
      <c r="I936" s="108"/>
      <c r="J936" s="115"/>
      <c r="K936" s="115">
        <v>311</v>
      </c>
      <c r="L936" s="115"/>
      <c r="M936" s="115"/>
      <c r="N936" s="116"/>
      <c r="O936" s="10" t="s">
        <v>40</v>
      </c>
      <c r="P936" s="111" t="s">
        <v>114</v>
      </c>
      <c r="Q936" s="117">
        <f>Q937+Q940+Q943</f>
        <v>2060</v>
      </c>
      <c r="R936" s="117">
        <f t="shared" ref="R936:AD936" si="649">R937+R940+R943</f>
        <v>0</v>
      </c>
      <c r="S936" s="117">
        <f t="shared" si="649"/>
        <v>2060</v>
      </c>
      <c r="T936" s="117">
        <f t="shared" si="649"/>
        <v>2220</v>
      </c>
      <c r="U936" s="250">
        <f t="shared" si="649"/>
        <v>2120</v>
      </c>
      <c r="V936" s="250">
        <f t="shared" si="649"/>
        <v>2060</v>
      </c>
      <c r="W936" s="286">
        <f t="shared" si="649"/>
        <v>2060</v>
      </c>
      <c r="X936" s="117"/>
      <c r="Y936" s="260"/>
      <c r="Z936" s="193">
        <f t="shared" si="649"/>
        <v>2220</v>
      </c>
      <c r="AA936" s="193">
        <f t="shared" si="649"/>
        <v>2060</v>
      </c>
      <c r="AB936" s="193">
        <f t="shared" si="649"/>
        <v>2000</v>
      </c>
      <c r="AC936" s="193">
        <f t="shared" si="649"/>
        <v>2050</v>
      </c>
      <c r="AD936" s="193">
        <f t="shared" si="649"/>
        <v>2100</v>
      </c>
    </row>
    <row r="937" spans="1:31" s="98" customFormat="1" ht="20.25" customHeight="1" x14ac:dyDescent="0.25">
      <c r="A937" s="166" t="s">
        <v>333</v>
      </c>
      <c r="B937" s="166"/>
      <c r="C937" s="166"/>
      <c r="D937" s="180" t="s">
        <v>379</v>
      </c>
      <c r="E937" s="180" t="s">
        <v>380</v>
      </c>
      <c r="F937" s="182">
        <f t="shared" si="641"/>
        <v>3240</v>
      </c>
      <c r="G937" s="182">
        <f t="shared" si="642"/>
        <v>6785</v>
      </c>
      <c r="H937" s="183">
        <f t="shared" si="643"/>
        <v>8465</v>
      </c>
      <c r="I937" s="108"/>
      <c r="J937" s="115"/>
      <c r="K937" s="115"/>
      <c r="L937" s="115">
        <v>3111</v>
      </c>
      <c r="M937" s="115"/>
      <c r="N937" s="116"/>
      <c r="O937" s="10" t="s">
        <v>40</v>
      </c>
      <c r="P937" s="111" t="s">
        <v>115</v>
      </c>
      <c r="Q937" s="117">
        <f t="shared" ref="Q937:AD938" si="650">Q938</f>
        <v>1620</v>
      </c>
      <c r="R937" s="117">
        <f t="shared" si="650"/>
        <v>0</v>
      </c>
      <c r="S937" s="117">
        <f t="shared" si="650"/>
        <v>1620</v>
      </c>
      <c r="T937" s="117">
        <v>2045</v>
      </c>
      <c r="U937" s="250">
        <f t="shared" si="650"/>
        <v>1500</v>
      </c>
      <c r="V937" s="250">
        <f t="shared" si="650"/>
        <v>1620</v>
      </c>
      <c r="W937" s="286">
        <f t="shared" si="650"/>
        <v>1620</v>
      </c>
      <c r="X937" s="117"/>
      <c r="Y937" s="260"/>
      <c r="Z937" s="117">
        <f t="shared" si="650"/>
        <v>2045</v>
      </c>
      <c r="AA937" s="117">
        <f t="shared" si="650"/>
        <v>1620</v>
      </c>
      <c r="AB937" s="117">
        <f t="shared" si="650"/>
        <v>1550</v>
      </c>
      <c r="AC937" s="117">
        <f t="shared" si="650"/>
        <v>1600</v>
      </c>
      <c r="AD937" s="117">
        <f t="shared" si="650"/>
        <v>1650</v>
      </c>
    </row>
    <row r="938" spans="1:31" s="98" customFormat="1" ht="20.25" hidden="1" customHeight="1" x14ac:dyDescent="0.25">
      <c r="A938" s="167" t="s">
        <v>333</v>
      </c>
      <c r="B938" s="167"/>
      <c r="C938" s="167"/>
      <c r="D938" s="167"/>
      <c r="E938" s="180" t="s">
        <v>380</v>
      </c>
      <c r="F938" s="182">
        <f t="shared" si="641"/>
        <v>3240</v>
      </c>
      <c r="G938" s="182">
        <f t="shared" si="642"/>
        <v>4740</v>
      </c>
      <c r="H938" s="183">
        <f t="shared" si="643"/>
        <v>8465</v>
      </c>
      <c r="I938" s="108"/>
      <c r="J938" s="115"/>
      <c r="K938" s="115"/>
      <c r="L938" s="115"/>
      <c r="M938" s="176">
        <v>31111</v>
      </c>
      <c r="N938" s="177"/>
      <c r="O938" s="178" t="s">
        <v>40</v>
      </c>
      <c r="P938" s="177" t="s">
        <v>116</v>
      </c>
      <c r="Q938" s="179">
        <f t="shared" si="650"/>
        <v>1620</v>
      </c>
      <c r="R938" s="179">
        <f t="shared" si="650"/>
        <v>0</v>
      </c>
      <c r="S938" s="179">
        <f t="shared" si="650"/>
        <v>1620</v>
      </c>
      <c r="T938" s="179">
        <f t="shared" si="650"/>
        <v>0</v>
      </c>
      <c r="U938" s="251">
        <f t="shared" si="650"/>
        <v>1500</v>
      </c>
      <c r="V938" s="251">
        <f t="shared" si="650"/>
        <v>1620</v>
      </c>
      <c r="W938" s="287">
        <f t="shared" si="650"/>
        <v>1620</v>
      </c>
      <c r="X938" s="179"/>
      <c r="Y938" s="261"/>
      <c r="Z938" s="179">
        <f t="shared" si="650"/>
        <v>2045</v>
      </c>
      <c r="AA938" s="179">
        <f t="shared" si="650"/>
        <v>1620</v>
      </c>
      <c r="AB938" s="179">
        <f t="shared" si="650"/>
        <v>1550</v>
      </c>
      <c r="AC938" s="179">
        <f t="shared" si="650"/>
        <v>1600</v>
      </c>
      <c r="AD938" s="179">
        <f t="shared" si="650"/>
        <v>1650</v>
      </c>
    </row>
    <row r="939" spans="1:31" s="98" customFormat="1" ht="20.25" hidden="1" customHeight="1" x14ac:dyDescent="0.25">
      <c r="A939" s="166" t="s">
        <v>333</v>
      </c>
      <c r="B939" s="166"/>
      <c r="C939" s="166"/>
      <c r="D939" s="166"/>
      <c r="E939" s="166"/>
      <c r="F939" s="182">
        <f t="shared" si="641"/>
        <v>3240</v>
      </c>
      <c r="G939" s="182">
        <f t="shared" si="642"/>
        <v>4740</v>
      </c>
      <c r="H939" s="183">
        <f t="shared" si="643"/>
        <v>8465</v>
      </c>
      <c r="I939" s="108"/>
      <c r="J939" s="115"/>
      <c r="K939" s="115"/>
      <c r="L939" s="115"/>
      <c r="M939" s="9"/>
      <c r="N939" s="155">
        <v>311110</v>
      </c>
      <c r="O939" s="156" t="s">
        <v>40</v>
      </c>
      <c r="P939" s="157" t="s">
        <v>291</v>
      </c>
      <c r="Q939" s="158">
        <f>1500+120</f>
        <v>1620</v>
      </c>
      <c r="R939" s="158">
        <f>S939-Q939</f>
        <v>0</v>
      </c>
      <c r="S939" s="158">
        <f>2040-420</f>
        <v>1620</v>
      </c>
      <c r="T939" s="158"/>
      <c r="U939" s="252">
        <v>1500</v>
      </c>
      <c r="V939" s="252">
        <v>1620</v>
      </c>
      <c r="W939" s="289">
        <v>1620</v>
      </c>
      <c r="X939" s="158"/>
      <c r="Y939" s="262"/>
      <c r="Z939" s="158">
        <v>2045</v>
      </c>
      <c r="AA939" s="158">
        <f>+Q939</f>
        <v>1620</v>
      </c>
      <c r="AB939" s="158">
        <v>1550</v>
      </c>
      <c r="AC939" s="158">
        <v>1600</v>
      </c>
      <c r="AD939" s="158">
        <v>1650</v>
      </c>
    </row>
    <row r="940" spans="1:31" s="98" customFormat="1" ht="20.25" customHeight="1" x14ac:dyDescent="0.25">
      <c r="A940" s="166" t="s">
        <v>333</v>
      </c>
      <c r="B940" s="166"/>
      <c r="C940" s="166"/>
      <c r="D940" s="180" t="s">
        <v>379</v>
      </c>
      <c r="E940" s="180" t="s">
        <v>380</v>
      </c>
      <c r="F940" s="182">
        <f t="shared" si="641"/>
        <v>830</v>
      </c>
      <c r="G940" s="182">
        <f t="shared" si="642"/>
        <v>1305</v>
      </c>
      <c r="H940" s="183">
        <f t="shared" si="643"/>
        <v>1765</v>
      </c>
      <c r="I940" s="108"/>
      <c r="J940" s="115"/>
      <c r="K940" s="115"/>
      <c r="L940" s="115">
        <v>3113</v>
      </c>
      <c r="M940" s="115"/>
      <c r="N940" s="116"/>
      <c r="O940" s="10" t="s">
        <v>40</v>
      </c>
      <c r="P940" s="111" t="s">
        <v>123</v>
      </c>
      <c r="Q940" s="117">
        <f t="shared" ref="Q940:AD941" si="651">Q941</f>
        <v>415</v>
      </c>
      <c r="R940" s="117">
        <f t="shared" si="651"/>
        <v>0</v>
      </c>
      <c r="S940" s="117">
        <f t="shared" si="651"/>
        <v>415</v>
      </c>
      <c r="T940" s="117">
        <f t="shared" si="651"/>
        <v>0</v>
      </c>
      <c r="U940" s="250">
        <f t="shared" si="651"/>
        <v>475</v>
      </c>
      <c r="V940" s="250">
        <f t="shared" si="651"/>
        <v>415</v>
      </c>
      <c r="W940" s="286">
        <f t="shared" si="651"/>
        <v>415</v>
      </c>
      <c r="X940" s="117"/>
      <c r="Y940" s="260"/>
      <c r="Z940" s="117">
        <f t="shared" si="651"/>
        <v>0</v>
      </c>
      <c r="AA940" s="117">
        <f t="shared" si="651"/>
        <v>415</v>
      </c>
      <c r="AB940" s="117">
        <f t="shared" si="651"/>
        <v>450</v>
      </c>
      <c r="AC940" s="117">
        <f t="shared" si="651"/>
        <v>450</v>
      </c>
      <c r="AD940" s="117">
        <f t="shared" si="651"/>
        <v>450</v>
      </c>
    </row>
    <row r="941" spans="1:31" s="98" customFormat="1" ht="20.25" hidden="1" customHeight="1" x14ac:dyDescent="0.25">
      <c r="A941" s="167" t="s">
        <v>333</v>
      </c>
      <c r="B941" s="167"/>
      <c r="C941" s="167"/>
      <c r="D941" s="167"/>
      <c r="E941" s="180" t="s">
        <v>380</v>
      </c>
      <c r="F941" s="182">
        <f t="shared" si="641"/>
        <v>830</v>
      </c>
      <c r="G941" s="182">
        <f t="shared" si="642"/>
        <v>1305</v>
      </c>
      <c r="H941" s="183">
        <f t="shared" si="643"/>
        <v>1765</v>
      </c>
      <c r="I941" s="108"/>
      <c r="J941" s="115"/>
      <c r="K941" s="115"/>
      <c r="L941" s="115"/>
      <c r="M941" s="176">
        <v>31131</v>
      </c>
      <c r="N941" s="177"/>
      <c r="O941" s="178" t="s">
        <v>40</v>
      </c>
      <c r="P941" s="177" t="s">
        <v>123</v>
      </c>
      <c r="Q941" s="179">
        <f t="shared" si="651"/>
        <v>415</v>
      </c>
      <c r="R941" s="179">
        <f t="shared" si="651"/>
        <v>0</v>
      </c>
      <c r="S941" s="179">
        <f t="shared" si="651"/>
        <v>415</v>
      </c>
      <c r="T941" s="179">
        <f t="shared" si="651"/>
        <v>0</v>
      </c>
      <c r="U941" s="251">
        <f t="shared" si="651"/>
        <v>475</v>
      </c>
      <c r="V941" s="251">
        <f t="shared" si="651"/>
        <v>415</v>
      </c>
      <c r="W941" s="287">
        <f t="shared" si="651"/>
        <v>415</v>
      </c>
      <c r="X941" s="179"/>
      <c r="Y941" s="261"/>
      <c r="Z941" s="179">
        <f t="shared" si="651"/>
        <v>0</v>
      </c>
      <c r="AA941" s="179">
        <f t="shared" si="651"/>
        <v>415</v>
      </c>
      <c r="AB941" s="179">
        <f t="shared" si="651"/>
        <v>450</v>
      </c>
      <c r="AC941" s="179">
        <f t="shared" si="651"/>
        <v>450</v>
      </c>
      <c r="AD941" s="179">
        <f t="shared" si="651"/>
        <v>450</v>
      </c>
    </row>
    <row r="942" spans="1:31" s="98" customFormat="1" ht="20.25" hidden="1" customHeight="1" x14ac:dyDescent="0.25">
      <c r="A942" s="166" t="s">
        <v>333</v>
      </c>
      <c r="B942" s="166"/>
      <c r="C942" s="166"/>
      <c r="D942" s="166"/>
      <c r="E942" s="166"/>
      <c r="F942" s="182">
        <f t="shared" si="641"/>
        <v>830</v>
      </c>
      <c r="G942" s="182">
        <f t="shared" si="642"/>
        <v>1305</v>
      </c>
      <c r="H942" s="183">
        <f t="shared" si="643"/>
        <v>1765</v>
      </c>
      <c r="I942" s="108"/>
      <c r="J942" s="115"/>
      <c r="K942" s="115"/>
      <c r="L942" s="115"/>
      <c r="M942" s="9"/>
      <c r="N942" s="155">
        <v>311310</v>
      </c>
      <c r="O942" s="156" t="s">
        <v>40</v>
      </c>
      <c r="P942" s="157" t="s">
        <v>123</v>
      </c>
      <c r="Q942" s="158">
        <v>415</v>
      </c>
      <c r="R942" s="158">
        <f>S942-Q942</f>
        <v>0</v>
      </c>
      <c r="S942" s="158">
        <v>415</v>
      </c>
      <c r="T942" s="158"/>
      <c r="U942" s="252">
        <v>475</v>
      </c>
      <c r="V942" s="252">
        <v>415</v>
      </c>
      <c r="W942" s="289">
        <v>415</v>
      </c>
      <c r="X942" s="158"/>
      <c r="Y942" s="262"/>
      <c r="Z942" s="158"/>
      <c r="AA942" s="158">
        <f>+Q942</f>
        <v>415</v>
      </c>
      <c r="AB942" s="158">
        <v>450</v>
      </c>
      <c r="AC942" s="158">
        <v>450</v>
      </c>
      <c r="AD942" s="158">
        <v>450</v>
      </c>
    </row>
    <row r="943" spans="1:31" s="98" customFormat="1" ht="20.25" customHeight="1" x14ac:dyDescent="0.25">
      <c r="A943" s="166" t="s">
        <v>333</v>
      </c>
      <c r="B943" s="166"/>
      <c r="C943" s="166"/>
      <c r="D943" s="180" t="s">
        <v>379</v>
      </c>
      <c r="E943" s="180" t="s">
        <v>380</v>
      </c>
      <c r="F943" s="182">
        <f t="shared" si="641"/>
        <v>50</v>
      </c>
      <c r="G943" s="182">
        <f t="shared" si="642"/>
        <v>370</v>
      </c>
      <c r="H943" s="183">
        <f t="shared" si="643"/>
        <v>200</v>
      </c>
      <c r="I943" s="108"/>
      <c r="J943" s="115"/>
      <c r="K943" s="115"/>
      <c r="L943" s="115">
        <v>3114</v>
      </c>
      <c r="M943" s="115"/>
      <c r="N943" s="116"/>
      <c r="O943" s="10" t="s">
        <v>40</v>
      </c>
      <c r="P943" s="111" t="s">
        <v>295</v>
      </c>
      <c r="Q943" s="117">
        <f t="shared" ref="Q943:AD944" si="652">Q944</f>
        <v>25</v>
      </c>
      <c r="R943" s="117">
        <f t="shared" si="652"/>
        <v>0</v>
      </c>
      <c r="S943" s="117">
        <f t="shared" si="652"/>
        <v>25</v>
      </c>
      <c r="T943" s="117">
        <v>175</v>
      </c>
      <c r="U943" s="250">
        <f t="shared" si="652"/>
        <v>145</v>
      </c>
      <c r="V943" s="250">
        <f t="shared" si="652"/>
        <v>25</v>
      </c>
      <c r="W943" s="286">
        <f t="shared" si="652"/>
        <v>25</v>
      </c>
      <c r="X943" s="117"/>
      <c r="Y943" s="260"/>
      <c r="Z943" s="117">
        <f t="shared" si="652"/>
        <v>175</v>
      </c>
      <c r="AA943" s="117">
        <f t="shared" si="652"/>
        <v>25</v>
      </c>
      <c r="AB943" s="117">
        <f t="shared" si="652"/>
        <v>0</v>
      </c>
      <c r="AC943" s="117">
        <f t="shared" si="652"/>
        <v>0</v>
      </c>
      <c r="AD943" s="117">
        <f t="shared" si="652"/>
        <v>0</v>
      </c>
    </row>
    <row r="944" spans="1:31" s="98" customFormat="1" ht="20.25" hidden="1" customHeight="1" x14ac:dyDescent="0.25">
      <c r="A944" s="167" t="s">
        <v>333</v>
      </c>
      <c r="B944" s="167"/>
      <c r="C944" s="167"/>
      <c r="D944" s="167"/>
      <c r="E944" s="180" t="s">
        <v>380</v>
      </c>
      <c r="F944" s="182">
        <f t="shared" si="641"/>
        <v>50</v>
      </c>
      <c r="G944" s="182">
        <f t="shared" si="642"/>
        <v>195</v>
      </c>
      <c r="H944" s="183">
        <f t="shared" si="643"/>
        <v>200</v>
      </c>
      <c r="I944" s="108"/>
      <c r="J944" s="115"/>
      <c r="K944" s="115"/>
      <c r="L944" s="115"/>
      <c r="M944" s="176">
        <v>31141</v>
      </c>
      <c r="N944" s="177"/>
      <c r="O944" s="178" t="s">
        <v>40</v>
      </c>
      <c r="P944" s="177" t="s">
        <v>124</v>
      </c>
      <c r="Q944" s="179">
        <f t="shared" si="652"/>
        <v>25</v>
      </c>
      <c r="R944" s="179">
        <f t="shared" si="652"/>
        <v>0</v>
      </c>
      <c r="S944" s="179">
        <f t="shared" si="652"/>
        <v>25</v>
      </c>
      <c r="T944" s="179">
        <f t="shared" si="652"/>
        <v>0</v>
      </c>
      <c r="U944" s="251">
        <f t="shared" si="652"/>
        <v>145</v>
      </c>
      <c r="V944" s="251">
        <f t="shared" si="652"/>
        <v>25</v>
      </c>
      <c r="W944" s="287">
        <f t="shared" si="652"/>
        <v>25</v>
      </c>
      <c r="X944" s="179"/>
      <c r="Y944" s="261"/>
      <c r="Z944" s="179">
        <f t="shared" si="652"/>
        <v>175</v>
      </c>
      <c r="AA944" s="179">
        <f t="shared" si="652"/>
        <v>25</v>
      </c>
      <c r="AB944" s="179">
        <f t="shared" si="652"/>
        <v>0</v>
      </c>
      <c r="AC944" s="179">
        <f t="shared" si="652"/>
        <v>0</v>
      </c>
      <c r="AD944" s="179">
        <f t="shared" si="652"/>
        <v>0</v>
      </c>
    </row>
    <row r="945" spans="1:30" s="98" customFormat="1" ht="20.25" hidden="1" customHeight="1" x14ac:dyDescent="0.25">
      <c r="A945" s="166" t="s">
        <v>333</v>
      </c>
      <c r="B945" s="166"/>
      <c r="C945" s="166"/>
      <c r="D945" s="166"/>
      <c r="E945" s="166"/>
      <c r="F945" s="182">
        <f t="shared" si="641"/>
        <v>50</v>
      </c>
      <c r="G945" s="182">
        <f t="shared" si="642"/>
        <v>195</v>
      </c>
      <c r="H945" s="183">
        <f t="shared" si="643"/>
        <v>200</v>
      </c>
      <c r="I945" s="108"/>
      <c r="J945" s="115"/>
      <c r="K945" s="115"/>
      <c r="L945" s="115"/>
      <c r="M945" s="9"/>
      <c r="N945" s="155">
        <v>311410</v>
      </c>
      <c r="O945" s="156" t="s">
        <v>40</v>
      </c>
      <c r="P945" s="157" t="s">
        <v>124</v>
      </c>
      <c r="Q945" s="158">
        <v>25</v>
      </c>
      <c r="R945" s="158">
        <f>S945-Q945</f>
        <v>0</v>
      </c>
      <c r="S945" s="158">
        <v>25</v>
      </c>
      <c r="T945" s="158"/>
      <c r="U945" s="252">
        <v>145</v>
      </c>
      <c r="V945" s="252">
        <v>25</v>
      </c>
      <c r="W945" s="289">
        <v>25</v>
      </c>
      <c r="X945" s="158"/>
      <c r="Y945" s="262"/>
      <c r="Z945" s="158">
        <v>175</v>
      </c>
      <c r="AA945" s="158">
        <f>+Q945</f>
        <v>25</v>
      </c>
      <c r="AB945" s="158"/>
      <c r="AC945" s="158"/>
      <c r="AD945" s="158"/>
    </row>
    <row r="946" spans="1:30" s="194" customFormat="1" ht="20.25" hidden="1" customHeight="1" x14ac:dyDescent="0.25">
      <c r="A946" s="172" t="s">
        <v>333</v>
      </c>
      <c r="B946" s="172"/>
      <c r="C946" s="195" t="s">
        <v>376</v>
      </c>
      <c r="D946" s="195" t="s">
        <v>379</v>
      </c>
      <c r="E946" s="195" t="s">
        <v>380</v>
      </c>
      <c r="F946" s="187">
        <f t="shared" si="641"/>
        <v>0</v>
      </c>
      <c r="G946" s="187">
        <f t="shared" si="642"/>
        <v>0</v>
      </c>
      <c r="H946" s="188">
        <f t="shared" si="643"/>
        <v>0</v>
      </c>
      <c r="I946" s="108"/>
      <c r="J946" s="115"/>
      <c r="K946" s="115">
        <v>312</v>
      </c>
      <c r="L946" s="115"/>
      <c r="M946" s="115"/>
      <c r="N946" s="116"/>
      <c r="O946" s="10" t="s">
        <v>40</v>
      </c>
      <c r="P946" s="111" t="s">
        <v>127</v>
      </c>
      <c r="Q946" s="117">
        <f>Q947</f>
        <v>0</v>
      </c>
      <c r="R946" s="117">
        <f t="shared" ref="R946:AD946" si="653">R947</f>
        <v>0</v>
      </c>
      <c r="S946" s="117">
        <f t="shared" si="653"/>
        <v>0</v>
      </c>
      <c r="T946" s="117">
        <f t="shared" si="653"/>
        <v>0</v>
      </c>
      <c r="U946" s="250">
        <f t="shared" si="653"/>
        <v>0</v>
      </c>
      <c r="V946" s="250">
        <f t="shared" si="653"/>
        <v>0</v>
      </c>
      <c r="W946" s="286">
        <f t="shared" si="653"/>
        <v>0</v>
      </c>
      <c r="X946" s="117"/>
      <c r="Y946" s="260"/>
      <c r="Z946" s="193">
        <f t="shared" si="653"/>
        <v>0</v>
      </c>
      <c r="AA946" s="193">
        <f t="shared" si="653"/>
        <v>0</v>
      </c>
      <c r="AB946" s="193">
        <f t="shared" si="653"/>
        <v>0</v>
      </c>
      <c r="AC946" s="193">
        <f t="shared" si="653"/>
        <v>0</v>
      </c>
      <c r="AD946" s="193">
        <f t="shared" si="653"/>
        <v>0</v>
      </c>
    </row>
    <row r="947" spans="1:30" s="98" customFormat="1" ht="20.25" hidden="1" customHeight="1" x14ac:dyDescent="0.25">
      <c r="A947" s="166" t="s">
        <v>333</v>
      </c>
      <c r="B947" s="166"/>
      <c r="C947" s="166"/>
      <c r="D947" s="180" t="s">
        <v>379</v>
      </c>
      <c r="E947" s="180" t="s">
        <v>380</v>
      </c>
      <c r="F947" s="182">
        <f t="shared" si="641"/>
        <v>0</v>
      </c>
      <c r="G947" s="182">
        <f t="shared" si="642"/>
        <v>0</v>
      </c>
      <c r="H947" s="183">
        <f t="shared" si="643"/>
        <v>0</v>
      </c>
      <c r="I947" s="108"/>
      <c r="J947" s="115"/>
      <c r="K947" s="115"/>
      <c r="L947" s="115">
        <v>3121</v>
      </c>
      <c r="M947" s="115"/>
      <c r="N947" s="116"/>
      <c r="O947" s="10" t="s">
        <v>40</v>
      </c>
      <c r="P947" s="111" t="s">
        <v>127</v>
      </c>
      <c r="Q947" s="117">
        <f>Q948+Q950+Q952+Q954+Q956</f>
        <v>0</v>
      </c>
      <c r="R947" s="117">
        <f t="shared" ref="R947:AD947" si="654">R948+R950+R952+R954+R956</f>
        <v>0</v>
      </c>
      <c r="S947" s="117">
        <f t="shared" si="654"/>
        <v>0</v>
      </c>
      <c r="T947" s="117">
        <f t="shared" si="654"/>
        <v>0</v>
      </c>
      <c r="U947" s="250">
        <f t="shared" si="654"/>
        <v>0</v>
      </c>
      <c r="V947" s="250">
        <f t="shared" si="654"/>
        <v>0</v>
      </c>
      <c r="W947" s="286">
        <f t="shared" si="654"/>
        <v>0</v>
      </c>
      <c r="X947" s="117"/>
      <c r="Y947" s="260"/>
      <c r="Z947" s="117">
        <f t="shared" si="654"/>
        <v>0</v>
      </c>
      <c r="AA947" s="117">
        <f t="shared" si="654"/>
        <v>0</v>
      </c>
      <c r="AB947" s="117">
        <f t="shared" si="654"/>
        <v>0</v>
      </c>
      <c r="AC947" s="117">
        <f t="shared" si="654"/>
        <v>0</v>
      </c>
      <c r="AD947" s="117">
        <f t="shared" si="654"/>
        <v>0</v>
      </c>
    </row>
    <row r="948" spans="1:30" s="98" customFormat="1" ht="20.25" hidden="1" customHeight="1" x14ac:dyDescent="0.25">
      <c r="A948" s="167" t="s">
        <v>333</v>
      </c>
      <c r="B948" s="167"/>
      <c r="C948" s="167"/>
      <c r="D948" s="167"/>
      <c r="E948" s="180" t="s">
        <v>380</v>
      </c>
      <c r="F948" s="182">
        <f t="shared" si="641"/>
        <v>0</v>
      </c>
      <c r="G948" s="182">
        <f t="shared" si="642"/>
        <v>0</v>
      </c>
      <c r="H948" s="183">
        <f t="shared" si="643"/>
        <v>0</v>
      </c>
      <c r="I948" s="108"/>
      <c r="J948" s="115"/>
      <c r="K948" s="115"/>
      <c r="L948" s="115"/>
      <c r="M948" s="176">
        <v>31212</v>
      </c>
      <c r="N948" s="177"/>
      <c r="O948" s="178" t="s">
        <v>40</v>
      </c>
      <c r="P948" s="177" t="s">
        <v>128</v>
      </c>
      <c r="Q948" s="179">
        <f>Q949</f>
        <v>0</v>
      </c>
      <c r="R948" s="179">
        <f t="shared" ref="R948:AD948" si="655">R949</f>
        <v>0</v>
      </c>
      <c r="S948" s="179">
        <f t="shared" si="655"/>
        <v>0</v>
      </c>
      <c r="T948" s="179">
        <f t="shared" si="655"/>
        <v>0</v>
      </c>
      <c r="U948" s="251">
        <f t="shared" si="655"/>
        <v>0</v>
      </c>
      <c r="V948" s="251">
        <f t="shared" si="655"/>
        <v>0</v>
      </c>
      <c r="W948" s="287">
        <f t="shared" si="655"/>
        <v>0</v>
      </c>
      <c r="X948" s="179"/>
      <c r="Y948" s="261"/>
      <c r="Z948" s="179">
        <f t="shared" si="655"/>
        <v>0</v>
      </c>
      <c r="AA948" s="179">
        <f t="shared" si="655"/>
        <v>0</v>
      </c>
      <c r="AB948" s="179">
        <f t="shared" si="655"/>
        <v>0</v>
      </c>
      <c r="AC948" s="179">
        <f t="shared" si="655"/>
        <v>0</v>
      </c>
      <c r="AD948" s="179">
        <f t="shared" si="655"/>
        <v>0</v>
      </c>
    </row>
    <row r="949" spans="1:30" s="98" customFormat="1" ht="20.25" hidden="1" customHeight="1" x14ac:dyDescent="0.25">
      <c r="A949" s="166" t="s">
        <v>333</v>
      </c>
      <c r="B949" s="166"/>
      <c r="C949" s="166"/>
      <c r="D949" s="166"/>
      <c r="E949" s="166"/>
      <c r="F949" s="182">
        <f t="shared" si="641"/>
        <v>0</v>
      </c>
      <c r="G949" s="182">
        <f t="shared" si="642"/>
        <v>0</v>
      </c>
      <c r="H949" s="183">
        <f t="shared" si="643"/>
        <v>0</v>
      </c>
      <c r="I949" s="108"/>
      <c r="J949" s="115"/>
      <c r="K949" s="115"/>
      <c r="L949" s="115"/>
      <c r="M949" s="9"/>
      <c r="N949" s="155">
        <v>312120</v>
      </c>
      <c r="O949" s="156" t="s">
        <v>40</v>
      </c>
      <c r="P949" s="157" t="s">
        <v>128</v>
      </c>
      <c r="Q949" s="158">
        <v>0</v>
      </c>
      <c r="R949" s="158">
        <v>0</v>
      </c>
      <c r="S949" s="158">
        <f>Q949+R949</f>
        <v>0</v>
      </c>
      <c r="T949" s="158"/>
      <c r="U949" s="252"/>
      <c r="V949" s="252"/>
      <c r="W949" s="289">
        <v>0</v>
      </c>
      <c r="X949" s="158"/>
      <c r="Y949" s="262"/>
      <c r="Z949" s="158"/>
      <c r="AA949" s="158">
        <f>+Q949</f>
        <v>0</v>
      </c>
      <c r="AB949" s="158"/>
      <c r="AC949" s="158"/>
      <c r="AD949" s="158"/>
    </row>
    <row r="950" spans="1:30" s="98" customFormat="1" ht="20.25" hidden="1" customHeight="1" x14ac:dyDescent="0.25">
      <c r="A950" s="167" t="s">
        <v>333</v>
      </c>
      <c r="B950" s="167"/>
      <c r="C950" s="167"/>
      <c r="D950" s="167"/>
      <c r="E950" s="180" t="s">
        <v>380</v>
      </c>
      <c r="F950" s="182">
        <f t="shared" si="641"/>
        <v>0</v>
      </c>
      <c r="G950" s="182">
        <f t="shared" si="642"/>
        <v>0</v>
      </c>
      <c r="H950" s="183">
        <f t="shared" si="643"/>
        <v>0</v>
      </c>
      <c r="I950" s="108"/>
      <c r="J950" s="115"/>
      <c r="K950" s="115"/>
      <c r="L950" s="115"/>
      <c r="M950" s="176">
        <v>31213</v>
      </c>
      <c r="N950" s="177"/>
      <c r="O950" s="178" t="s">
        <v>40</v>
      </c>
      <c r="P950" s="177" t="s">
        <v>129</v>
      </c>
      <c r="Q950" s="179">
        <f>Q951</f>
        <v>0</v>
      </c>
      <c r="R950" s="179">
        <f t="shared" ref="R950:AD950" si="656">R951</f>
        <v>0</v>
      </c>
      <c r="S950" s="179">
        <f t="shared" si="656"/>
        <v>0</v>
      </c>
      <c r="T950" s="179">
        <f t="shared" si="656"/>
        <v>0</v>
      </c>
      <c r="U950" s="251">
        <f t="shared" si="656"/>
        <v>0</v>
      </c>
      <c r="V950" s="251">
        <f t="shared" si="656"/>
        <v>0</v>
      </c>
      <c r="W950" s="287">
        <f t="shared" si="656"/>
        <v>0</v>
      </c>
      <c r="X950" s="179"/>
      <c r="Y950" s="261"/>
      <c r="Z950" s="179">
        <f t="shared" si="656"/>
        <v>0</v>
      </c>
      <c r="AA950" s="179">
        <f t="shared" si="656"/>
        <v>0</v>
      </c>
      <c r="AB950" s="179">
        <f t="shared" si="656"/>
        <v>0</v>
      </c>
      <c r="AC950" s="179">
        <f t="shared" si="656"/>
        <v>0</v>
      </c>
      <c r="AD950" s="179">
        <f t="shared" si="656"/>
        <v>0</v>
      </c>
    </row>
    <row r="951" spans="1:30" s="98" customFormat="1" ht="20.25" hidden="1" customHeight="1" x14ac:dyDescent="0.25">
      <c r="A951" s="166" t="s">
        <v>333</v>
      </c>
      <c r="B951" s="166"/>
      <c r="C951" s="166"/>
      <c r="D951" s="166"/>
      <c r="E951" s="166"/>
      <c r="F951" s="182">
        <f t="shared" si="641"/>
        <v>0</v>
      </c>
      <c r="G951" s="182">
        <f t="shared" si="642"/>
        <v>0</v>
      </c>
      <c r="H951" s="183">
        <f t="shared" si="643"/>
        <v>0</v>
      </c>
      <c r="I951" s="108"/>
      <c r="J951" s="115"/>
      <c r="K951" s="115"/>
      <c r="L951" s="115"/>
      <c r="M951" s="9"/>
      <c r="N951" s="155">
        <v>312130</v>
      </c>
      <c r="O951" s="156" t="s">
        <v>40</v>
      </c>
      <c r="P951" s="157" t="s">
        <v>129</v>
      </c>
      <c r="Q951" s="158">
        <v>0</v>
      </c>
      <c r="R951" s="158">
        <v>0</v>
      </c>
      <c r="S951" s="158">
        <f>Q951+R951</f>
        <v>0</v>
      </c>
      <c r="T951" s="158"/>
      <c r="U951" s="252"/>
      <c r="V951" s="252"/>
      <c r="W951" s="289">
        <v>0</v>
      </c>
      <c r="X951" s="158"/>
      <c r="Y951" s="262"/>
      <c r="Z951" s="158"/>
      <c r="AA951" s="158">
        <f>+Q951</f>
        <v>0</v>
      </c>
      <c r="AB951" s="158"/>
      <c r="AC951" s="158"/>
      <c r="AD951" s="158"/>
    </row>
    <row r="952" spans="1:30" s="98" customFormat="1" ht="20.25" hidden="1" customHeight="1" x14ac:dyDescent="0.25">
      <c r="A952" s="167" t="s">
        <v>333</v>
      </c>
      <c r="B952" s="167"/>
      <c r="C952" s="167"/>
      <c r="D952" s="167"/>
      <c r="E952" s="180" t="s">
        <v>380</v>
      </c>
      <c r="F952" s="182">
        <f t="shared" si="641"/>
        <v>0</v>
      </c>
      <c r="G952" s="182">
        <f t="shared" si="642"/>
        <v>0</v>
      </c>
      <c r="H952" s="183">
        <f t="shared" si="643"/>
        <v>0</v>
      </c>
      <c r="I952" s="108"/>
      <c r="J952" s="115"/>
      <c r="K952" s="115"/>
      <c r="L952" s="115"/>
      <c r="M952" s="176">
        <v>31214</v>
      </c>
      <c r="N952" s="177"/>
      <c r="O952" s="178" t="s">
        <v>40</v>
      </c>
      <c r="P952" s="177" t="s">
        <v>130</v>
      </c>
      <c r="Q952" s="179">
        <f>Q953</f>
        <v>0</v>
      </c>
      <c r="R952" s="179">
        <f t="shared" ref="R952:AD952" si="657">R953</f>
        <v>0</v>
      </c>
      <c r="S952" s="179">
        <f t="shared" si="657"/>
        <v>0</v>
      </c>
      <c r="T952" s="179">
        <f t="shared" si="657"/>
        <v>0</v>
      </c>
      <c r="U952" s="251">
        <f t="shared" si="657"/>
        <v>0</v>
      </c>
      <c r="V952" s="251">
        <f t="shared" si="657"/>
        <v>0</v>
      </c>
      <c r="W952" s="287">
        <f t="shared" si="657"/>
        <v>0</v>
      </c>
      <c r="X952" s="179"/>
      <c r="Y952" s="261"/>
      <c r="Z952" s="179">
        <f t="shared" si="657"/>
        <v>0</v>
      </c>
      <c r="AA952" s="179">
        <f t="shared" si="657"/>
        <v>0</v>
      </c>
      <c r="AB952" s="179">
        <f t="shared" si="657"/>
        <v>0</v>
      </c>
      <c r="AC952" s="179">
        <f t="shared" si="657"/>
        <v>0</v>
      </c>
      <c r="AD952" s="179">
        <f t="shared" si="657"/>
        <v>0</v>
      </c>
    </row>
    <row r="953" spans="1:30" s="98" customFormat="1" ht="20.25" hidden="1" customHeight="1" x14ac:dyDescent="0.25">
      <c r="A953" s="166" t="s">
        <v>333</v>
      </c>
      <c r="B953" s="166"/>
      <c r="C953" s="166"/>
      <c r="D953" s="166"/>
      <c r="E953" s="166"/>
      <c r="F953" s="182">
        <f t="shared" si="641"/>
        <v>0</v>
      </c>
      <c r="G953" s="182">
        <f t="shared" si="642"/>
        <v>0</v>
      </c>
      <c r="H953" s="183">
        <f t="shared" si="643"/>
        <v>0</v>
      </c>
      <c r="I953" s="108"/>
      <c r="J953" s="115"/>
      <c r="K953" s="115"/>
      <c r="L953" s="115"/>
      <c r="M953" s="9"/>
      <c r="N953" s="155">
        <v>312140</v>
      </c>
      <c r="O953" s="156" t="s">
        <v>40</v>
      </c>
      <c r="P953" s="157" t="s">
        <v>130</v>
      </c>
      <c r="Q953" s="158">
        <v>0</v>
      </c>
      <c r="R953" s="158">
        <v>0</v>
      </c>
      <c r="S953" s="158">
        <f>Q953+R953</f>
        <v>0</v>
      </c>
      <c r="T953" s="158"/>
      <c r="U953" s="252"/>
      <c r="V953" s="252"/>
      <c r="W953" s="289">
        <v>0</v>
      </c>
      <c r="X953" s="158"/>
      <c r="Y953" s="262"/>
      <c r="Z953" s="158"/>
      <c r="AA953" s="158">
        <f>+Q953</f>
        <v>0</v>
      </c>
      <c r="AB953" s="158"/>
      <c r="AC953" s="158"/>
      <c r="AD953" s="158"/>
    </row>
    <row r="954" spans="1:30" s="98" customFormat="1" ht="20.25" hidden="1" customHeight="1" x14ac:dyDescent="0.25">
      <c r="A954" s="167" t="s">
        <v>333</v>
      </c>
      <c r="B954" s="167"/>
      <c r="C954" s="167"/>
      <c r="D954" s="167"/>
      <c r="E954" s="180" t="s">
        <v>380</v>
      </c>
      <c r="F954" s="182">
        <f t="shared" si="641"/>
        <v>0</v>
      </c>
      <c r="G954" s="182">
        <f t="shared" si="642"/>
        <v>0</v>
      </c>
      <c r="H954" s="183">
        <f t="shared" si="643"/>
        <v>0</v>
      </c>
      <c r="I954" s="108"/>
      <c r="J954" s="115"/>
      <c r="K954" s="115"/>
      <c r="L954" s="115"/>
      <c r="M954" s="176">
        <v>31215</v>
      </c>
      <c r="N954" s="177"/>
      <c r="O954" s="178" t="s">
        <v>40</v>
      </c>
      <c r="P954" s="177" t="s">
        <v>131</v>
      </c>
      <c r="Q954" s="179">
        <f>Q955</f>
        <v>0</v>
      </c>
      <c r="R954" s="179">
        <f t="shared" ref="R954:AD954" si="658">R955</f>
        <v>0</v>
      </c>
      <c r="S954" s="179">
        <f t="shared" si="658"/>
        <v>0</v>
      </c>
      <c r="T954" s="179">
        <f t="shared" si="658"/>
        <v>0</v>
      </c>
      <c r="U954" s="251">
        <f t="shared" si="658"/>
        <v>0</v>
      </c>
      <c r="V954" s="251">
        <f t="shared" si="658"/>
        <v>0</v>
      </c>
      <c r="W954" s="287">
        <f t="shared" si="658"/>
        <v>0</v>
      </c>
      <c r="X954" s="179"/>
      <c r="Y954" s="261"/>
      <c r="Z954" s="179">
        <f t="shared" si="658"/>
        <v>0</v>
      </c>
      <c r="AA954" s="179">
        <f t="shared" si="658"/>
        <v>0</v>
      </c>
      <c r="AB954" s="179">
        <f t="shared" si="658"/>
        <v>0</v>
      </c>
      <c r="AC954" s="179">
        <f t="shared" si="658"/>
        <v>0</v>
      </c>
      <c r="AD954" s="179">
        <f t="shared" si="658"/>
        <v>0</v>
      </c>
    </row>
    <row r="955" spans="1:30" s="98" customFormat="1" ht="20.25" hidden="1" customHeight="1" x14ac:dyDescent="0.25">
      <c r="A955" s="166" t="s">
        <v>333</v>
      </c>
      <c r="B955" s="166"/>
      <c r="C955" s="166"/>
      <c r="D955" s="166"/>
      <c r="E955" s="166"/>
      <c r="F955" s="182">
        <f t="shared" si="641"/>
        <v>0</v>
      </c>
      <c r="G955" s="182">
        <f t="shared" si="642"/>
        <v>0</v>
      </c>
      <c r="H955" s="183">
        <f t="shared" si="643"/>
        <v>0</v>
      </c>
      <c r="I955" s="108"/>
      <c r="J955" s="115"/>
      <c r="K955" s="115"/>
      <c r="L955" s="115"/>
      <c r="M955" s="9"/>
      <c r="N955" s="155">
        <v>312150</v>
      </c>
      <c r="O955" s="156" t="s">
        <v>40</v>
      </c>
      <c r="P955" s="157" t="s">
        <v>131</v>
      </c>
      <c r="Q955" s="158">
        <v>0</v>
      </c>
      <c r="R955" s="158">
        <v>0</v>
      </c>
      <c r="S955" s="158">
        <f>Q955+R955</f>
        <v>0</v>
      </c>
      <c r="T955" s="158"/>
      <c r="U955" s="252"/>
      <c r="V955" s="252"/>
      <c r="W955" s="289">
        <v>0</v>
      </c>
      <c r="X955" s="158"/>
      <c r="Y955" s="262"/>
      <c r="Z955" s="158"/>
      <c r="AA955" s="158">
        <f>+Q955</f>
        <v>0</v>
      </c>
      <c r="AB955" s="158"/>
      <c r="AC955" s="158"/>
      <c r="AD955" s="158"/>
    </row>
    <row r="956" spans="1:30" s="98" customFormat="1" ht="20.25" hidden="1" customHeight="1" x14ac:dyDescent="0.25">
      <c r="A956" s="167" t="s">
        <v>333</v>
      </c>
      <c r="B956" s="167"/>
      <c r="C956" s="167"/>
      <c r="D956" s="167"/>
      <c r="E956" s="180" t="s">
        <v>380</v>
      </c>
      <c r="F956" s="182">
        <f t="shared" si="641"/>
        <v>0</v>
      </c>
      <c r="G956" s="182">
        <f t="shared" si="642"/>
        <v>0</v>
      </c>
      <c r="H956" s="183">
        <f t="shared" si="643"/>
        <v>0</v>
      </c>
      <c r="I956" s="108"/>
      <c r="J956" s="115"/>
      <c r="K956" s="115"/>
      <c r="L956" s="115"/>
      <c r="M956" s="176">
        <v>31219</v>
      </c>
      <c r="N956" s="177"/>
      <c r="O956" s="178" t="s">
        <v>40</v>
      </c>
      <c r="P956" s="177" t="s">
        <v>133</v>
      </c>
      <c r="Q956" s="179">
        <f>Q957</f>
        <v>0</v>
      </c>
      <c r="R956" s="179">
        <f t="shared" ref="R956:AD956" si="659">R957</f>
        <v>0</v>
      </c>
      <c r="S956" s="179">
        <f t="shared" si="659"/>
        <v>0</v>
      </c>
      <c r="T956" s="179">
        <f t="shared" si="659"/>
        <v>0</v>
      </c>
      <c r="U956" s="251">
        <f t="shared" si="659"/>
        <v>0</v>
      </c>
      <c r="V956" s="251">
        <f t="shared" si="659"/>
        <v>0</v>
      </c>
      <c r="W956" s="287">
        <f t="shared" si="659"/>
        <v>0</v>
      </c>
      <c r="X956" s="179"/>
      <c r="Y956" s="261"/>
      <c r="Z956" s="179">
        <f t="shared" si="659"/>
        <v>0</v>
      </c>
      <c r="AA956" s="179">
        <f t="shared" si="659"/>
        <v>0</v>
      </c>
      <c r="AB956" s="179">
        <f t="shared" si="659"/>
        <v>0</v>
      </c>
      <c r="AC956" s="179">
        <f t="shared" si="659"/>
        <v>0</v>
      </c>
      <c r="AD956" s="179">
        <f t="shared" si="659"/>
        <v>0</v>
      </c>
    </row>
    <row r="957" spans="1:30" s="98" customFormat="1" ht="20.25" hidden="1" customHeight="1" x14ac:dyDescent="0.25">
      <c r="A957" s="166" t="s">
        <v>333</v>
      </c>
      <c r="B957" s="166"/>
      <c r="C957" s="166"/>
      <c r="D957" s="166"/>
      <c r="E957" s="166"/>
      <c r="F957" s="182">
        <f t="shared" si="641"/>
        <v>0</v>
      </c>
      <c r="G957" s="182">
        <f t="shared" si="642"/>
        <v>0</v>
      </c>
      <c r="H957" s="183">
        <f t="shared" si="643"/>
        <v>0</v>
      </c>
      <c r="I957" s="108"/>
      <c r="J957" s="115"/>
      <c r="K957" s="115"/>
      <c r="L957" s="115"/>
      <c r="M957" s="9"/>
      <c r="N957" s="155">
        <v>312190</v>
      </c>
      <c r="O957" s="156" t="s">
        <v>40</v>
      </c>
      <c r="P957" s="157" t="s">
        <v>133</v>
      </c>
      <c r="Q957" s="158">
        <v>0</v>
      </c>
      <c r="R957" s="158">
        <v>0</v>
      </c>
      <c r="S957" s="158">
        <f>Q957+R957</f>
        <v>0</v>
      </c>
      <c r="T957" s="158"/>
      <c r="U957" s="252"/>
      <c r="V957" s="252"/>
      <c r="W957" s="289">
        <v>0</v>
      </c>
      <c r="X957" s="158"/>
      <c r="Y957" s="262"/>
      <c r="Z957" s="158"/>
      <c r="AA957" s="158">
        <f>+Q957</f>
        <v>0</v>
      </c>
      <c r="AB957" s="158"/>
      <c r="AC957" s="158"/>
      <c r="AD957" s="158"/>
    </row>
    <row r="958" spans="1:30" s="194" customFormat="1" ht="20.25" customHeight="1" x14ac:dyDescent="0.25">
      <c r="A958" s="172" t="s">
        <v>333</v>
      </c>
      <c r="B958" s="172"/>
      <c r="C958" s="195" t="s">
        <v>376</v>
      </c>
      <c r="D958" s="195" t="s">
        <v>379</v>
      </c>
      <c r="E958" s="195" t="s">
        <v>380</v>
      </c>
      <c r="F958" s="187">
        <f t="shared" si="641"/>
        <v>680</v>
      </c>
      <c r="G958" s="187">
        <f t="shared" si="642"/>
        <v>1319</v>
      </c>
      <c r="H958" s="188">
        <f t="shared" si="643"/>
        <v>1899</v>
      </c>
      <c r="I958" s="108"/>
      <c r="J958" s="115"/>
      <c r="K958" s="115">
        <v>313</v>
      </c>
      <c r="L958" s="115"/>
      <c r="M958" s="115"/>
      <c r="N958" s="116"/>
      <c r="O958" s="10" t="s">
        <v>40</v>
      </c>
      <c r="P958" s="111" t="s">
        <v>135</v>
      </c>
      <c r="Q958" s="117">
        <f>Q959+Q964</f>
        <v>340</v>
      </c>
      <c r="R958" s="117">
        <f t="shared" ref="R958:AD958" si="660">R959+R964</f>
        <v>0</v>
      </c>
      <c r="S958" s="117">
        <f t="shared" si="660"/>
        <v>340</v>
      </c>
      <c r="T958" s="117">
        <f t="shared" si="660"/>
        <v>359</v>
      </c>
      <c r="U958" s="250">
        <f t="shared" si="660"/>
        <v>280</v>
      </c>
      <c r="V958" s="250">
        <f t="shared" si="660"/>
        <v>340</v>
      </c>
      <c r="W958" s="286">
        <f t="shared" si="660"/>
        <v>340</v>
      </c>
      <c r="X958" s="117"/>
      <c r="Y958" s="260"/>
      <c r="Z958" s="193">
        <f t="shared" si="660"/>
        <v>359</v>
      </c>
      <c r="AA958" s="193">
        <f t="shared" si="660"/>
        <v>340</v>
      </c>
      <c r="AB958" s="193">
        <f t="shared" si="660"/>
        <v>400</v>
      </c>
      <c r="AC958" s="193">
        <f t="shared" si="660"/>
        <v>400</v>
      </c>
      <c r="AD958" s="193">
        <f t="shared" si="660"/>
        <v>400</v>
      </c>
    </row>
    <row r="959" spans="1:30" s="98" customFormat="1" ht="20.25" customHeight="1" x14ac:dyDescent="0.25">
      <c r="A959" s="166" t="s">
        <v>333</v>
      </c>
      <c r="B959" s="166"/>
      <c r="C959" s="166"/>
      <c r="D959" s="180" t="s">
        <v>379</v>
      </c>
      <c r="E959" s="180" t="s">
        <v>380</v>
      </c>
      <c r="F959" s="182">
        <f t="shared" si="641"/>
        <v>680</v>
      </c>
      <c r="G959" s="182">
        <f t="shared" si="642"/>
        <v>1319</v>
      </c>
      <c r="H959" s="183">
        <f t="shared" si="643"/>
        <v>1899</v>
      </c>
      <c r="I959" s="108"/>
      <c r="J959" s="115"/>
      <c r="K959" s="115"/>
      <c r="L959" s="115">
        <v>3132</v>
      </c>
      <c r="M959" s="115"/>
      <c r="N959" s="116"/>
      <c r="O959" s="10" t="s">
        <v>40</v>
      </c>
      <c r="P959" s="111" t="s">
        <v>136</v>
      </c>
      <c r="Q959" s="117">
        <f>Q960+Q962</f>
        <v>340</v>
      </c>
      <c r="R959" s="117">
        <f t="shared" ref="R959:AD959" si="661">R960+R962</f>
        <v>0</v>
      </c>
      <c r="S959" s="117">
        <f t="shared" si="661"/>
        <v>340</v>
      </c>
      <c r="T959" s="117">
        <v>359</v>
      </c>
      <c r="U959" s="250">
        <f t="shared" si="661"/>
        <v>280</v>
      </c>
      <c r="V959" s="250">
        <f t="shared" si="661"/>
        <v>340</v>
      </c>
      <c r="W959" s="286">
        <f t="shared" si="661"/>
        <v>340</v>
      </c>
      <c r="X959" s="117"/>
      <c r="Y959" s="260"/>
      <c r="Z959" s="117">
        <f t="shared" si="661"/>
        <v>359</v>
      </c>
      <c r="AA959" s="117">
        <f t="shared" si="661"/>
        <v>340</v>
      </c>
      <c r="AB959" s="117">
        <f t="shared" si="661"/>
        <v>400</v>
      </c>
      <c r="AC959" s="117">
        <f t="shared" si="661"/>
        <v>400</v>
      </c>
      <c r="AD959" s="117">
        <f t="shared" si="661"/>
        <v>400</v>
      </c>
    </row>
    <row r="960" spans="1:30" s="98" customFormat="1" ht="20.25" hidden="1" customHeight="1" x14ac:dyDescent="0.25">
      <c r="A960" s="167" t="s">
        <v>333</v>
      </c>
      <c r="B960" s="167"/>
      <c r="C960" s="167"/>
      <c r="D960" s="167"/>
      <c r="E960" s="180" t="s">
        <v>380</v>
      </c>
      <c r="F960" s="182">
        <f t="shared" si="641"/>
        <v>680</v>
      </c>
      <c r="G960" s="182">
        <f t="shared" si="642"/>
        <v>960</v>
      </c>
      <c r="H960" s="183">
        <f t="shared" si="643"/>
        <v>1899</v>
      </c>
      <c r="I960" s="108"/>
      <c r="J960" s="115"/>
      <c r="K960" s="115"/>
      <c r="L960" s="115"/>
      <c r="M960" s="176">
        <v>31321</v>
      </c>
      <c r="N960" s="177"/>
      <c r="O960" s="178" t="s">
        <v>40</v>
      </c>
      <c r="P960" s="177" t="s">
        <v>136</v>
      </c>
      <c r="Q960" s="179">
        <f t="shared" ref="Q960:AD960" si="662">Q961</f>
        <v>340</v>
      </c>
      <c r="R960" s="179">
        <f t="shared" si="662"/>
        <v>0</v>
      </c>
      <c r="S960" s="179">
        <f t="shared" si="662"/>
        <v>340</v>
      </c>
      <c r="T960" s="179">
        <f t="shared" si="662"/>
        <v>0</v>
      </c>
      <c r="U960" s="251">
        <f t="shared" si="662"/>
        <v>280</v>
      </c>
      <c r="V960" s="251">
        <f t="shared" si="662"/>
        <v>340</v>
      </c>
      <c r="W960" s="287">
        <f t="shared" si="662"/>
        <v>340</v>
      </c>
      <c r="X960" s="179"/>
      <c r="Y960" s="261"/>
      <c r="Z960" s="179">
        <f t="shared" si="662"/>
        <v>359</v>
      </c>
      <c r="AA960" s="179">
        <f t="shared" si="662"/>
        <v>340</v>
      </c>
      <c r="AB960" s="179">
        <f t="shared" si="662"/>
        <v>400</v>
      </c>
      <c r="AC960" s="179">
        <f t="shared" si="662"/>
        <v>400</v>
      </c>
      <c r="AD960" s="179">
        <f t="shared" si="662"/>
        <v>400</v>
      </c>
    </row>
    <row r="961" spans="1:30" s="98" customFormat="1" ht="20.25" hidden="1" customHeight="1" x14ac:dyDescent="0.25">
      <c r="A961" s="166" t="s">
        <v>333</v>
      </c>
      <c r="B961" s="166"/>
      <c r="C961" s="166"/>
      <c r="D961" s="166"/>
      <c r="E961" s="166"/>
      <c r="F961" s="182">
        <f t="shared" si="641"/>
        <v>680</v>
      </c>
      <c r="G961" s="182">
        <f t="shared" si="642"/>
        <v>960</v>
      </c>
      <c r="H961" s="183">
        <f t="shared" si="643"/>
        <v>1899</v>
      </c>
      <c r="I961" s="108"/>
      <c r="J961" s="115"/>
      <c r="K961" s="115"/>
      <c r="L961" s="115"/>
      <c r="M961" s="9"/>
      <c r="N961" s="155">
        <v>313210</v>
      </c>
      <c r="O961" s="156" t="s">
        <v>40</v>
      </c>
      <c r="P961" s="157" t="s">
        <v>136</v>
      </c>
      <c r="Q961" s="158">
        <v>340</v>
      </c>
      <c r="R961" s="158">
        <f>S961-Q961</f>
        <v>0</v>
      </c>
      <c r="S961" s="158">
        <f>480-140</f>
        <v>340</v>
      </c>
      <c r="T961" s="158"/>
      <c r="U961" s="252">
        <v>280</v>
      </c>
      <c r="V961" s="252">
        <v>340</v>
      </c>
      <c r="W961" s="289">
        <v>340</v>
      </c>
      <c r="X961" s="158"/>
      <c r="Y961" s="262"/>
      <c r="Z961" s="158">
        <v>359</v>
      </c>
      <c r="AA961" s="158">
        <f>+Q961</f>
        <v>340</v>
      </c>
      <c r="AB961" s="158">
        <v>400</v>
      </c>
      <c r="AC961" s="158">
        <v>400</v>
      </c>
      <c r="AD961" s="158">
        <v>400</v>
      </c>
    </row>
    <row r="962" spans="1:30" s="98" customFormat="1" ht="20.25" hidden="1" customHeight="1" x14ac:dyDescent="0.25">
      <c r="A962" s="167" t="s">
        <v>333</v>
      </c>
      <c r="B962" s="167"/>
      <c r="C962" s="167"/>
      <c r="D962" s="167"/>
      <c r="E962" s="180" t="s">
        <v>380</v>
      </c>
      <c r="F962" s="182">
        <f t="shared" si="641"/>
        <v>0</v>
      </c>
      <c r="G962" s="182">
        <f t="shared" si="642"/>
        <v>0</v>
      </c>
      <c r="H962" s="183">
        <f t="shared" si="643"/>
        <v>0</v>
      </c>
      <c r="I962" s="108"/>
      <c r="J962" s="115"/>
      <c r="K962" s="115"/>
      <c r="L962" s="115"/>
      <c r="M962" s="176">
        <v>31322</v>
      </c>
      <c r="N962" s="177"/>
      <c r="O962" s="178" t="s">
        <v>40</v>
      </c>
      <c r="P962" s="177" t="s">
        <v>256</v>
      </c>
      <c r="Q962" s="179">
        <f>+Q963</f>
        <v>0</v>
      </c>
      <c r="R962" s="179">
        <f t="shared" ref="R962:AD962" si="663">+R963</f>
        <v>0</v>
      </c>
      <c r="S962" s="179">
        <f t="shared" si="663"/>
        <v>0</v>
      </c>
      <c r="T962" s="179">
        <f t="shared" si="663"/>
        <v>0</v>
      </c>
      <c r="U962" s="179">
        <f t="shared" si="663"/>
        <v>0</v>
      </c>
      <c r="V962" s="179">
        <f t="shared" si="663"/>
        <v>0</v>
      </c>
      <c r="W962" s="287">
        <f t="shared" si="663"/>
        <v>0</v>
      </c>
      <c r="X962" s="179"/>
      <c r="Y962" s="261"/>
      <c r="Z962" s="179">
        <f t="shared" si="663"/>
        <v>0</v>
      </c>
      <c r="AA962" s="179">
        <f t="shared" si="663"/>
        <v>0</v>
      </c>
      <c r="AB962" s="179">
        <f t="shared" si="663"/>
        <v>0</v>
      </c>
      <c r="AC962" s="179">
        <f t="shared" si="663"/>
        <v>0</v>
      </c>
      <c r="AD962" s="179">
        <f t="shared" si="663"/>
        <v>0</v>
      </c>
    </row>
    <row r="963" spans="1:30" s="98" customFormat="1" ht="20.25" hidden="1" customHeight="1" x14ac:dyDescent="0.25">
      <c r="A963" s="166" t="s">
        <v>333</v>
      </c>
      <c r="B963" s="166"/>
      <c r="C963" s="166"/>
      <c r="D963" s="166"/>
      <c r="E963" s="166"/>
      <c r="F963" s="182">
        <f t="shared" si="641"/>
        <v>0</v>
      </c>
      <c r="G963" s="182">
        <f t="shared" si="642"/>
        <v>0</v>
      </c>
      <c r="H963" s="183">
        <f t="shared" si="643"/>
        <v>0</v>
      </c>
      <c r="I963" s="108"/>
      <c r="J963" s="115"/>
      <c r="K963" s="115"/>
      <c r="L963" s="115"/>
      <c r="M963" s="9"/>
      <c r="N963" s="155">
        <v>313220</v>
      </c>
      <c r="O963" s="156" t="s">
        <v>40</v>
      </c>
      <c r="P963" s="157" t="s">
        <v>256</v>
      </c>
      <c r="Q963" s="158"/>
      <c r="R963" s="158"/>
      <c r="S963" s="158"/>
      <c r="T963" s="158"/>
      <c r="U963" s="158"/>
      <c r="V963" s="158"/>
      <c r="W963" s="289">
        <v>0</v>
      </c>
      <c r="X963" s="158"/>
      <c r="Y963" s="262"/>
      <c r="Z963" s="158"/>
      <c r="AA963" s="158">
        <f>+Q963</f>
        <v>0</v>
      </c>
      <c r="AB963" s="158"/>
      <c r="AC963" s="158"/>
      <c r="AD963" s="158"/>
    </row>
    <row r="964" spans="1:30" s="98" customFormat="1" ht="20.25" hidden="1" customHeight="1" x14ac:dyDescent="0.25">
      <c r="A964" s="166" t="s">
        <v>333</v>
      </c>
      <c r="B964" s="166"/>
      <c r="C964" s="166"/>
      <c r="D964" s="180" t="s">
        <v>379</v>
      </c>
      <c r="E964" s="180" t="s">
        <v>380</v>
      </c>
      <c r="F964" s="182">
        <f t="shared" si="641"/>
        <v>0</v>
      </c>
      <c r="G964" s="182">
        <f t="shared" si="642"/>
        <v>0</v>
      </c>
      <c r="H964" s="183">
        <f t="shared" si="643"/>
        <v>0</v>
      </c>
      <c r="I964" s="108"/>
      <c r="J964" s="115"/>
      <c r="K964" s="115"/>
      <c r="L964" s="115">
        <v>3133</v>
      </c>
      <c r="M964" s="115"/>
      <c r="N964" s="116"/>
      <c r="O964" s="10" t="s">
        <v>40</v>
      </c>
      <c r="P964" s="111" t="s">
        <v>257</v>
      </c>
      <c r="Q964" s="117">
        <f>+Q965</f>
        <v>0</v>
      </c>
      <c r="R964" s="117">
        <f t="shared" ref="R964:AD965" si="664">+R965</f>
        <v>0</v>
      </c>
      <c r="S964" s="117">
        <f t="shared" si="664"/>
        <v>0</v>
      </c>
      <c r="T964" s="117">
        <f t="shared" si="664"/>
        <v>0</v>
      </c>
      <c r="U964" s="117">
        <f t="shared" si="664"/>
        <v>0</v>
      </c>
      <c r="V964" s="117">
        <f t="shared" si="664"/>
        <v>0</v>
      </c>
      <c r="W964" s="286">
        <f t="shared" si="664"/>
        <v>0</v>
      </c>
      <c r="X964" s="117"/>
      <c r="Y964" s="260"/>
      <c r="Z964" s="117">
        <f t="shared" si="664"/>
        <v>0</v>
      </c>
      <c r="AA964" s="117">
        <f t="shared" si="664"/>
        <v>0</v>
      </c>
      <c r="AB964" s="117">
        <f t="shared" si="664"/>
        <v>0</v>
      </c>
      <c r="AC964" s="117">
        <f t="shared" si="664"/>
        <v>0</v>
      </c>
      <c r="AD964" s="117">
        <f t="shared" si="664"/>
        <v>0</v>
      </c>
    </row>
    <row r="965" spans="1:30" s="98" customFormat="1" ht="20.25" hidden="1" customHeight="1" x14ac:dyDescent="0.25">
      <c r="A965" s="167" t="s">
        <v>333</v>
      </c>
      <c r="B965" s="167"/>
      <c r="C965" s="167"/>
      <c r="D965" s="167"/>
      <c r="E965" s="180" t="s">
        <v>380</v>
      </c>
      <c r="F965" s="182">
        <f t="shared" si="641"/>
        <v>0</v>
      </c>
      <c r="G965" s="182">
        <f t="shared" si="642"/>
        <v>0</v>
      </c>
      <c r="H965" s="183">
        <f t="shared" si="643"/>
        <v>0</v>
      </c>
      <c r="I965" s="108"/>
      <c r="J965" s="115"/>
      <c r="K965" s="115"/>
      <c r="L965" s="115"/>
      <c r="M965" s="176">
        <v>31332</v>
      </c>
      <c r="N965" s="177"/>
      <c r="O965" s="178" t="s">
        <v>40</v>
      </c>
      <c r="P965" s="177" t="s">
        <v>257</v>
      </c>
      <c r="Q965" s="179">
        <f>+Q966</f>
        <v>0</v>
      </c>
      <c r="R965" s="179">
        <f t="shared" si="664"/>
        <v>0</v>
      </c>
      <c r="S965" s="179">
        <f t="shared" si="664"/>
        <v>0</v>
      </c>
      <c r="T965" s="179">
        <f t="shared" si="664"/>
        <v>0</v>
      </c>
      <c r="U965" s="179">
        <f t="shared" si="664"/>
        <v>0</v>
      </c>
      <c r="V965" s="179">
        <f t="shared" si="664"/>
        <v>0</v>
      </c>
      <c r="W965" s="287">
        <f t="shared" si="664"/>
        <v>0</v>
      </c>
      <c r="X965" s="179"/>
      <c r="Y965" s="261"/>
      <c r="Z965" s="179">
        <f t="shared" si="664"/>
        <v>0</v>
      </c>
      <c r="AA965" s="179">
        <f t="shared" si="664"/>
        <v>0</v>
      </c>
      <c r="AB965" s="179">
        <f t="shared" si="664"/>
        <v>0</v>
      </c>
      <c r="AC965" s="179">
        <f t="shared" si="664"/>
        <v>0</v>
      </c>
      <c r="AD965" s="179">
        <f t="shared" si="664"/>
        <v>0</v>
      </c>
    </row>
    <row r="966" spans="1:30" s="98" customFormat="1" ht="20.25" hidden="1" customHeight="1" x14ac:dyDescent="0.25">
      <c r="A966" s="166" t="s">
        <v>333</v>
      </c>
      <c r="B966" s="166"/>
      <c r="C966" s="166"/>
      <c r="D966" s="166"/>
      <c r="E966" s="166"/>
      <c r="F966" s="182">
        <f t="shared" si="641"/>
        <v>0</v>
      </c>
      <c r="G966" s="182">
        <f t="shared" si="642"/>
        <v>0</v>
      </c>
      <c r="H966" s="183">
        <f t="shared" si="643"/>
        <v>0</v>
      </c>
      <c r="I966" s="108"/>
      <c r="J966" s="115"/>
      <c r="K966" s="115"/>
      <c r="L966" s="115"/>
      <c r="M966" s="9"/>
      <c r="N966" s="155">
        <v>313320</v>
      </c>
      <c r="O966" s="156" t="s">
        <v>40</v>
      </c>
      <c r="P966" s="157" t="s">
        <v>257</v>
      </c>
      <c r="Q966" s="158"/>
      <c r="R966" s="158"/>
      <c r="S966" s="158"/>
      <c r="T966" s="158"/>
      <c r="U966" s="158"/>
      <c r="V966" s="158"/>
      <c r="W966" s="289">
        <v>0</v>
      </c>
      <c r="X966" s="158"/>
      <c r="Y966" s="262"/>
      <c r="Z966" s="158"/>
      <c r="AA966" s="158">
        <f>+Q966</f>
        <v>0</v>
      </c>
      <c r="AB966" s="158"/>
      <c r="AC966" s="158"/>
      <c r="AD966" s="158"/>
    </row>
    <row r="967" spans="1:30" s="171" customFormat="1" ht="20.25" customHeight="1" x14ac:dyDescent="0.25">
      <c r="A967" s="167" t="s">
        <v>333</v>
      </c>
      <c r="B967" s="180" t="s">
        <v>345</v>
      </c>
      <c r="C967" s="180" t="s">
        <v>376</v>
      </c>
      <c r="D967" s="180" t="s">
        <v>379</v>
      </c>
      <c r="E967" s="180" t="s">
        <v>380</v>
      </c>
      <c r="F967" s="182">
        <f t="shared" si="641"/>
        <v>14200</v>
      </c>
      <c r="G967" s="182">
        <f t="shared" si="642"/>
        <v>28321</v>
      </c>
      <c r="H967" s="183">
        <f t="shared" si="643"/>
        <v>35171</v>
      </c>
      <c r="I967" s="231"/>
      <c r="J967" s="231">
        <v>32</v>
      </c>
      <c r="K967" s="231"/>
      <c r="L967" s="231"/>
      <c r="M967" s="231"/>
      <c r="N967" s="231"/>
      <c r="O967" s="257" t="s">
        <v>40</v>
      </c>
      <c r="P967" s="232" t="s">
        <v>7</v>
      </c>
      <c r="Q967" s="233">
        <f>Q968+Q989+Q1013</f>
        <v>7100</v>
      </c>
      <c r="R967" s="233">
        <f t="shared" ref="R967:AD967" si="665">R968+R989+R1013</f>
        <v>0</v>
      </c>
      <c r="S967" s="233">
        <f t="shared" si="665"/>
        <v>7100</v>
      </c>
      <c r="T967" s="233">
        <f t="shared" si="665"/>
        <v>6921</v>
      </c>
      <c r="U967" s="233">
        <f t="shared" si="665"/>
        <v>7100</v>
      </c>
      <c r="V967" s="233">
        <f t="shared" si="665"/>
        <v>7100</v>
      </c>
      <c r="W967" s="233">
        <f t="shared" si="665"/>
        <v>7100</v>
      </c>
      <c r="X967" s="233"/>
      <c r="Y967" s="230">
        <f>W967/V967*100</f>
        <v>100</v>
      </c>
      <c r="Z967" s="170">
        <f t="shared" si="665"/>
        <v>6921</v>
      </c>
      <c r="AA967" s="170">
        <f t="shared" si="665"/>
        <v>7100</v>
      </c>
      <c r="AB967" s="170">
        <f t="shared" si="665"/>
        <v>7100</v>
      </c>
      <c r="AC967" s="170">
        <f t="shared" si="665"/>
        <v>7050</v>
      </c>
      <c r="AD967" s="170">
        <f t="shared" si="665"/>
        <v>7000</v>
      </c>
    </row>
    <row r="968" spans="1:30" s="194" customFormat="1" ht="20.25" customHeight="1" x14ac:dyDescent="0.25">
      <c r="A968" s="172" t="s">
        <v>333</v>
      </c>
      <c r="B968" s="172"/>
      <c r="C968" s="195" t="s">
        <v>376</v>
      </c>
      <c r="D968" s="195" t="s">
        <v>379</v>
      </c>
      <c r="E968" s="195" t="s">
        <v>380</v>
      </c>
      <c r="F968" s="187">
        <f t="shared" si="641"/>
        <v>520</v>
      </c>
      <c r="G968" s="187">
        <f t="shared" si="642"/>
        <v>780</v>
      </c>
      <c r="H968" s="188">
        <f t="shared" si="643"/>
        <v>1040</v>
      </c>
      <c r="I968" s="108"/>
      <c r="J968" s="115"/>
      <c r="K968" s="115">
        <v>321</v>
      </c>
      <c r="L968" s="115"/>
      <c r="M968" s="115"/>
      <c r="N968" s="116"/>
      <c r="O968" s="10" t="s">
        <v>40</v>
      </c>
      <c r="P968" s="111" t="s">
        <v>137</v>
      </c>
      <c r="Q968" s="117">
        <f>Q969+Q983+Q978</f>
        <v>260</v>
      </c>
      <c r="R968" s="117">
        <f t="shared" ref="R968:AD968" si="666">R969+R983+R978</f>
        <v>0</v>
      </c>
      <c r="S968" s="117">
        <f t="shared" si="666"/>
        <v>260</v>
      </c>
      <c r="T968" s="117">
        <f t="shared" si="666"/>
        <v>0</v>
      </c>
      <c r="U968" s="250">
        <f t="shared" si="666"/>
        <v>260</v>
      </c>
      <c r="V968" s="250">
        <f t="shared" si="666"/>
        <v>260</v>
      </c>
      <c r="W968" s="286">
        <f t="shared" si="666"/>
        <v>260</v>
      </c>
      <c r="X968" s="117"/>
      <c r="Y968" s="260"/>
      <c r="Z968" s="193">
        <f t="shared" si="666"/>
        <v>0</v>
      </c>
      <c r="AA968" s="193">
        <f t="shared" si="666"/>
        <v>260</v>
      </c>
      <c r="AB968" s="193">
        <f t="shared" si="666"/>
        <v>260</v>
      </c>
      <c r="AC968" s="193">
        <f t="shared" si="666"/>
        <v>260</v>
      </c>
      <c r="AD968" s="193">
        <f t="shared" si="666"/>
        <v>260</v>
      </c>
    </row>
    <row r="969" spans="1:30" s="98" customFormat="1" ht="20.25" customHeight="1" x14ac:dyDescent="0.25">
      <c r="A969" s="166" t="s">
        <v>333</v>
      </c>
      <c r="B969" s="166"/>
      <c r="C969" s="166"/>
      <c r="D969" s="180" t="s">
        <v>379</v>
      </c>
      <c r="E969" s="180" t="s">
        <v>380</v>
      </c>
      <c r="F969" s="182">
        <f t="shared" si="641"/>
        <v>120</v>
      </c>
      <c r="G969" s="182">
        <f t="shared" si="642"/>
        <v>180</v>
      </c>
      <c r="H969" s="183">
        <f t="shared" si="643"/>
        <v>240</v>
      </c>
      <c r="I969" s="108"/>
      <c r="J969" s="115"/>
      <c r="K969" s="115"/>
      <c r="L969" s="115">
        <v>3211</v>
      </c>
      <c r="M969" s="115"/>
      <c r="N969" s="116"/>
      <c r="O969" s="10" t="s">
        <v>40</v>
      </c>
      <c r="P969" s="111" t="s">
        <v>138</v>
      </c>
      <c r="Q969" s="117">
        <f>Q970+Q972+Q974+Q976</f>
        <v>60</v>
      </c>
      <c r="R969" s="117">
        <f t="shared" ref="R969:AD969" si="667">R970+R972+R974+R976</f>
        <v>0</v>
      </c>
      <c r="S969" s="117">
        <f t="shared" si="667"/>
        <v>60</v>
      </c>
      <c r="T969" s="117">
        <f t="shared" si="667"/>
        <v>0</v>
      </c>
      <c r="U969" s="250">
        <f t="shared" si="667"/>
        <v>60</v>
      </c>
      <c r="V969" s="250">
        <f t="shared" si="667"/>
        <v>60</v>
      </c>
      <c r="W969" s="286">
        <f t="shared" si="667"/>
        <v>60</v>
      </c>
      <c r="X969" s="117"/>
      <c r="Y969" s="260"/>
      <c r="Z969" s="117">
        <f t="shared" si="667"/>
        <v>0</v>
      </c>
      <c r="AA969" s="117">
        <f t="shared" si="667"/>
        <v>60</v>
      </c>
      <c r="AB969" s="117">
        <f t="shared" si="667"/>
        <v>60</v>
      </c>
      <c r="AC969" s="117">
        <f t="shared" si="667"/>
        <v>60</v>
      </c>
      <c r="AD969" s="117">
        <f t="shared" si="667"/>
        <v>60</v>
      </c>
    </row>
    <row r="970" spans="1:30" s="98" customFormat="1" ht="20.25" hidden="1" customHeight="1" x14ac:dyDescent="0.25">
      <c r="A970" s="167" t="s">
        <v>333</v>
      </c>
      <c r="B970" s="167"/>
      <c r="C970" s="167"/>
      <c r="D970" s="167"/>
      <c r="E970" s="180" t="s">
        <v>380</v>
      </c>
      <c r="F970" s="182">
        <f t="shared" si="641"/>
        <v>120</v>
      </c>
      <c r="G970" s="182">
        <f t="shared" si="642"/>
        <v>180</v>
      </c>
      <c r="H970" s="183">
        <f t="shared" si="643"/>
        <v>240</v>
      </c>
      <c r="I970" s="108"/>
      <c r="J970" s="115"/>
      <c r="K970" s="115"/>
      <c r="L970" s="115"/>
      <c r="M970" s="176">
        <v>32111</v>
      </c>
      <c r="N970" s="177"/>
      <c r="O970" s="178" t="s">
        <v>40</v>
      </c>
      <c r="P970" s="177" t="s">
        <v>139</v>
      </c>
      <c r="Q970" s="179">
        <f t="shared" ref="Q970:AD970" si="668">Q971</f>
        <v>60</v>
      </c>
      <c r="R970" s="179">
        <f t="shared" si="668"/>
        <v>0</v>
      </c>
      <c r="S970" s="179">
        <f t="shared" si="668"/>
        <v>60</v>
      </c>
      <c r="T970" s="179">
        <f t="shared" si="668"/>
        <v>0</v>
      </c>
      <c r="U970" s="251">
        <f t="shared" si="668"/>
        <v>60</v>
      </c>
      <c r="V970" s="251">
        <f t="shared" si="668"/>
        <v>60</v>
      </c>
      <c r="W970" s="287">
        <f t="shared" si="668"/>
        <v>60</v>
      </c>
      <c r="X970" s="179"/>
      <c r="Y970" s="261"/>
      <c r="Z970" s="179">
        <f t="shared" si="668"/>
        <v>0</v>
      </c>
      <c r="AA970" s="179">
        <f t="shared" si="668"/>
        <v>60</v>
      </c>
      <c r="AB970" s="179">
        <f t="shared" si="668"/>
        <v>60</v>
      </c>
      <c r="AC970" s="179">
        <f t="shared" si="668"/>
        <v>60</v>
      </c>
      <c r="AD970" s="179">
        <f t="shared" si="668"/>
        <v>60</v>
      </c>
    </row>
    <row r="971" spans="1:30" s="98" customFormat="1" ht="20.25" hidden="1" customHeight="1" x14ac:dyDescent="0.25">
      <c r="A971" s="166" t="s">
        <v>333</v>
      </c>
      <c r="B971" s="166"/>
      <c r="C971" s="166"/>
      <c r="D971" s="166"/>
      <c r="E971" s="166"/>
      <c r="F971" s="182">
        <f t="shared" si="641"/>
        <v>120</v>
      </c>
      <c r="G971" s="182">
        <f t="shared" si="642"/>
        <v>180</v>
      </c>
      <c r="H971" s="183">
        <f t="shared" si="643"/>
        <v>240</v>
      </c>
      <c r="I971" s="108"/>
      <c r="J971" s="115"/>
      <c r="K971" s="115"/>
      <c r="L971" s="115"/>
      <c r="M971" s="9"/>
      <c r="N971" s="155">
        <v>321110</v>
      </c>
      <c r="O971" s="156" t="s">
        <v>40</v>
      </c>
      <c r="P971" s="157" t="s">
        <v>139</v>
      </c>
      <c r="Q971" s="158">
        <v>60</v>
      </c>
      <c r="R971" s="158">
        <f>S971-Q971</f>
        <v>0</v>
      </c>
      <c r="S971" s="158">
        <v>60</v>
      </c>
      <c r="T971" s="158"/>
      <c r="U971" s="252">
        <v>60</v>
      </c>
      <c r="V971" s="252">
        <v>60</v>
      </c>
      <c r="W971" s="289">
        <v>60</v>
      </c>
      <c r="X971" s="158"/>
      <c r="Y971" s="262"/>
      <c r="Z971" s="158"/>
      <c r="AA971" s="158">
        <f>+Q971</f>
        <v>60</v>
      </c>
      <c r="AB971" s="158">
        <v>60</v>
      </c>
      <c r="AC971" s="158">
        <v>60</v>
      </c>
      <c r="AD971" s="158">
        <v>60</v>
      </c>
    </row>
    <row r="972" spans="1:30" s="98" customFormat="1" ht="20.25" hidden="1" customHeight="1" x14ac:dyDescent="0.25">
      <c r="A972" s="167" t="s">
        <v>333</v>
      </c>
      <c r="B972" s="167"/>
      <c r="C972" s="167"/>
      <c r="D972" s="167"/>
      <c r="E972" s="180" t="s">
        <v>380</v>
      </c>
      <c r="F972" s="182">
        <f t="shared" si="641"/>
        <v>0</v>
      </c>
      <c r="G972" s="182">
        <f t="shared" si="642"/>
        <v>0</v>
      </c>
      <c r="H972" s="183">
        <f t="shared" si="643"/>
        <v>0</v>
      </c>
      <c r="I972" s="108"/>
      <c r="J972" s="115"/>
      <c r="K972" s="115"/>
      <c r="L972" s="115"/>
      <c r="M972" s="176">
        <v>32113</v>
      </c>
      <c r="N972" s="177"/>
      <c r="O972" s="178" t="s">
        <v>40</v>
      </c>
      <c r="P972" s="177" t="s">
        <v>140</v>
      </c>
      <c r="Q972" s="179">
        <f>+Q973</f>
        <v>0</v>
      </c>
      <c r="R972" s="179">
        <f t="shared" ref="R972:AD972" si="669">+R973</f>
        <v>0</v>
      </c>
      <c r="S972" s="179">
        <f t="shared" si="669"/>
        <v>0</v>
      </c>
      <c r="T972" s="179">
        <f t="shared" si="669"/>
        <v>0</v>
      </c>
      <c r="U972" s="251">
        <f t="shared" si="669"/>
        <v>0</v>
      </c>
      <c r="V972" s="251">
        <f t="shared" si="669"/>
        <v>0</v>
      </c>
      <c r="W972" s="287">
        <f t="shared" si="669"/>
        <v>0</v>
      </c>
      <c r="X972" s="179"/>
      <c r="Y972" s="261"/>
      <c r="Z972" s="179">
        <f t="shared" si="669"/>
        <v>0</v>
      </c>
      <c r="AA972" s="179">
        <f t="shared" si="669"/>
        <v>0</v>
      </c>
      <c r="AB972" s="179">
        <f t="shared" si="669"/>
        <v>0</v>
      </c>
      <c r="AC972" s="179">
        <f t="shared" si="669"/>
        <v>0</v>
      </c>
      <c r="AD972" s="179">
        <f t="shared" si="669"/>
        <v>0</v>
      </c>
    </row>
    <row r="973" spans="1:30" s="98" customFormat="1" ht="20.25" hidden="1" customHeight="1" x14ac:dyDescent="0.25">
      <c r="A973" s="166" t="s">
        <v>333</v>
      </c>
      <c r="B973" s="166"/>
      <c r="C973" s="166"/>
      <c r="D973" s="166"/>
      <c r="E973" s="166"/>
      <c r="F973" s="182">
        <f t="shared" si="641"/>
        <v>0</v>
      </c>
      <c r="G973" s="182">
        <f t="shared" si="642"/>
        <v>0</v>
      </c>
      <c r="H973" s="183">
        <f t="shared" si="643"/>
        <v>0</v>
      </c>
      <c r="I973" s="108"/>
      <c r="J973" s="115"/>
      <c r="K973" s="115"/>
      <c r="L973" s="115"/>
      <c r="M973" s="9"/>
      <c r="N973" s="155">
        <v>321130</v>
      </c>
      <c r="O973" s="156" t="s">
        <v>40</v>
      </c>
      <c r="P973" s="157" t="s">
        <v>140</v>
      </c>
      <c r="Q973" s="158"/>
      <c r="R973" s="158"/>
      <c r="S973" s="158"/>
      <c r="T973" s="158"/>
      <c r="U973" s="252"/>
      <c r="V973" s="252"/>
      <c r="W973" s="289">
        <v>0</v>
      </c>
      <c r="X973" s="158"/>
      <c r="Y973" s="262"/>
      <c r="Z973" s="158"/>
      <c r="AA973" s="158">
        <f>+Q973</f>
        <v>0</v>
      </c>
      <c r="AB973" s="158"/>
      <c r="AC973" s="158"/>
      <c r="AD973" s="158"/>
    </row>
    <row r="974" spans="1:30" s="98" customFormat="1" ht="20.25" hidden="1" customHeight="1" x14ac:dyDescent="0.25">
      <c r="A974" s="167" t="s">
        <v>333</v>
      </c>
      <c r="B974" s="167"/>
      <c r="C974" s="167"/>
      <c r="D974" s="167"/>
      <c r="E974" s="180" t="s">
        <v>380</v>
      </c>
      <c r="F974" s="182">
        <f t="shared" si="641"/>
        <v>0</v>
      </c>
      <c r="G974" s="182">
        <f t="shared" si="642"/>
        <v>0</v>
      </c>
      <c r="H974" s="183">
        <f t="shared" si="643"/>
        <v>0</v>
      </c>
      <c r="I974" s="108"/>
      <c r="J974" s="115"/>
      <c r="K974" s="115"/>
      <c r="L974" s="115"/>
      <c r="M974" s="176">
        <v>32115</v>
      </c>
      <c r="N974" s="177"/>
      <c r="O974" s="178" t="s">
        <v>40</v>
      </c>
      <c r="P974" s="177" t="s">
        <v>292</v>
      </c>
      <c r="Q974" s="179">
        <f>+Q975</f>
        <v>0</v>
      </c>
      <c r="R974" s="179">
        <f t="shared" ref="R974:AD974" si="670">+R975</f>
        <v>0</v>
      </c>
      <c r="S974" s="179">
        <f t="shared" si="670"/>
        <v>0</v>
      </c>
      <c r="T974" s="179">
        <f t="shared" si="670"/>
        <v>0</v>
      </c>
      <c r="U974" s="251">
        <f t="shared" si="670"/>
        <v>0</v>
      </c>
      <c r="V974" s="251">
        <f t="shared" si="670"/>
        <v>0</v>
      </c>
      <c r="W974" s="287">
        <f t="shared" si="670"/>
        <v>0</v>
      </c>
      <c r="X974" s="179"/>
      <c r="Y974" s="261"/>
      <c r="Z974" s="179">
        <f t="shared" si="670"/>
        <v>0</v>
      </c>
      <c r="AA974" s="179">
        <f t="shared" si="670"/>
        <v>0</v>
      </c>
      <c r="AB974" s="179">
        <f t="shared" si="670"/>
        <v>0</v>
      </c>
      <c r="AC974" s="179">
        <f t="shared" si="670"/>
        <v>0</v>
      </c>
      <c r="AD974" s="179">
        <f t="shared" si="670"/>
        <v>0</v>
      </c>
    </row>
    <row r="975" spans="1:30" s="98" customFormat="1" ht="20.25" hidden="1" customHeight="1" x14ac:dyDescent="0.25">
      <c r="A975" s="166" t="s">
        <v>333</v>
      </c>
      <c r="B975" s="166"/>
      <c r="C975" s="166"/>
      <c r="D975" s="166"/>
      <c r="E975" s="166"/>
      <c r="F975" s="182">
        <f t="shared" si="641"/>
        <v>0</v>
      </c>
      <c r="G975" s="182">
        <f t="shared" si="642"/>
        <v>0</v>
      </c>
      <c r="H975" s="183">
        <f t="shared" si="643"/>
        <v>0</v>
      </c>
      <c r="I975" s="108"/>
      <c r="J975" s="115"/>
      <c r="K975" s="115"/>
      <c r="L975" s="115"/>
      <c r="M975" s="9"/>
      <c r="N975" s="155">
        <v>321150</v>
      </c>
      <c r="O975" s="156" t="s">
        <v>40</v>
      </c>
      <c r="P975" s="157" t="s">
        <v>292</v>
      </c>
      <c r="Q975" s="158"/>
      <c r="R975" s="158"/>
      <c r="S975" s="158"/>
      <c r="T975" s="158"/>
      <c r="U975" s="252"/>
      <c r="V975" s="252"/>
      <c r="W975" s="289">
        <v>0</v>
      </c>
      <c r="X975" s="158"/>
      <c r="Y975" s="262"/>
      <c r="Z975" s="158"/>
      <c r="AA975" s="158">
        <f>+Q975</f>
        <v>0</v>
      </c>
      <c r="AB975" s="158"/>
      <c r="AC975" s="158"/>
      <c r="AD975" s="158"/>
    </row>
    <row r="976" spans="1:30" s="98" customFormat="1" ht="20.25" hidden="1" customHeight="1" x14ac:dyDescent="0.25">
      <c r="A976" s="167" t="s">
        <v>333</v>
      </c>
      <c r="B976" s="167"/>
      <c r="C976" s="167"/>
      <c r="D976" s="167"/>
      <c r="E976" s="180" t="s">
        <v>380</v>
      </c>
      <c r="F976" s="182">
        <f t="shared" si="641"/>
        <v>0</v>
      </c>
      <c r="G976" s="182">
        <f t="shared" si="642"/>
        <v>0</v>
      </c>
      <c r="H976" s="183">
        <f t="shared" si="643"/>
        <v>0</v>
      </c>
      <c r="I976" s="108"/>
      <c r="J976" s="115"/>
      <c r="K976" s="115"/>
      <c r="L976" s="115"/>
      <c r="M976" s="176">
        <v>32119</v>
      </c>
      <c r="N976" s="177"/>
      <c r="O976" s="178" t="s">
        <v>40</v>
      </c>
      <c r="P976" s="177" t="s">
        <v>142</v>
      </c>
      <c r="Q976" s="179">
        <f>+Q977</f>
        <v>0</v>
      </c>
      <c r="R976" s="179">
        <f t="shared" ref="R976:AD976" si="671">+R977</f>
        <v>0</v>
      </c>
      <c r="S976" s="179">
        <f t="shared" si="671"/>
        <v>0</v>
      </c>
      <c r="T976" s="179">
        <f t="shared" si="671"/>
        <v>0</v>
      </c>
      <c r="U976" s="251">
        <f t="shared" si="671"/>
        <v>0</v>
      </c>
      <c r="V976" s="251">
        <f t="shared" si="671"/>
        <v>0</v>
      </c>
      <c r="W976" s="287">
        <f t="shared" si="671"/>
        <v>0</v>
      </c>
      <c r="X976" s="179"/>
      <c r="Y976" s="261"/>
      <c r="Z976" s="179">
        <f t="shared" si="671"/>
        <v>0</v>
      </c>
      <c r="AA976" s="179">
        <f t="shared" si="671"/>
        <v>0</v>
      </c>
      <c r="AB976" s="179">
        <f t="shared" si="671"/>
        <v>0</v>
      </c>
      <c r="AC976" s="179">
        <f t="shared" si="671"/>
        <v>0</v>
      </c>
      <c r="AD976" s="179">
        <f t="shared" si="671"/>
        <v>0</v>
      </c>
    </row>
    <row r="977" spans="1:30" s="98" customFormat="1" ht="20.25" hidden="1" customHeight="1" x14ac:dyDescent="0.25">
      <c r="A977" s="166" t="s">
        <v>333</v>
      </c>
      <c r="B977" s="166"/>
      <c r="C977" s="166"/>
      <c r="D977" s="166"/>
      <c r="E977" s="166"/>
      <c r="F977" s="182">
        <f t="shared" si="641"/>
        <v>0</v>
      </c>
      <c r="G977" s="182">
        <f t="shared" si="642"/>
        <v>0</v>
      </c>
      <c r="H977" s="183">
        <f t="shared" si="643"/>
        <v>0</v>
      </c>
      <c r="I977" s="108"/>
      <c r="J977" s="115"/>
      <c r="K977" s="115"/>
      <c r="L977" s="115"/>
      <c r="M977" s="9"/>
      <c r="N977" s="155">
        <v>321190</v>
      </c>
      <c r="O977" s="156" t="s">
        <v>40</v>
      </c>
      <c r="P977" s="157" t="s">
        <v>142</v>
      </c>
      <c r="Q977" s="158"/>
      <c r="R977" s="158"/>
      <c r="S977" s="158"/>
      <c r="T977" s="158"/>
      <c r="U977" s="252"/>
      <c r="V977" s="252"/>
      <c r="W977" s="289">
        <v>0</v>
      </c>
      <c r="X977" s="158"/>
      <c r="Y977" s="262"/>
      <c r="Z977" s="158"/>
      <c r="AA977" s="158">
        <f>+Q977</f>
        <v>0</v>
      </c>
      <c r="AB977" s="158"/>
      <c r="AC977" s="158"/>
      <c r="AD977" s="158"/>
    </row>
    <row r="978" spans="1:30" s="98" customFormat="1" ht="20.25" hidden="1" customHeight="1" x14ac:dyDescent="0.25">
      <c r="A978" s="166" t="s">
        <v>333</v>
      </c>
      <c r="B978" s="166"/>
      <c r="C978" s="166"/>
      <c r="D978" s="180" t="s">
        <v>379</v>
      </c>
      <c r="E978" s="180" t="s">
        <v>380</v>
      </c>
      <c r="F978" s="182">
        <f t="shared" si="641"/>
        <v>0</v>
      </c>
      <c r="G978" s="182">
        <f t="shared" si="642"/>
        <v>0</v>
      </c>
      <c r="H978" s="183">
        <f t="shared" si="643"/>
        <v>0</v>
      </c>
      <c r="I978" s="108"/>
      <c r="J978" s="115"/>
      <c r="K978" s="115"/>
      <c r="L978" s="115">
        <v>3212</v>
      </c>
      <c r="M978" s="115"/>
      <c r="N978" s="116"/>
      <c r="O978" s="10" t="s">
        <v>40</v>
      </c>
      <c r="P978" s="111" t="s">
        <v>143</v>
      </c>
      <c r="Q978" s="117">
        <f>+Q979+Q981</f>
        <v>0</v>
      </c>
      <c r="R978" s="117">
        <f t="shared" ref="R978:AD978" si="672">+R979+R981</f>
        <v>0</v>
      </c>
      <c r="S978" s="117">
        <f t="shared" si="672"/>
        <v>0</v>
      </c>
      <c r="T978" s="117">
        <f t="shared" si="672"/>
        <v>0</v>
      </c>
      <c r="U978" s="250">
        <f t="shared" si="672"/>
        <v>0</v>
      </c>
      <c r="V978" s="250">
        <f t="shared" si="672"/>
        <v>0</v>
      </c>
      <c r="W978" s="286">
        <f t="shared" si="672"/>
        <v>0</v>
      </c>
      <c r="X978" s="117"/>
      <c r="Y978" s="260"/>
      <c r="Z978" s="117">
        <f t="shared" si="672"/>
        <v>0</v>
      </c>
      <c r="AA978" s="117">
        <f t="shared" si="672"/>
        <v>0</v>
      </c>
      <c r="AB978" s="117">
        <f t="shared" si="672"/>
        <v>0</v>
      </c>
      <c r="AC978" s="117">
        <f t="shared" si="672"/>
        <v>0</v>
      </c>
      <c r="AD978" s="117">
        <f t="shared" si="672"/>
        <v>0</v>
      </c>
    </row>
    <row r="979" spans="1:30" s="98" customFormat="1" ht="20.25" hidden="1" customHeight="1" x14ac:dyDescent="0.25">
      <c r="A979" s="167" t="s">
        <v>333</v>
      </c>
      <c r="B979" s="167"/>
      <c r="C979" s="167"/>
      <c r="D979" s="167"/>
      <c r="E979" s="180" t="s">
        <v>380</v>
      </c>
      <c r="F979" s="182">
        <f t="shared" si="641"/>
        <v>0</v>
      </c>
      <c r="G979" s="182">
        <f t="shared" si="642"/>
        <v>0</v>
      </c>
      <c r="H979" s="183">
        <f t="shared" si="643"/>
        <v>0</v>
      </c>
      <c r="I979" s="108"/>
      <c r="J979" s="115"/>
      <c r="K979" s="115"/>
      <c r="L979" s="115"/>
      <c r="M979" s="176">
        <v>32121</v>
      </c>
      <c r="N979" s="177"/>
      <c r="O979" s="178" t="s">
        <v>40</v>
      </c>
      <c r="P979" s="177" t="s">
        <v>144</v>
      </c>
      <c r="Q979" s="179">
        <f>+Q980</f>
        <v>0</v>
      </c>
      <c r="R979" s="179">
        <f t="shared" ref="R979:AD979" si="673">+R980</f>
        <v>0</v>
      </c>
      <c r="S979" s="179">
        <f t="shared" si="673"/>
        <v>0</v>
      </c>
      <c r="T979" s="179">
        <f t="shared" si="673"/>
        <v>0</v>
      </c>
      <c r="U979" s="251">
        <f t="shared" si="673"/>
        <v>0</v>
      </c>
      <c r="V979" s="251">
        <f t="shared" si="673"/>
        <v>0</v>
      </c>
      <c r="W979" s="287">
        <f t="shared" si="673"/>
        <v>0</v>
      </c>
      <c r="X979" s="179"/>
      <c r="Y979" s="261"/>
      <c r="Z979" s="179">
        <f t="shared" si="673"/>
        <v>0</v>
      </c>
      <c r="AA979" s="179">
        <f t="shared" si="673"/>
        <v>0</v>
      </c>
      <c r="AB979" s="179">
        <f t="shared" si="673"/>
        <v>0</v>
      </c>
      <c r="AC979" s="179">
        <f t="shared" si="673"/>
        <v>0</v>
      </c>
      <c r="AD979" s="179">
        <f t="shared" si="673"/>
        <v>0</v>
      </c>
    </row>
    <row r="980" spans="1:30" s="98" customFormat="1" ht="20.25" hidden="1" customHeight="1" x14ac:dyDescent="0.25">
      <c r="A980" s="166" t="s">
        <v>333</v>
      </c>
      <c r="B980" s="166"/>
      <c r="C980" s="166"/>
      <c r="D980" s="166"/>
      <c r="E980" s="166"/>
      <c r="F980" s="182">
        <f t="shared" si="641"/>
        <v>0</v>
      </c>
      <c r="G980" s="182">
        <f t="shared" si="642"/>
        <v>0</v>
      </c>
      <c r="H980" s="183">
        <f t="shared" si="643"/>
        <v>0</v>
      </c>
      <c r="I980" s="108"/>
      <c r="J980" s="115"/>
      <c r="K980" s="115"/>
      <c r="L980" s="115"/>
      <c r="M980" s="9"/>
      <c r="N980" s="155">
        <v>321210</v>
      </c>
      <c r="O980" s="156" t="s">
        <v>40</v>
      </c>
      <c r="P980" s="157" t="s">
        <v>144</v>
      </c>
      <c r="Q980" s="158"/>
      <c r="R980" s="158"/>
      <c r="S980" s="158"/>
      <c r="T980" s="158"/>
      <c r="U980" s="252"/>
      <c r="V980" s="252"/>
      <c r="W980" s="289">
        <v>0</v>
      </c>
      <c r="X980" s="158"/>
      <c r="Y980" s="262"/>
      <c r="Z980" s="158"/>
      <c r="AA980" s="158">
        <f>+Q980</f>
        <v>0</v>
      </c>
      <c r="AB980" s="158"/>
      <c r="AC980" s="158"/>
      <c r="AD980" s="158"/>
    </row>
    <row r="981" spans="1:30" s="98" customFormat="1" ht="20.25" hidden="1" customHeight="1" x14ac:dyDescent="0.25">
      <c r="A981" s="167" t="s">
        <v>333</v>
      </c>
      <c r="B981" s="167"/>
      <c r="C981" s="167"/>
      <c r="D981" s="167"/>
      <c r="E981" s="180" t="s">
        <v>380</v>
      </c>
      <c r="F981" s="182">
        <f t="shared" si="641"/>
        <v>0</v>
      </c>
      <c r="G981" s="182">
        <f t="shared" si="642"/>
        <v>0</v>
      </c>
      <c r="H981" s="183">
        <f t="shared" si="643"/>
        <v>0</v>
      </c>
      <c r="I981" s="108"/>
      <c r="J981" s="115"/>
      <c r="K981" s="115"/>
      <c r="L981" s="115"/>
      <c r="M981" s="176">
        <v>32123</v>
      </c>
      <c r="N981" s="177"/>
      <c r="O981" s="178" t="s">
        <v>40</v>
      </c>
      <c r="P981" s="177" t="s">
        <v>145</v>
      </c>
      <c r="Q981" s="179">
        <f>+Q982</f>
        <v>0</v>
      </c>
      <c r="R981" s="179">
        <f t="shared" ref="R981:AD981" si="674">+R982</f>
        <v>0</v>
      </c>
      <c r="S981" s="179">
        <f t="shared" si="674"/>
        <v>0</v>
      </c>
      <c r="T981" s="179">
        <f t="shared" si="674"/>
        <v>0</v>
      </c>
      <c r="U981" s="251">
        <f t="shared" si="674"/>
        <v>0</v>
      </c>
      <c r="V981" s="251">
        <f t="shared" si="674"/>
        <v>0</v>
      </c>
      <c r="W981" s="287">
        <f t="shared" si="674"/>
        <v>0</v>
      </c>
      <c r="X981" s="179"/>
      <c r="Y981" s="261"/>
      <c r="Z981" s="179">
        <f t="shared" si="674"/>
        <v>0</v>
      </c>
      <c r="AA981" s="179">
        <f t="shared" si="674"/>
        <v>0</v>
      </c>
      <c r="AB981" s="179">
        <f t="shared" si="674"/>
        <v>0</v>
      </c>
      <c r="AC981" s="179">
        <f t="shared" si="674"/>
        <v>0</v>
      </c>
      <c r="AD981" s="179">
        <f t="shared" si="674"/>
        <v>0</v>
      </c>
    </row>
    <row r="982" spans="1:30" s="98" customFormat="1" ht="20.25" hidden="1" customHeight="1" x14ac:dyDescent="0.25">
      <c r="A982" s="166" t="s">
        <v>333</v>
      </c>
      <c r="B982" s="166"/>
      <c r="C982" s="166"/>
      <c r="D982" s="166"/>
      <c r="E982" s="166"/>
      <c r="F982" s="182">
        <f t="shared" si="641"/>
        <v>0</v>
      </c>
      <c r="G982" s="182">
        <f t="shared" si="642"/>
        <v>0</v>
      </c>
      <c r="H982" s="183">
        <f t="shared" si="643"/>
        <v>0</v>
      </c>
      <c r="I982" s="108"/>
      <c r="J982" s="115"/>
      <c r="K982" s="115"/>
      <c r="L982" s="115"/>
      <c r="M982" s="9"/>
      <c r="N982" s="155">
        <v>321230</v>
      </c>
      <c r="O982" s="156" t="s">
        <v>40</v>
      </c>
      <c r="P982" s="157" t="s">
        <v>145</v>
      </c>
      <c r="Q982" s="158"/>
      <c r="R982" s="158"/>
      <c r="S982" s="158"/>
      <c r="T982" s="158"/>
      <c r="U982" s="252"/>
      <c r="V982" s="252"/>
      <c r="W982" s="289">
        <v>0</v>
      </c>
      <c r="X982" s="158"/>
      <c r="Y982" s="262"/>
      <c r="Z982" s="158"/>
      <c r="AA982" s="158">
        <f>+Q982</f>
        <v>0</v>
      </c>
      <c r="AB982" s="158"/>
      <c r="AC982" s="158"/>
      <c r="AD982" s="158"/>
    </row>
    <row r="983" spans="1:30" s="98" customFormat="1" ht="20.25" customHeight="1" x14ac:dyDescent="0.25">
      <c r="A983" s="166" t="s">
        <v>333</v>
      </c>
      <c r="B983" s="166"/>
      <c r="C983" s="166"/>
      <c r="D983" s="180" t="s">
        <v>379</v>
      </c>
      <c r="E983" s="180" t="s">
        <v>380</v>
      </c>
      <c r="F983" s="182">
        <f t="shared" si="641"/>
        <v>400</v>
      </c>
      <c r="G983" s="182">
        <f t="shared" si="642"/>
        <v>600</v>
      </c>
      <c r="H983" s="183">
        <f t="shared" si="643"/>
        <v>800</v>
      </c>
      <c r="I983" s="108"/>
      <c r="J983" s="115"/>
      <c r="K983" s="115"/>
      <c r="L983" s="115">
        <v>3213</v>
      </c>
      <c r="M983" s="115"/>
      <c r="N983" s="116"/>
      <c r="O983" s="10" t="s">
        <v>40</v>
      </c>
      <c r="P983" s="111" t="s">
        <v>146</v>
      </c>
      <c r="Q983" s="117">
        <f>Q984+Q987</f>
        <v>200</v>
      </c>
      <c r="R983" s="117">
        <f t="shared" ref="R983:AD983" si="675">R984+R987</f>
        <v>0</v>
      </c>
      <c r="S983" s="117">
        <f t="shared" si="675"/>
        <v>200</v>
      </c>
      <c r="T983" s="117">
        <f t="shared" si="675"/>
        <v>0</v>
      </c>
      <c r="U983" s="250">
        <f t="shared" si="675"/>
        <v>200</v>
      </c>
      <c r="V983" s="250">
        <f t="shared" si="675"/>
        <v>200</v>
      </c>
      <c r="W983" s="286">
        <f t="shared" si="675"/>
        <v>200</v>
      </c>
      <c r="X983" s="117"/>
      <c r="Y983" s="260"/>
      <c r="Z983" s="117">
        <f t="shared" si="675"/>
        <v>0</v>
      </c>
      <c r="AA983" s="117">
        <f t="shared" si="675"/>
        <v>200</v>
      </c>
      <c r="AB983" s="117">
        <f t="shared" si="675"/>
        <v>200</v>
      </c>
      <c r="AC983" s="117">
        <f t="shared" si="675"/>
        <v>200</v>
      </c>
      <c r="AD983" s="117">
        <f t="shared" si="675"/>
        <v>200</v>
      </c>
    </row>
    <row r="984" spans="1:30" s="98" customFormat="1" ht="20.25" hidden="1" customHeight="1" x14ac:dyDescent="0.25">
      <c r="A984" s="167" t="s">
        <v>333</v>
      </c>
      <c r="B984" s="167"/>
      <c r="C984" s="167"/>
      <c r="D984" s="167"/>
      <c r="E984" s="180" t="s">
        <v>380</v>
      </c>
      <c r="F984" s="182">
        <f t="shared" si="641"/>
        <v>400</v>
      </c>
      <c r="G984" s="182">
        <f t="shared" si="642"/>
        <v>600</v>
      </c>
      <c r="H984" s="183">
        <f t="shared" si="643"/>
        <v>800</v>
      </c>
      <c r="I984" s="108"/>
      <c r="J984" s="115"/>
      <c r="K984" s="115"/>
      <c r="L984" s="115"/>
      <c r="M984" s="176">
        <v>32131</v>
      </c>
      <c r="N984" s="177"/>
      <c r="O984" s="178" t="s">
        <v>40</v>
      </c>
      <c r="P984" s="177" t="s">
        <v>147</v>
      </c>
      <c r="Q984" s="179">
        <f t="shared" ref="Q984:AD984" si="676">Q985</f>
        <v>200</v>
      </c>
      <c r="R984" s="179">
        <f t="shared" si="676"/>
        <v>0</v>
      </c>
      <c r="S984" s="179">
        <f t="shared" si="676"/>
        <v>200</v>
      </c>
      <c r="T984" s="179">
        <f t="shared" si="676"/>
        <v>0</v>
      </c>
      <c r="U984" s="251">
        <f t="shared" si="676"/>
        <v>200</v>
      </c>
      <c r="V984" s="251">
        <f t="shared" si="676"/>
        <v>200</v>
      </c>
      <c r="W984" s="287">
        <f t="shared" si="676"/>
        <v>200</v>
      </c>
      <c r="X984" s="179"/>
      <c r="Y984" s="261"/>
      <c r="Z984" s="179">
        <f t="shared" si="676"/>
        <v>0</v>
      </c>
      <c r="AA984" s="179">
        <f t="shared" si="676"/>
        <v>200</v>
      </c>
      <c r="AB984" s="179">
        <f t="shared" si="676"/>
        <v>200</v>
      </c>
      <c r="AC984" s="179">
        <f t="shared" si="676"/>
        <v>200</v>
      </c>
      <c r="AD984" s="179">
        <f t="shared" si="676"/>
        <v>200</v>
      </c>
    </row>
    <row r="985" spans="1:30" s="98" customFormat="1" ht="20.25" hidden="1" customHeight="1" x14ac:dyDescent="0.25">
      <c r="A985" s="166" t="s">
        <v>333</v>
      </c>
      <c r="B985" s="166"/>
      <c r="C985" s="166"/>
      <c r="D985" s="166"/>
      <c r="E985" s="166"/>
      <c r="F985" s="182">
        <f t="shared" si="641"/>
        <v>400</v>
      </c>
      <c r="G985" s="182">
        <f t="shared" si="642"/>
        <v>600</v>
      </c>
      <c r="H985" s="183">
        <f t="shared" si="643"/>
        <v>800</v>
      </c>
      <c r="I985" s="108"/>
      <c r="J985" s="115"/>
      <c r="K985" s="115"/>
      <c r="L985" s="115"/>
      <c r="M985" s="9"/>
      <c r="N985" s="155">
        <v>321310</v>
      </c>
      <c r="O985" s="156" t="s">
        <v>40</v>
      </c>
      <c r="P985" s="157" t="s">
        <v>148</v>
      </c>
      <c r="Q985" s="158">
        <v>200</v>
      </c>
      <c r="R985" s="158">
        <f>S985-Q985</f>
        <v>0</v>
      </c>
      <c r="S985" s="158">
        <f>200</f>
        <v>200</v>
      </c>
      <c r="T985" s="158"/>
      <c r="U985" s="252">
        <v>200</v>
      </c>
      <c r="V985" s="252">
        <v>200</v>
      </c>
      <c r="W985" s="289">
        <v>200</v>
      </c>
      <c r="X985" s="158"/>
      <c r="Y985" s="262"/>
      <c r="Z985" s="158"/>
      <c r="AA985" s="158">
        <f t="shared" ref="AA985:AA986" si="677">+Q985</f>
        <v>200</v>
      </c>
      <c r="AB985" s="158">
        <v>200</v>
      </c>
      <c r="AC985" s="158">
        <v>200</v>
      </c>
      <c r="AD985" s="158">
        <v>200</v>
      </c>
    </row>
    <row r="986" spans="1:30" s="98" customFormat="1" ht="20.25" hidden="1" customHeight="1" x14ac:dyDescent="0.25">
      <c r="A986" s="166" t="s">
        <v>333</v>
      </c>
      <c r="B986" s="166"/>
      <c r="C986" s="166"/>
      <c r="D986" s="166"/>
      <c r="E986" s="166"/>
      <c r="F986" s="182">
        <f t="shared" si="641"/>
        <v>0</v>
      </c>
      <c r="G986" s="182">
        <f t="shared" si="642"/>
        <v>0</v>
      </c>
      <c r="H986" s="183">
        <f t="shared" si="643"/>
        <v>0</v>
      </c>
      <c r="I986" s="108"/>
      <c r="J986" s="115"/>
      <c r="K986" s="115"/>
      <c r="L986" s="115"/>
      <c r="M986" s="9"/>
      <c r="N986" s="155">
        <v>321311</v>
      </c>
      <c r="O986" s="156" t="s">
        <v>40</v>
      </c>
      <c r="P986" s="157" t="s">
        <v>149</v>
      </c>
      <c r="Q986" s="158"/>
      <c r="R986" s="158"/>
      <c r="S986" s="158"/>
      <c r="T986" s="158"/>
      <c r="U986" s="252"/>
      <c r="V986" s="252"/>
      <c r="W986" s="289">
        <v>0</v>
      </c>
      <c r="X986" s="158"/>
      <c r="Y986" s="262"/>
      <c r="Z986" s="158"/>
      <c r="AA986" s="158">
        <f t="shared" si="677"/>
        <v>0</v>
      </c>
      <c r="AB986" s="158"/>
      <c r="AC986" s="158"/>
      <c r="AD986" s="158"/>
    </row>
    <row r="987" spans="1:30" s="98" customFormat="1" ht="20.25" hidden="1" customHeight="1" x14ac:dyDescent="0.25">
      <c r="A987" s="167" t="s">
        <v>333</v>
      </c>
      <c r="B987" s="167"/>
      <c r="C987" s="167"/>
      <c r="D987" s="167"/>
      <c r="E987" s="180" t="s">
        <v>380</v>
      </c>
      <c r="F987" s="182">
        <f t="shared" si="641"/>
        <v>0</v>
      </c>
      <c r="G987" s="182">
        <f t="shared" si="642"/>
        <v>0</v>
      </c>
      <c r="H987" s="183">
        <f t="shared" si="643"/>
        <v>0</v>
      </c>
      <c r="I987" s="108"/>
      <c r="J987" s="115"/>
      <c r="K987" s="115"/>
      <c r="L987" s="115"/>
      <c r="M987" s="176">
        <v>32132</v>
      </c>
      <c r="N987" s="177"/>
      <c r="O987" s="178" t="s">
        <v>40</v>
      </c>
      <c r="P987" s="177" t="s">
        <v>150</v>
      </c>
      <c r="Q987" s="179">
        <f>+Q988</f>
        <v>0</v>
      </c>
      <c r="R987" s="179">
        <f t="shared" ref="R987:AD987" si="678">+R988</f>
        <v>0</v>
      </c>
      <c r="S987" s="179">
        <f t="shared" si="678"/>
        <v>0</v>
      </c>
      <c r="T987" s="179">
        <f t="shared" si="678"/>
        <v>0</v>
      </c>
      <c r="U987" s="251">
        <f t="shared" si="678"/>
        <v>0</v>
      </c>
      <c r="V987" s="251">
        <f t="shared" si="678"/>
        <v>0</v>
      </c>
      <c r="W987" s="287">
        <f t="shared" si="678"/>
        <v>0</v>
      </c>
      <c r="X987" s="179"/>
      <c r="Y987" s="261"/>
      <c r="Z987" s="179">
        <f t="shared" si="678"/>
        <v>0</v>
      </c>
      <c r="AA987" s="179">
        <f t="shared" si="678"/>
        <v>0</v>
      </c>
      <c r="AB987" s="179">
        <f t="shared" si="678"/>
        <v>0</v>
      </c>
      <c r="AC987" s="179">
        <f t="shared" si="678"/>
        <v>0</v>
      </c>
      <c r="AD987" s="179">
        <f t="shared" si="678"/>
        <v>0</v>
      </c>
    </row>
    <row r="988" spans="1:30" s="98" customFormat="1" ht="20.25" hidden="1" customHeight="1" x14ac:dyDescent="0.25">
      <c r="A988" s="166" t="s">
        <v>333</v>
      </c>
      <c r="B988" s="166"/>
      <c r="C988" s="166"/>
      <c r="D988" s="166"/>
      <c r="E988" s="166"/>
      <c r="F988" s="182">
        <f t="shared" si="641"/>
        <v>0</v>
      </c>
      <c r="G988" s="182">
        <f t="shared" si="642"/>
        <v>0</v>
      </c>
      <c r="H988" s="183">
        <f t="shared" si="643"/>
        <v>0</v>
      </c>
      <c r="I988" s="108"/>
      <c r="J988" s="115"/>
      <c r="K988" s="115"/>
      <c r="L988" s="115"/>
      <c r="M988" s="9"/>
      <c r="N988" s="155">
        <v>321320</v>
      </c>
      <c r="O988" s="156" t="s">
        <v>40</v>
      </c>
      <c r="P988" s="157" t="s">
        <v>150</v>
      </c>
      <c r="Q988" s="158"/>
      <c r="R988" s="158"/>
      <c r="S988" s="158"/>
      <c r="T988" s="158"/>
      <c r="U988" s="252"/>
      <c r="V988" s="252"/>
      <c r="W988" s="289">
        <v>0</v>
      </c>
      <c r="X988" s="158"/>
      <c r="Y988" s="262"/>
      <c r="Z988" s="158"/>
      <c r="AA988" s="158">
        <f>+Q988</f>
        <v>0</v>
      </c>
      <c r="AB988" s="158"/>
      <c r="AC988" s="158"/>
      <c r="AD988" s="158"/>
    </row>
    <row r="989" spans="1:30" s="194" customFormat="1" ht="20.25" customHeight="1" x14ac:dyDescent="0.25">
      <c r="A989" s="172" t="s">
        <v>333</v>
      </c>
      <c r="B989" s="172"/>
      <c r="C989" s="195" t="s">
        <v>376</v>
      </c>
      <c r="D989" s="195" t="s">
        <v>379</v>
      </c>
      <c r="E989" s="195" t="s">
        <v>380</v>
      </c>
      <c r="F989" s="187">
        <f t="shared" si="641"/>
        <v>5680</v>
      </c>
      <c r="G989" s="187">
        <f t="shared" si="642"/>
        <v>10520</v>
      </c>
      <c r="H989" s="188">
        <f t="shared" si="643"/>
        <v>13200</v>
      </c>
      <c r="I989" s="108"/>
      <c r="J989" s="115"/>
      <c r="K989" s="115">
        <v>322</v>
      </c>
      <c r="L989" s="115"/>
      <c r="M989" s="115"/>
      <c r="N989" s="116"/>
      <c r="O989" s="10" t="s">
        <v>40</v>
      </c>
      <c r="P989" s="111" t="s">
        <v>151</v>
      </c>
      <c r="Q989" s="117">
        <f>Q990+Q1000+Q1005</f>
        <v>2680</v>
      </c>
      <c r="R989" s="117">
        <f t="shared" ref="R989:AD989" si="679">R990+R1000+R1005</f>
        <v>160</v>
      </c>
      <c r="S989" s="117">
        <f t="shared" si="679"/>
        <v>2840</v>
      </c>
      <c r="T989" s="117">
        <f t="shared" si="679"/>
        <v>2480</v>
      </c>
      <c r="U989" s="250">
        <f t="shared" si="679"/>
        <v>2680</v>
      </c>
      <c r="V989" s="250">
        <f t="shared" si="679"/>
        <v>2680</v>
      </c>
      <c r="W989" s="286">
        <f t="shared" si="679"/>
        <v>2680</v>
      </c>
      <c r="X989" s="117"/>
      <c r="Y989" s="260"/>
      <c r="Z989" s="193">
        <f t="shared" si="679"/>
        <v>2480</v>
      </c>
      <c r="AA989" s="193">
        <f t="shared" si="679"/>
        <v>2680</v>
      </c>
      <c r="AB989" s="193">
        <f t="shared" si="679"/>
        <v>2680</v>
      </c>
      <c r="AC989" s="193">
        <f t="shared" si="679"/>
        <v>2680</v>
      </c>
      <c r="AD989" s="193">
        <f t="shared" si="679"/>
        <v>2680</v>
      </c>
    </row>
    <row r="990" spans="1:30" s="98" customFormat="1" ht="20.25" customHeight="1" x14ac:dyDescent="0.25">
      <c r="A990" s="166" t="s">
        <v>333</v>
      </c>
      <c r="B990" s="166"/>
      <c r="C990" s="166"/>
      <c r="D990" s="180" t="s">
        <v>379</v>
      </c>
      <c r="E990" s="180" t="s">
        <v>380</v>
      </c>
      <c r="F990" s="182">
        <f t="shared" si="641"/>
        <v>1440</v>
      </c>
      <c r="G990" s="182">
        <f t="shared" si="642"/>
        <v>2880</v>
      </c>
      <c r="H990" s="183">
        <f t="shared" si="643"/>
        <v>3600</v>
      </c>
      <c r="I990" s="108"/>
      <c r="J990" s="115"/>
      <c r="K990" s="115"/>
      <c r="L990" s="115">
        <v>3221</v>
      </c>
      <c r="M990" s="115"/>
      <c r="N990" s="116"/>
      <c r="O990" s="10" t="s">
        <v>40</v>
      </c>
      <c r="P990" s="111" t="s">
        <v>152</v>
      </c>
      <c r="Q990" s="117">
        <f>Q991+Q996+Q998+Q994</f>
        <v>720</v>
      </c>
      <c r="R990" s="117">
        <f t="shared" ref="R990:AD990" si="680">R991+R996+R998+R994</f>
        <v>0</v>
      </c>
      <c r="S990" s="117">
        <f t="shared" si="680"/>
        <v>720</v>
      </c>
      <c r="T990" s="117">
        <v>720</v>
      </c>
      <c r="U990" s="250">
        <f t="shared" si="680"/>
        <v>720</v>
      </c>
      <c r="V990" s="250">
        <f t="shared" si="680"/>
        <v>720</v>
      </c>
      <c r="W990" s="286">
        <f t="shared" si="680"/>
        <v>720</v>
      </c>
      <c r="X990" s="117"/>
      <c r="Y990" s="260"/>
      <c r="Z990" s="117">
        <f t="shared" si="680"/>
        <v>720</v>
      </c>
      <c r="AA990" s="117">
        <f t="shared" si="680"/>
        <v>720</v>
      </c>
      <c r="AB990" s="117">
        <f t="shared" si="680"/>
        <v>720</v>
      </c>
      <c r="AC990" s="117">
        <f t="shared" si="680"/>
        <v>720</v>
      </c>
      <c r="AD990" s="117">
        <f t="shared" si="680"/>
        <v>720</v>
      </c>
    </row>
    <row r="991" spans="1:30" s="98" customFormat="1" ht="20.25" hidden="1" customHeight="1" x14ac:dyDescent="0.25">
      <c r="A991" s="167" t="s">
        <v>333</v>
      </c>
      <c r="B991" s="167"/>
      <c r="C991" s="167"/>
      <c r="D991" s="167"/>
      <c r="E991" s="180" t="s">
        <v>380</v>
      </c>
      <c r="F991" s="182">
        <f t="shared" si="641"/>
        <v>520</v>
      </c>
      <c r="G991" s="182">
        <f t="shared" si="642"/>
        <v>780</v>
      </c>
      <c r="H991" s="183">
        <f t="shared" si="643"/>
        <v>1300</v>
      </c>
      <c r="I991" s="108"/>
      <c r="J991" s="115"/>
      <c r="K991" s="115"/>
      <c r="L991" s="115"/>
      <c r="M991" s="176">
        <v>32211</v>
      </c>
      <c r="N991" s="177"/>
      <c r="O991" s="178" t="s">
        <v>40</v>
      </c>
      <c r="P991" s="177" t="s">
        <v>153</v>
      </c>
      <c r="Q991" s="179">
        <f>Q993+Q992</f>
        <v>260</v>
      </c>
      <c r="R991" s="179">
        <f t="shared" ref="R991:AD991" si="681">R993+R992</f>
        <v>0</v>
      </c>
      <c r="S991" s="179">
        <f t="shared" si="681"/>
        <v>260</v>
      </c>
      <c r="T991" s="179">
        <f t="shared" si="681"/>
        <v>0</v>
      </c>
      <c r="U991" s="251">
        <f t="shared" si="681"/>
        <v>260</v>
      </c>
      <c r="V991" s="251">
        <f t="shared" si="681"/>
        <v>260</v>
      </c>
      <c r="W991" s="287">
        <f t="shared" si="681"/>
        <v>260</v>
      </c>
      <c r="X991" s="179"/>
      <c r="Y991" s="261"/>
      <c r="Z991" s="179">
        <f t="shared" si="681"/>
        <v>260</v>
      </c>
      <c r="AA991" s="179">
        <f t="shared" si="681"/>
        <v>260</v>
      </c>
      <c r="AB991" s="179">
        <f t="shared" si="681"/>
        <v>260</v>
      </c>
      <c r="AC991" s="179">
        <f t="shared" si="681"/>
        <v>260</v>
      </c>
      <c r="AD991" s="179">
        <f t="shared" si="681"/>
        <v>260</v>
      </c>
    </row>
    <row r="992" spans="1:30" s="98" customFormat="1" ht="20.25" hidden="1" customHeight="1" x14ac:dyDescent="0.25">
      <c r="A992" s="166" t="s">
        <v>333</v>
      </c>
      <c r="B992" s="166"/>
      <c r="C992" s="166"/>
      <c r="D992" s="166"/>
      <c r="E992" s="166"/>
      <c r="F992" s="182">
        <f t="shared" si="641"/>
        <v>260</v>
      </c>
      <c r="G992" s="182">
        <f t="shared" si="642"/>
        <v>390</v>
      </c>
      <c r="H992" s="183">
        <f t="shared" si="643"/>
        <v>650</v>
      </c>
      <c r="I992" s="108"/>
      <c r="J992" s="115"/>
      <c r="K992" s="115"/>
      <c r="L992" s="115"/>
      <c r="M992" s="9"/>
      <c r="N992" s="155">
        <v>322110</v>
      </c>
      <c r="O992" s="156" t="s">
        <v>40</v>
      </c>
      <c r="P992" s="157" t="s">
        <v>153</v>
      </c>
      <c r="Q992" s="158">
        <v>130</v>
      </c>
      <c r="R992" s="158">
        <f>S992-Q992</f>
        <v>0</v>
      </c>
      <c r="S992" s="158">
        <v>130</v>
      </c>
      <c r="T992" s="158"/>
      <c r="U992" s="252">
        <v>130</v>
      </c>
      <c r="V992" s="252">
        <v>130</v>
      </c>
      <c r="W992" s="289">
        <v>130</v>
      </c>
      <c r="X992" s="158"/>
      <c r="Y992" s="262"/>
      <c r="Z992" s="158">
        <v>130</v>
      </c>
      <c r="AA992" s="158">
        <f t="shared" ref="AA992:AA993" si="682">+Q992</f>
        <v>130</v>
      </c>
      <c r="AB992" s="158">
        <v>130</v>
      </c>
      <c r="AC992" s="158">
        <v>130</v>
      </c>
      <c r="AD992" s="158">
        <v>130</v>
      </c>
    </row>
    <row r="993" spans="1:30" s="98" customFormat="1" ht="20.25" hidden="1" customHeight="1" x14ac:dyDescent="0.25">
      <c r="A993" s="166" t="s">
        <v>333</v>
      </c>
      <c r="B993" s="166"/>
      <c r="C993" s="166"/>
      <c r="D993" s="166"/>
      <c r="E993" s="166"/>
      <c r="F993" s="182">
        <f t="shared" ref="F993:F1056" si="683">+Q993+R993+S993</f>
        <v>260</v>
      </c>
      <c r="G993" s="182">
        <f t="shared" ref="G993:G1056" si="684">+T993+U993+V993+W993+X993+Y993</f>
        <v>390</v>
      </c>
      <c r="H993" s="183">
        <f t="shared" ref="H993:H1056" si="685">+Z993+AA993+AB993+AC993+AD993</f>
        <v>650</v>
      </c>
      <c r="I993" s="108"/>
      <c r="J993" s="115"/>
      <c r="K993" s="115"/>
      <c r="L993" s="115"/>
      <c r="M993" s="9"/>
      <c r="N993" s="155">
        <v>322111</v>
      </c>
      <c r="O993" s="156" t="s">
        <v>40</v>
      </c>
      <c r="P993" s="157" t="s">
        <v>261</v>
      </c>
      <c r="Q993" s="158">
        <v>130</v>
      </c>
      <c r="R993" s="158">
        <f>S993-Q993</f>
        <v>0</v>
      </c>
      <c r="S993" s="158">
        <v>130</v>
      </c>
      <c r="T993" s="158"/>
      <c r="U993" s="252">
        <v>130</v>
      </c>
      <c r="V993" s="252">
        <v>130</v>
      </c>
      <c r="W993" s="289">
        <v>130</v>
      </c>
      <c r="X993" s="158"/>
      <c r="Y993" s="262"/>
      <c r="Z993" s="158">
        <v>130</v>
      </c>
      <c r="AA993" s="158">
        <f t="shared" si="682"/>
        <v>130</v>
      </c>
      <c r="AB993" s="158">
        <v>130</v>
      </c>
      <c r="AC993" s="158">
        <v>130</v>
      </c>
      <c r="AD993" s="158">
        <v>130</v>
      </c>
    </row>
    <row r="994" spans="1:30" s="98" customFormat="1" ht="20.25" hidden="1" customHeight="1" x14ac:dyDescent="0.25">
      <c r="A994" s="167" t="s">
        <v>333</v>
      </c>
      <c r="B994" s="167"/>
      <c r="C994" s="167"/>
      <c r="D994" s="167"/>
      <c r="E994" s="180" t="s">
        <v>380</v>
      </c>
      <c r="F994" s="182">
        <f t="shared" si="683"/>
        <v>0</v>
      </c>
      <c r="G994" s="182">
        <f t="shared" si="684"/>
        <v>0</v>
      </c>
      <c r="H994" s="183">
        <f t="shared" si="685"/>
        <v>0</v>
      </c>
      <c r="I994" s="108"/>
      <c r="J994" s="115"/>
      <c r="K994" s="115"/>
      <c r="L994" s="115"/>
      <c r="M994" s="176">
        <v>32212</v>
      </c>
      <c r="N994" s="177"/>
      <c r="O994" s="178" t="s">
        <v>40</v>
      </c>
      <c r="P994" s="177" t="s">
        <v>160</v>
      </c>
      <c r="Q994" s="179">
        <f>+Q995</f>
        <v>0</v>
      </c>
      <c r="R994" s="179">
        <f t="shared" ref="R994:AD994" si="686">+R995</f>
        <v>0</v>
      </c>
      <c r="S994" s="179">
        <f t="shared" si="686"/>
        <v>0</v>
      </c>
      <c r="T994" s="179">
        <f t="shared" si="686"/>
        <v>0</v>
      </c>
      <c r="U994" s="251">
        <f t="shared" si="686"/>
        <v>0</v>
      </c>
      <c r="V994" s="251">
        <f t="shared" si="686"/>
        <v>0</v>
      </c>
      <c r="W994" s="287">
        <f t="shared" si="686"/>
        <v>0</v>
      </c>
      <c r="X994" s="179"/>
      <c r="Y994" s="261"/>
      <c r="Z994" s="179">
        <f t="shared" si="686"/>
        <v>0</v>
      </c>
      <c r="AA994" s="179">
        <f t="shared" si="686"/>
        <v>0</v>
      </c>
      <c r="AB994" s="179">
        <f t="shared" si="686"/>
        <v>0</v>
      </c>
      <c r="AC994" s="179">
        <f t="shared" si="686"/>
        <v>0</v>
      </c>
      <c r="AD994" s="179">
        <f t="shared" si="686"/>
        <v>0</v>
      </c>
    </row>
    <row r="995" spans="1:30" s="98" customFormat="1" ht="20.25" hidden="1" customHeight="1" x14ac:dyDescent="0.25">
      <c r="A995" s="166" t="s">
        <v>333</v>
      </c>
      <c r="B995" s="166"/>
      <c r="C995" s="166"/>
      <c r="D995" s="166"/>
      <c r="E995" s="166"/>
      <c r="F995" s="182">
        <f t="shared" si="683"/>
        <v>0</v>
      </c>
      <c r="G995" s="182">
        <f t="shared" si="684"/>
        <v>0</v>
      </c>
      <c r="H995" s="183">
        <f t="shared" si="685"/>
        <v>0</v>
      </c>
      <c r="I995" s="108"/>
      <c r="J995" s="115"/>
      <c r="K995" s="115"/>
      <c r="L995" s="115"/>
      <c r="M995" s="9"/>
      <c r="N995" s="155">
        <v>322120</v>
      </c>
      <c r="O995" s="156" t="s">
        <v>40</v>
      </c>
      <c r="P995" s="157" t="s">
        <v>160</v>
      </c>
      <c r="Q995" s="158"/>
      <c r="R995" s="158"/>
      <c r="S995" s="158"/>
      <c r="T995" s="158"/>
      <c r="U995" s="252"/>
      <c r="V995" s="252"/>
      <c r="W995" s="289">
        <v>0</v>
      </c>
      <c r="X995" s="158"/>
      <c r="Y995" s="262"/>
      <c r="Z995" s="158"/>
      <c r="AA995" s="158">
        <f>+Q995</f>
        <v>0</v>
      </c>
      <c r="AB995" s="158"/>
      <c r="AC995" s="158"/>
      <c r="AD995" s="158"/>
    </row>
    <row r="996" spans="1:30" s="98" customFormat="1" ht="20.25" hidden="1" customHeight="1" x14ac:dyDescent="0.25">
      <c r="A996" s="167" t="s">
        <v>333</v>
      </c>
      <c r="B996" s="167"/>
      <c r="C996" s="167"/>
      <c r="D996" s="167"/>
      <c r="E996" s="180" t="s">
        <v>380</v>
      </c>
      <c r="F996" s="182">
        <f t="shared" si="683"/>
        <v>260</v>
      </c>
      <c r="G996" s="182">
        <f t="shared" si="684"/>
        <v>390</v>
      </c>
      <c r="H996" s="183">
        <f t="shared" si="685"/>
        <v>650</v>
      </c>
      <c r="I996" s="108"/>
      <c r="J996" s="115"/>
      <c r="K996" s="115"/>
      <c r="L996" s="115"/>
      <c r="M996" s="176">
        <v>32214</v>
      </c>
      <c r="N996" s="177"/>
      <c r="O996" s="178" t="s">
        <v>40</v>
      </c>
      <c r="P996" s="177" t="s">
        <v>161</v>
      </c>
      <c r="Q996" s="179">
        <f>Q997</f>
        <v>130</v>
      </c>
      <c r="R996" s="179">
        <f t="shared" ref="R996:AD996" si="687">R997</f>
        <v>0</v>
      </c>
      <c r="S996" s="179">
        <f t="shared" si="687"/>
        <v>130</v>
      </c>
      <c r="T996" s="179">
        <f t="shared" si="687"/>
        <v>0</v>
      </c>
      <c r="U996" s="251">
        <f t="shared" si="687"/>
        <v>130</v>
      </c>
      <c r="V996" s="251">
        <f t="shared" si="687"/>
        <v>130</v>
      </c>
      <c r="W996" s="287">
        <f t="shared" si="687"/>
        <v>130</v>
      </c>
      <c r="X996" s="179"/>
      <c r="Y996" s="261"/>
      <c r="Z996" s="179">
        <f t="shared" si="687"/>
        <v>130</v>
      </c>
      <c r="AA996" s="179">
        <f t="shared" si="687"/>
        <v>130</v>
      </c>
      <c r="AB996" s="179">
        <f t="shared" si="687"/>
        <v>130</v>
      </c>
      <c r="AC996" s="179">
        <f t="shared" si="687"/>
        <v>130</v>
      </c>
      <c r="AD996" s="179">
        <f t="shared" si="687"/>
        <v>130</v>
      </c>
    </row>
    <row r="997" spans="1:30" s="98" customFormat="1" ht="20.25" hidden="1" customHeight="1" x14ac:dyDescent="0.25">
      <c r="A997" s="166" t="s">
        <v>333</v>
      </c>
      <c r="B997" s="166"/>
      <c r="C997" s="166"/>
      <c r="D997" s="166"/>
      <c r="E997" s="166"/>
      <c r="F997" s="182">
        <f t="shared" si="683"/>
        <v>260</v>
      </c>
      <c r="G997" s="182">
        <f t="shared" si="684"/>
        <v>390</v>
      </c>
      <c r="H997" s="183">
        <f t="shared" si="685"/>
        <v>650</v>
      </c>
      <c r="I997" s="108"/>
      <c r="J997" s="115"/>
      <c r="K997" s="115"/>
      <c r="L997" s="115"/>
      <c r="M997" s="9"/>
      <c r="N997" s="155">
        <v>322140</v>
      </c>
      <c r="O997" s="156" t="s">
        <v>40</v>
      </c>
      <c r="P997" s="157" t="s">
        <v>161</v>
      </c>
      <c r="Q997" s="158">
        <v>130</v>
      </c>
      <c r="R997" s="158">
        <f>S997-Q997</f>
        <v>0</v>
      </c>
      <c r="S997" s="158">
        <v>130</v>
      </c>
      <c r="T997" s="158"/>
      <c r="U997" s="252">
        <v>130</v>
      </c>
      <c r="V997" s="252">
        <v>130</v>
      </c>
      <c r="W997" s="289">
        <v>130</v>
      </c>
      <c r="X997" s="158"/>
      <c r="Y997" s="262"/>
      <c r="Z997" s="158">
        <v>130</v>
      </c>
      <c r="AA997" s="158">
        <f>+Q997</f>
        <v>130</v>
      </c>
      <c r="AB997" s="158">
        <v>130</v>
      </c>
      <c r="AC997" s="158">
        <v>130</v>
      </c>
      <c r="AD997" s="158">
        <v>130</v>
      </c>
    </row>
    <row r="998" spans="1:30" s="98" customFormat="1" ht="20.25" hidden="1" customHeight="1" x14ac:dyDescent="0.25">
      <c r="A998" s="167" t="s">
        <v>333</v>
      </c>
      <c r="B998" s="167"/>
      <c r="C998" s="167"/>
      <c r="D998" s="167"/>
      <c r="E998" s="180" t="s">
        <v>380</v>
      </c>
      <c r="F998" s="182">
        <f t="shared" si="683"/>
        <v>660</v>
      </c>
      <c r="G998" s="182">
        <f t="shared" si="684"/>
        <v>990</v>
      </c>
      <c r="H998" s="183">
        <f t="shared" si="685"/>
        <v>1650</v>
      </c>
      <c r="I998" s="108"/>
      <c r="J998" s="115"/>
      <c r="K998" s="115"/>
      <c r="L998" s="115"/>
      <c r="M998" s="176">
        <v>32216</v>
      </c>
      <c r="N998" s="177"/>
      <c r="O998" s="178" t="s">
        <v>40</v>
      </c>
      <c r="P998" s="177" t="s">
        <v>162</v>
      </c>
      <c r="Q998" s="179">
        <f>Q999</f>
        <v>330</v>
      </c>
      <c r="R998" s="179">
        <f t="shared" ref="R998:AD998" si="688">R999</f>
        <v>0</v>
      </c>
      <c r="S998" s="179">
        <f t="shared" si="688"/>
        <v>330</v>
      </c>
      <c r="T998" s="179">
        <f t="shared" si="688"/>
        <v>0</v>
      </c>
      <c r="U998" s="251">
        <f t="shared" si="688"/>
        <v>330</v>
      </c>
      <c r="V998" s="251">
        <f t="shared" si="688"/>
        <v>330</v>
      </c>
      <c r="W998" s="287">
        <f t="shared" si="688"/>
        <v>330</v>
      </c>
      <c r="X998" s="179"/>
      <c r="Y998" s="261"/>
      <c r="Z998" s="179">
        <f t="shared" si="688"/>
        <v>330</v>
      </c>
      <c r="AA998" s="179">
        <f t="shared" si="688"/>
        <v>330</v>
      </c>
      <c r="AB998" s="179">
        <f t="shared" si="688"/>
        <v>330</v>
      </c>
      <c r="AC998" s="179">
        <f t="shared" si="688"/>
        <v>330</v>
      </c>
      <c r="AD998" s="179">
        <f t="shared" si="688"/>
        <v>330</v>
      </c>
    </row>
    <row r="999" spans="1:30" s="98" customFormat="1" ht="20.25" hidden="1" customHeight="1" x14ac:dyDescent="0.25">
      <c r="A999" s="166" t="s">
        <v>333</v>
      </c>
      <c r="B999" s="166"/>
      <c r="C999" s="166"/>
      <c r="D999" s="166"/>
      <c r="E999" s="166"/>
      <c r="F999" s="182">
        <f t="shared" si="683"/>
        <v>660</v>
      </c>
      <c r="G999" s="182">
        <f t="shared" si="684"/>
        <v>990</v>
      </c>
      <c r="H999" s="183">
        <f t="shared" si="685"/>
        <v>1650</v>
      </c>
      <c r="I999" s="108"/>
      <c r="J999" s="115"/>
      <c r="K999" s="115"/>
      <c r="L999" s="115"/>
      <c r="M999" s="9"/>
      <c r="N999" s="155">
        <v>322160</v>
      </c>
      <c r="O999" s="156" t="s">
        <v>40</v>
      </c>
      <c r="P999" s="157" t="s">
        <v>162</v>
      </c>
      <c r="Q999" s="158">
        <v>330</v>
      </c>
      <c r="R999" s="158">
        <f>S999-Q999</f>
        <v>0</v>
      </c>
      <c r="S999" s="158">
        <v>330</v>
      </c>
      <c r="T999" s="158"/>
      <c r="U999" s="252">
        <v>330</v>
      </c>
      <c r="V999" s="252">
        <v>330</v>
      </c>
      <c r="W999" s="289">
        <v>330</v>
      </c>
      <c r="X999" s="158"/>
      <c r="Y999" s="262"/>
      <c r="Z999" s="158">
        <v>330</v>
      </c>
      <c r="AA999" s="158">
        <f>+Q999</f>
        <v>330</v>
      </c>
      <c r="AB999" s="158">
        <v>330</v>
      </c>
      <c r="AC999" s="158">
        <v>330</v>
      </c>
      <c r="AD999" s="158">
        <v>330</v>
      </c>
    </row>
    <row r="1000" spans="1:30" s="98" customFormat="1" ht="20.25" customHeight="1" x14ac:dyDescent="0.25">
      <c r="A1000" s="166" t="s">
        <v>333</v>
      </c>
      <c r="B1000" s="166"/>
      <c r="C1000" s="166"/>
      <c r="D1000" s="180" t="s">
        <v>379</v>
      </c>
      <c r="E1000" s="180" t="s">
        <v>380</v>
      </c>
      <c r="F1000" s="182">
        <f t="shared" si="683"/>
        <v>120</v>
      </c>
      <c r="G1000" s="182">
        <f t="shared" si="684"/>
        <v>840</v>
      </c>
      <c r="H1000" s="183">
        <f t="shared" si="685"/>
        <v>1100</v>
      </c>
      <c r="I1000" s="108"/>
      <c r="J1000" s="115"/>
      <c r="K1000" s="115"/>
      <c r="L1000" s="115">
        <v>3222</v>
      </c>
      <c r="M1000" s="115"/>
      <c r="N1000" s="116"/>
      <c r="O1000" s="10" t="s">
        <v>40</v>
      </c>
      <c r="P1000" s="111" t="s">
        <v>164</v>
      </c>
      <c r="Q1000" s="117">
        <f>Q1001+Q1003</f>
        <v>260</v>
      </c>
      <c r="R1000" s="117">
        <f t="shared" ref="R1000:AD1000" si="689">R1001+R1003</f>
        <v>-200</v>
      </c>
      <c r="S1000" s="117">
        <f t="shared" si="689"/>
        <v>60</v>
      </c>
      <c r="T1000" s="117">
        <v>60</v>
      </c>
      <c r="U1000" s="250">
        <f t="shared" si="689"/>
        <v>260</v>
      </c>
      <c r="V1000" s="250">
        <f t="shared" si="689"/>
        <v>260</v>
      </c>
      <c r="W1000" s="286">
        <f t="shared" si="689"/>
        <v>260</v>
      </c>
      <c r="X1000" s="117"/>
      <c r="Y1000" s="260"/>
      <c r="Z1000" s="117">
        <f t="shared" si="689"/>
        <v>60</v>
      </c>
      <c r="AA1000" s="117">
        <f t="shared" si="689"/>
        <v>260</v>
      </c>
      <c r="AB1000" s="117">
        <f t="shared" si="689"/>
        <v>260</v>
      </c>
      <c r="AC1000" s="117">
        <f t="shared" si="689"/>
        <v>260</v>
      </c>
      <c r="AD1000" s="117">
        <f t="shared" si="689"/>
        <v>260</v>
      </c>
    </row>
    <row r="1001" spans="1:30" s="98" customFormat="1" ht="20.25" hidden="1" customHeight="1" x14ac:dyDescent="0.25">
      <c r="A1001" s="167" t="s">
        <v>333</v>
      </c>
      <c r="B1001" s="167"/>
      <c r="C1001" s="167"/>
      <c r="D1001" s="167"/>
      <c r="E1001" s="180" t="s">
        <v>380</v>
      </c>
      <c r="F1001" s="182">
        <f t="shared" si="683"/>
        <v>0</v>
      </c>
      <c r="G1001" s="182">
        <f t="shared" si="684"/>
        <v>0</v>
      </c>
      <c r="H1001" s="183">
        <f t="shared" si="685"/>
        <v>0</v>
      </c>
      <c r="I1001" s="108"/>
      <c r="J1001" s="115"/>
      <c r="K1001" s="115"/>
      <c r="L1001" s="115"/>
      <c r="M1001" s="176">
        <v>32221</v>
      </c>
      <c r="N1001" s="177"/>
      <c r="O1001" s="178" t="s">
        <v>40</v>
      </c>
      <c r="P1001" s="177" t="s">
        <v>165</v>
      </c>
      <c r="Q1001" s="179">
        <f>Q1002</f>
        <v>0</v>
      </c>
      <c r="R1001" s="179">
        <f t="shared" ref="R1001:AD1001" si="690">R1002</f>
        <v>0</v>
      </c>
      <c r="S1001" s="179">
        <f t="shared" si="690"/>
        <v>0</v>
      </c>
      <c r="T1001" s="179">
        <f t="shared" si="690"/>
        <v>0</v>
      </c>
      <c r="U1001" s="251">
        <f t="shared" si="690"/>
        <v>0</v>
      </c>
      <c r="V1001" s="251">
        <f t="shared" si="690"/>
        <v>0</v>
      </c>
      <c r="W1001" s="287">
        <f t="shared" si="690"/>
        <v>0</v>
      </c>
      <c r="X1001" s="179"/>
      <c r="Y1001" s="261"/>
      <c r="Z1001" s="179">
        <f t="shared" si="690"/>
        <v>0</v>
      </c>
      <c r="AA1001" s="179">
        <f t="shared" si="690"/>
        <v>0</v>
      </c>
      <c r="AB1001" s="179">
        <f t="shared" si="690"/>
        <v>0</v>
      </c>
      <c r="AC1001" s="179">
        <f t="shared" si="690"/>
        <v>0</v>
      </c>
      <c r="AD1001" s="179">
        <f t="shared" si="690"/>
        <v>0</v>
      </c>
    </row>
    <row r="1002" spans="1:30" s="98" customFormat="1" ht="20.25" hidden="1" customHeight="1" x14ac:dyDescent="0.25">
      <c r="A1002" s="166" t="s">
        <v>333</v>
      </c>
      <c r="B1002" s="166"/>
      <c r="C1002" s="166"/>
      <c r="D1002" s="166"/>
      <c r="E1002" s="166"/>
      <c r="F1002" s="182">
        <f t="shared" si="683"/>
        <v>0</v>
      </c>
      <c r="G1002" s="182">
        <f t="shared" si="684"/>
        <v>0</v>
      </c>
      <c r="H1002" s="183">
        <f t="shared" si="685"/>
        <v>0</v>
      </c>
      <c r="I1002" s="108"/>
      <c r="J1002" s="115"/>
      <c r="K1002" s="115"/>
      <c r="L1002" s="115"/>
      <c r="M1002" s="9"/>
      <c r="N1002" s="155">
        <v>322210</v>
      </c>
      <c r="O1002" s="156" t="s">
        <v>40</v>
      </c>
      <c r="P1002" s="157" t="s">
        <v>165</v>
      </c>
      <c r="Q1002" s="158">
        <v>0</v>
      </c>
      <c r="R1002" s="158">
        <f>S1002-Q1002</f>
        <v>0</v>
      </c>
      <c r="S1002" s="158">
        <v>0</v>
      </c>
      <c r="T1002" s="158"/>
      <c r="U1002" s="252"/>
      <c r="V1002" s="252"/>
      <c r="W1002" s="289">
        <v>0</v>
      </c>
      <c r="X1002" s="158"/>
      <c r="Y1002" s="262"/>
      <c r="Z1002" s="158"/>
      <c r="AA1002" s="158">
        <f>+Q1002</f>
        <v>0</v>
      </c>
      <c r="AB1002" s="158"/>
      <c r="AC1002" s="158"/>
      <c r="AD1002" s="158"/>
    </row>
    <row r="1003" spans="1:30" s="98" customFormat="1" ht="20.25" hidden="1" customHeight="1" x14ac:dyDescent="0.25">
      <c r="A1003" s="167" t="s">
        <v>333</v>
      </c>
      <c r="B1003" s="167"/>
      <c r="C1003" s="167"/>
      <c r="D1003" s="167"/>
      <c r="E1003" s="180" t="s">
        <v>380</v>
      </c>
      <c r="F1003" s="182">
        <f t="shared" si="683"/>
        <v>120</v>
      </c>
      <c r="G1003" s="182">
        <f t="shared" si="684"/>
        <v>780</v>
      </c>
      <c r="H1003" s="183">
        <f t="shared" si="685"/>
        <v>1100</v>
      </c>
      <c r="I1003" s="108"/>
      <c r="J1003" s="115"/>
      <c r="K1003" s="115"/>
      <c r="L1003" s="115"/>
      <c r="M1003" s="176">
        <v>32222</v>
      </c>
      <c r="N1003" s="177"/>
      <c r="O1003" s="178" t="s">
        <v>40</v>
      </c>
      <c r="P1003" s="177" t="s">
        <v>167</v>
      </c>
      <c r="Q1003" s="179">
        <f>Q1004</f>
        <v>260</v>
      </c>
      <c r="R1003" s="179">
        <f t="shared" ref="R1003:AD1003" si="691">R1004</f>
        <v>-200</v>
      </c>
      <c r="S1003" s="179">
        <f t="shared" si="691"/>
        <v>60</v>
      </c>
      <c r="T1003" s="179">
        <f t="shared" si="691"/>
        <v>0</v>
      </c>
      <c r="U1003" s="251">
        <f t="shared" si="691"/>
        <v>260</v>
      </c>
      <c r="V1003" s="251">
        <f t="shared" si="691"/>
        <v>260</v>
      </c>
      <c r="W1003" s="287">
        <f t="shared" si="691"/>
        <v>260</v>
      </c>
      <c r="X1003" s="179"/>
      <c r="Y1003" s="261"/>
      <c r="Z1003" s="179">
        <f t="shared" si="691"/>
        <v>60</v>
      </c>
      <c r="AA1003" s="179">
        <f t="shared" si="691"/>
        <v>260</v>
      </c>
      <c r="AB1003" s="179">
        <f t="shared" si="691"/>
        <v>260</v>
      </c>
      <c r="AC1003" s="179">
        <f t="shared" si="691"/>
        <v>260</v>
      </c>
      <c r="AD1003" s="179">
        <f t="shared" si="691"/>
        <v>260</v>
      </c>
    </row>
    <row r="1004" spans="1:30" s="98" customFormat="1" ht="20.25" hidden="1" customHeight="1" x14ac:dyDescent="0.25">
      <c r="A1004" s="166" t="s">
        <v>333</v>
      </c>
      <c r="B1004" s="166"/>
      <c r="C1004" s="166"/>
      <c r="D1004" s="166"/>
      <c r="E1004" s="166"/>
      <c r="F1004" s="182">
        <f t="shared" si="683"/>
        <v>120</v>
      </c>
      <c r="G1004" s="182">
        <f t="shared" si="684"/>
        <v>780</v>
      </c>
      <c r="H1004" s="183">
        <f t="shared" si="685"/>
        <v>1100</v>
      </c>
      <c r="I1004" s="108"/>
      <c r="J1004" s="115"/>
      <c r="K1004" s="115"/>
      <c r="L1004" s="115"/>
      <c r="M1004" s="9"/>
      <c r="N1004" s="155">
        <v>322220</v>
      </c>
      <c r="O1004" s="156" t="s">
        <v>40</v>
      </c>
      <c r="P1004" s="157" t="s">
        <v>167</v>
      </c>
      <c r="Q1004" s="158">
        <v>260</v>
      </c>
      <c r="R1004" s="158">
        <f>S1004-Q1004</f>
        <v>-200</v>
      </c>
      <c r="S1004" s="158">
        <v>60</v>
      </c>
      <c r="T1004" s="158"/>
      <c r="U1004" s="252">
        <v>260</v>
      </c>
      <c r="V1004" s="252">
        <v>260</v>
      </c>
      <c r="W1004" s="289">
        <v>260</v>
      </c>
      <c r="X1004" s="158"/>
      <c r="Y1004" s="262"/>
      <c r="Z1004" s="158">
        <v>60</v>
      </c>
      <c r="AA1004" s="158">
        <f>+Q1004</f>
        <v>260</v>
      </c>
      <c r="AB1004" s="158">
        <v>260</v>
      </c>
      <c r="AC1004" s="158">
        <v>260</v>
      </c>
      <c r="AD1004" s="158">
        <v>260</v>
      </c>
    </row>
    <row r="1005" spans="1:30" s="98" customFormat="1" ht="20.25" customHeight="1" x14ac:dyDescent="0.25">
      <c r="A1005" s="166" t="s">
        <v>333</v>
      </c>
      <c r="B1005" s="166"/>
      <c r="C1005" s="166"/>
      <c r="D1005" s="180" t="s">
        <v>379</v>
      </c>
      <c r="E1005" s="180" t="s">
        <v>380</v>
      </c>
      <c r="F1005" s="182">
        <f t="shared" si="683"/>
        <v>4120</v>
      </c>
      <c r="G1005" s="182">
        <f t="shared" si="684"/>
        <v>6800</v>
      </c>
      <c r="H1005" s="183">
        <f t="shared" si="685"/>
        <v>8500</v>
      </c>
      <c r="I1005" s="108"/>
      <c r="J1005" s="115"/>
      <c r="K1005" s="115"/>
      <c r="L1005" s="115">
        <v>3223</v>
      </c>
      <c r="M1005" s="115"/>
      <c r="N1005" s="116"/>
      <c r="O1005" s="10" t="s">
        <v>40</v>
      </c>
      <c r="P1005" s="111" t="s">
        <v>170</v>
      </c>
      <c r="Q1005" s="117">
        <f>Q1006+Q1009+Q1011</f>
        <v>1700</v>
      </c>
      <c r="R1005" s="117">
        <f t="shared" ref="R1005:AD1005" si="692">R1006+R1009+R1011</f>
        <v>360</v>
      </c>
      <c r="S1005" s="117">
        <f t="shared" si="692"/>
        <v>2060</v>
      </c>
      <c r="T1005" s="117">
        <v>1700</v>
      </c>
      <c r="U1005" s="250">
        <f t="shared" si="692"/>
        <v>1700</v>
      </c>
      <c r="V1005" s="250">
        <f t="shared" si="692"/>
        <v>1700</v>
      </c>
      <c r="W1005" s="286">
        <f t="shared" si="692"/>
        <v>1700</v>
      </c>
      <c r="X1005" s="117"/>
      <c r="Y1005" s="260"/>
      <c r="Z1005" s="117">
        <f t="shared" si="692"/>
        <v>1700</v>
      </c>
      <c r="AA1005" s="117">
        <f t="shared" si="692"/>
        <v>1700</v>
      </c>
      <c r="AB1005" s="117">
        <f t="shared" si="692"/>
        <v>1700</v>
      </c>
      <c r="AC1005" s="117">
        <f t="shared" si="692"/>
        <v>1700</v>
      </c>
      <c r="AD1005" s="117">
        <f t="shared" si="692"/>
        <v>1700</v>
      </c>
    </row>
    <row r="1006" spans="1:30" s="98" customFormat="1" ht="20.25" hidden="1" customHeight="1" x14ac:dyDescent="0.25">
      <c r="A1006" s="167" t="s">
        <v>333</v>
      </c>
      <c r="B1006" s="167"/>
      <c r="C1006" s="167"/>
      <c r="D1006" s="167"/>
      <c r="E1006" s="180" t="s">
        <v>380</v>
      </c>
      <c r="F1006" s="182">
        <f t="shared" si="683"/>
        <v>2520</v>
      </c>
      <c r="G1006" s="182">
        <f t="shared" si="684"/>
        <v>3300</v>
      </c>
      <c r="H1006" s="183">
        <f t="shared" si="685"/>
        <v>5500</v>
      </c>
      <c r="I1006" s="108"/>
      <c r="J1006" s="115"/>
      <c r="K1006" s="115"/>
      <c r="L1006" s="115"/>
      <c r="M1006" s="176">
        <v>32231</v>
      </c>
      <c r="N1006" s="177"/>
      <c r="O1006" s="178" t="s">
        <v>40</v>
      </c>
      <c r="P1006" s="177" t="s">
        <v>171</v>
      </c>
      <c r="Q1006" s="179">
        <f>Q1007+Q1008</f>
        <v>1100</v>
      </c>
      <c r="R1006" s="179">
        <f t="shared" ref="R1006:AD1006" si="693">R1007+R1008</f>
        <v>160</v>
      </c>
      <c r="S1006" s="179">
        <f t="shared" si="693"/>
        <v>1260</v>
      </c>
      <c r="T1006" s="179">
        <f t="shared" si="693"/>
        <v>0</v>
      </c>
      <c r="U1006" s="251">
        <f t="shared" si="693"/>
        <v>1100</v>
      </c>
      <c r="V1006" s="251">
        <f t="shared" si="693"/>
        <v>1100</v>
      </c>
      <c r="W1006" s="287">
        <f t="shared" si="693"/>
        <v>1100</v>
      </c>
      <c r="X1006" s="179"/>
      <c r="Y1006" s="261"/>
      <c r="Z1006" s="179">
        <f t="shared" si="693"/>
        <v>1100</v>
      </c>
      <c r="AA1006" s="179">
        <f t="shared" si="693"/>
        <v>1100</v>
      </c>
      <c r="AB1006" s="179">
        <f t="shared" si="693"/>
        <v>1100</v>
      </c>
      <c r="AC1006" s="179">
        <f t="shared" si="693"/>
        <v>1100</v>
      </c>
      <c r="AD1006" s="179">
        <f t="shared" si="693"/>
        <v>1100</v>
      </c>
    </row>
    <row r="1007" spans="1:30" s="98" customFormat="1" ht="20.25" hidden="1" customHeight="1" x14ac:dyDescent="0.25">
      <c r="A1007" s="166" t="s">
        <v>333</v>
      </c>
      <c r="B1007" s="166"/>
      <c r="C1007" s="166"/>
      <c r="D1007" s="166"/>
      <c r="E1007" s="166"/>
      <c r="F1007" s="182">
        <f t="shared" si="683"/>
        <v>1120</v>
      </c>
      <c r="G1007" s="182">
        <f t="shared" si="684"/>
        <v>1500</v>
      </c>
      <c r="H1007" s="183">
        <f t="shared" si="685"/>
        <v>2500</v>
      </c>
      <c r="I1007" s="108"/>
      <c r="J1007" s="115"/>
      <c r="K1007" s="115"/>
      <c r="L1007" s="115"/>
      <c r="M1007" s="9"/>
      <c r="N1007" s="155">
        <v>322310</v>
      </c>
      <c r="O1007" s="156" t="s">
        <v>40</v>
      </c>
      <c r="P1007" s="157" t="s">
        <v>171</v>
      </c>
      <c r="Q1007" s="158">
        <v>500</v>
      </c>
      <c r="R1007" s="158">
        <f>S1007-Q1007</f>
        <v>60</v>
      </c>
      <c r="S1007" s="158">
        <v>560</v>
      </c>
      <c r="T1007" s="158"/>
      <c r="U1007" s="252">
        <v>500</v>
      </c>
      <c r="V1007" s="252">
        <v>500</v>
      </c>
      <c r="W1007" s="289">
        <v>500</v>
      </c>
      <c r="X1007" s="158"/>
      <c r="Y1007" s="262"/>
      <c r="Z1007" s="158">
        <v>500</v>
      </c>
      <c r="AA1007" s="158">
        <f t="shared" ref="AA1007:AA1008" si="694">+Q1007</f>
        <v>500</v>
      </c>
      <c r="AB1007" s="158">
        <v>500</v>
      </c>
      <c r="AC1007" s="158">
        <v>500</v>
      </c>
      <c r="AD1007" s="158">
        <v>500</v>
      </c>
    </row>
    <row r="1008" spans="1:30" s="98" customFormat="1" ht="20.25" hidden="1" customHeight="1" x14ac:dyDescent="0.25">
      <c r="A1008" s="166" t="s">
        <v>333</v>
      </c>
      <c r="B1008" s="166"/>
      <c r="C1008" s="166"/>
      <c r="D1008" s="166"/>
      <c r="E1008" s="166"/>
      <c r="F1008" s="182">
        <f t="shared" si="683"/>
        <v>1400</v>
      </c>
      <c r="G1008" s="182">
        <f t="shared" si="684"/>
        <v>1800</v>
      </c>
      <c r="H1008" s="183">
        <f t="shared" si="685"/>
        <v>3000</v>
      </c>
      <c r="I1008" s="108"/>
      <c r="J1008" s="115"/>
      <c r="K1008" s="115"/>
      <c r="L1008" s="115"/>
      <c r="M1008" s="9"/>
      <c r="N1008" s="155">
        <v>322311</v>
      </c>
      <c r="O1008" s="156" t="s">
        <v>40</v>
      </c>
      <c r="P1008" s="157" t="s">
        <v>172</v>
      </c>
      <c r="Q1008" s="158">
        <v>600</v>
      </c>
      <c r="R1008" s="158">
        <f>S1008-Q1008</f>
        <v>100</v>
      </c>
      <c r="S1008" s="158">
        <v>700</v>
      </c>
      <c r="T1008" s="158"/>
      <c r="U1008" s="252">
        <v>600</v>
      </c>
      <c r="V1008" s="252">
        <v>600</v>
      </c>
      <c r="W1008" s="289">
        <v>600</v>
      </c>
      <c r="X1008" s="158"/>
      <c r="Y1008" s="262"/>
      <c r="Z1008" s="158">
        <v>600</v>
      </c>
      <c r="AA1008" s="158">
        <f t="shared" si="694"/>
        <v>600</v>
      </c>
      <c r="AB1008" s="158">
        <v>600</v>
      </c>
      <c r="AC1008" s="158">
        <v>600</v>
      </c>
      <c r="AD1008" s="158">
        <v>600</v>
      </c>
    </row>
    <row r="1009" spans="1:30" s="98" customFormat="1" ht="20.25" hidden="1" customHeight="1" x14ac:dyDescent="0.25">
      <c r="A1009" s="167" t="s">
        <v>333</v>
      </c>
      <c r="B1009" s="167"/>
      <c r="C1009" s="167"/>
      <c r="D1009" s="167"/>
      <c r="E1009" s="180" t="s">
        <v>380</v>
      </c>
      <c r="F1009" s="182">
        <f t="shared" si="683"/>
        <v>1600</v>
      </c>
      <c r="G1009" s="182">
        <f t="shared" si="684"/>
        <v>1800</v>
      </c>
      <c r="H1009" s="183">
        <f t="shared" si="685"/>
        <v>3000</v>
      </c>
      <c r="I1009" s="108"/>
      <c r="J1009" s="115"/>
      <c r="K1009" s="115"/>
      <c r="L1009" s="115"/>
      <c r="M1009" s="176">
        <v>32233</v>
      </c>
      <c r="N1009" s="177"/>
      <c r="O1009" s="178" t="s">
        <v>40</v>
      </c>
      <c r="P1009" s="177" t="s">
        <v>173</v>
      </c>
      <c r="Q1009" s="179">
        <f>Q1010</f>
        <v>600</v>
      </c>
      <c r="R1009" s="179">
        <f t="shared" ref="R1009:AD1009" si="695">R1010</f>
        <v>200</v>
      </c>
      <c r="S1009" s="179">
        <f t="shared" si="695"/>
        <v>800</v>
      </c>
      <c r="T1009" s="179">
        <f t="shared" si="695"/>
        <v>0</v>
      </c>
      <c r="U1009" s="251">
        <f t="shared" si="695"/>
        <v>600</v>
      </c>
      <c r="V1009" s="251">
        <f t="shared" si="695"/>
        <v>600</v>
      </c>
      <c r="W1009" s="287">
        <f t="shared" si="695"/>
        <v>600</v>
      </c>
      <c r="X1009" s="179"/>
      <c r="Y1009" s="261"/>
      <c r="Z1009" s="179">
        <f t="shared" si="695"/>
        <v>600</v>
      </c>
      <c r="AA1009" s="179">
        <f t="shared" si="695"/>
        <v>600</v>
      </c>
      <c r="AB1009" s="179">
        <f t="shared" si="695"/>
        <v>600</v>
      </c>
      <c r="AC1009" s="179">
        <f t="shared" si="695"/>
        <v>600</v>
      </c>
      <c r="AD1009" s="179">
        <f t="shared" si="695"/>
        <v>600</v>
      </c>
    </row>
    <row r="1010" spans="1:30" s="98" customFormat="1" ht="20.25" hidden="1" customHeight="1" x14ac:dyDescent="0.25">
      <c r="A1010" s="166" t="s">
        <v>333</v>
      </c>
      <c r="B1010" s="166"/>
      <c r="C1010" s="166"/>
      <c r="D1010" s="166"/>
      <c r="E1010" s="166"/>
      <c r="F1010" s="182">
        <f t="shared" si="683"/>
        <v>1600</v>
      </c>
      <c r="G1010" s="182">
        <f t="shared" si="684"/>
        <v>1800</v>
      </c>
      <c r="H1010" s="183">
        <f t="shared" si="685"/>
        <v>3000</v>
      </c>
      <c r="I1010" s="108"/>
      <c r="J1010" s="115"/>
      <c r="K1010" s="115"/>
      <c r="L1010" s="115"/>
      <c r="M1010" s="9"/>
      <c r="N1010" s="155">
        <v>322330</v>
      </c>
      <c r="O1010" s="156" t="s">
        <v>40</v>
      </c>
      <c r="P1010" s="157" t="s">
        <v>173</v>
      </c>
      <c r="Q1010" s="158">
        <v>600</v>
      </c>
      <c r="R1010" s="158">
        <f>S1010-Q1010</f>
        <v>200</v>
      </c>
      <c r="S1010" s="158">
        <v>800</v>
      </c>
      <c r="T1010" s="158"/>
      <c r="U1010" s="252">
        <v>600</v>
      </c>
      <c r="V1010" s="252">
        <v>600</v>
      </c>
      <c r="W1010" s="289">
        <v>600</v>
      </c>
      <c r="X1010" s="158"/>
      <c r="Y1010" s="262"/>
      <c r="Z1010" s="158">
        <v>600</v>
      </c>
      <c r="AA1010" s="158">
        <f>+Q1010</f>
        <v>600</v>
      </c>
      <c r="AB1010" s="158">
        <v>600</v>
      </c>
      <c r="AC1010" s="158">
        <v>600</v>
      </c>
      <c r="AD1010" s="158">
        <v>600</v>
      </c>
    </row>
    <row r="1011" spans="1:30" s="98" customFormat="1" ht="20.25" hidden="1" customHeight="1" x14ac:dyDescent="0.25">
      <c r="A1011" s="167" t="s">
        <v>333</v>
      </c>
      <c r="B1011" s="167"/>
      <c r="C1011" s="167"/>
      <c r="D1011" s="167"/>
      <c r="E1011" s="180" t="s">
        <v>380</v>
      </c>
      <c r="F1011" s="182">
        <f t="shared" si="683"/>
        <v>0</v>
      </c>
      <c r="G1011" s="182">
        <f t="shared" si="684"/>
        <v>0</v>
      </c>
      <c r="H1011" s="183">
        <f t="shared" si="685"/>
        <v>0</v>
      </c>
      <c r="I1011" s="108"/>
      <c r="J1011" s="115"/>
      <c r="K1011" s="115"/>
      <c r="L1011" s="115"/>
      <c r="M1011" s="176">
        <v>32234</v>
      </c>
      <c r="N1011" s="177"/>
      <c r="O1011" s="178" t="s">
        <v>40</v>
      </c>
      <c r="P1011" s="177" t="s">
        <v>174</v>
      </c>
      <c r="Q1011" s="179">
        <f t="shared" ref="Q1011:AD1011" si="696">Q1012</f>
        <v>0</v>
      </c>
      <c r="R1011" s="179">
        <f t="shared" si="696"/>
        <v>0</v>
      </c>
      <c r="S1011" s="179">
        <f t="shared" si="696"/>
        <v>0</v>
      </c>
      <c r="T1011" s="179">
        <f t="shared" si="696"/>
        <v>0</v>
      </c>
      <c r="U1011" s="251">
        <f t="shared" si="696"/>
        <v>0</v>
      </c>
      <c r="V1011" s="251">
        <f t="shared" si="696"/>
        <v>0</v>
      </c>
      <c r="W1011" s="287">
        <f t="shared" si="696"/>
        <v>0</v>
      </c>
      <c r="X1011" s="179"/>
      <c r="Y1011" s="261"/>
      <c r="Z1011" s="179">
        <f t="shared" si="696"/>
        <v>0</v>
      </c>
      <c r="AA1011" s="179">
        <f t="shared" si="696"/>
        <v>0</v>
      </c>
      <c r="AB1011" s="179">
        <f t="shared" si="696"/>
        <v>0</v>
      </c>
      <c r="AC1011" s="179">
        <f t="shared" si="696"/>
        <v>0</v>
      </c>
      <c r="AD1011" s="179">
        <f t="shared" si="696"/>
        <v>0</v>
      </c>
    </row>
    <row r="1012" spans="1:30" s="98" customFormat="1" ht="20.25" hidden="1" customHeight="1" x14ac:dyDescent="0.25">
      <c r="A1012" s="166" t="s">
        <v>333</v>
      </c>
      <c r="B1012" s="166"/>
      <c r="C1012" s="166"/>
      <c r="D1012" s="166"/>
      <c r="E1012" s="166"/>
      <c r="F1012" s="182">
        <f t="shared" si="683"/>
        <v>0</v>
      </c>
      <c r="G1012" s="182">
        <f t="shared" si="684"/>
        <v>0</v>
      </c>
      <c r="H1012" s="183">
        <f t="shared" si="685"/>
        <v>0</v>
      </c>
      <c r="I1012" s="108"/>
      <c r="J1012" s="115"/>
      <c r="K1012" s="115"/>
      <c r="L1012" s="115"/>
      <c r="M1012" s="9"/>
      <c r="N1012" s="155">
        <v>322340</v>
      </c>
      <c r="O1012" s="156" t="s">
        <v>40</v>
      </c>
      <c r="P1012" s="157" t="s">
        <v>174</v>
      </c>
      <c r="Q1012" s="158">
        <v>0</v>
      </c>
      <c r="R1012" s="158">
        <f>S1012-Q1012</f>
        <v>0</v>
      </c>
      <c r="S1012" s="158">
        <v>0</v>
      </c>
      <c r="T1012" s="158"/>
      <c r="U1012" s="252"/>
      <c r="V1012" s="252"/>
      <c r="W1012" s="289">
        <v>0</v>
      </c>
      <c r="X1012" s="158"/>
      <c r="Y1012" s="262"/>
      <c r="Z1012" s="158"/>
      <c r="AA1012" s="158">
        <f>+Q1012</f>
        <v>0</v>
      </c>
      <c r="AB1012" s="158"/>
      <c r="AC1012" s="158"/>
      <c r="AD1012" s="158"/>
    </row>
    <row r="1013" spans="1:30" s="194" customFormat="1" ht="20.25" customHeight="1" x14ac:dyDescent="0.25">
      <c r="A1013" s="172" t="s">
        <v>333</v>
      </c>
      <c r="B1013" s="172"/>
      <c r="C1013" s="195" t="s">
        <v>376</v>
      </c>
      <c r="D1013" s="195" t="s">
        <v>379</v>
      </c>
      <c r="E1013" s="195" t="s">
        <v>380</v>
      </c>
      <c r="F1013" s="187">
        <f t="shared" si="683"/>
        <v>8000</v>
      </c>
      <c r="G1013" s="187">
        <f t="shared" si="684"/>
        <v>16921</v>
      </c>
      <c r="H1013" s="188">
        <f t="shared" si="685"/>
        <v>20931</v>
      </c>
      <c r="I1013" s="108"/>
      <c r="J1013" s="115"/>
      <c r="K1013" s="115">
        <v>323</v>
      </c>
      <c r="L1013" s="115"/>
      <c r="M1013" s="115"/>
      <c r="N1013" s="116"/>
      <c r="O1013" s="10" t="s">
        <v>40</v>
      </c>
      <c r="P1013" s="111" t="s">
        <v>182</v>
      </c>
      <c r="Q1013" s="117">
        <f>Q1014+Q1023+Q1026+Q1039+Q1047+Q1050+Q1034</f>
        <v>4160</v>
      </c>
      <c r="R1013" s="117">
        <f t="shared" ref="R1013:AD1013" si="697">R1014+R1023+R1026+R1039+R1047+R1050+R1034</f>
        <v>-160</v>
      </c>
      <c r="S1013" s="117">
        <f t="shared" si="697"/>
        <v>4000</v>
      </c>
      <c r="T1013" s="117">
        <f t="shared" si="697"/>
        <v>4441</v>
      </c>
      <c r="U1013" s="250">
        <f t="shared" si="697"/>
        <v>4160</v>
      </c>
      <c r="V1013" s="250">
        <f t="shared" si="697"/>
        <v>4160</v>
      </c>
      <c r="W1013" s="286">
        <f t="shared" si="697"/>
        <v>4160</v>
      </c>
      <c r="X1013" s="117"/>
      <c r="Y1013" s="260"/>
      <c r="Z1013" s="193">
        <f t="shared" si="697"/>
        <v>4441</v>
      </c>
      <c r="AA1013" s="193">
        <f t="shared" si="697"/>
        <v>4160</v>
      </c>
      <c r="AB1013" s="193">
        <f t="shared" si="697"/>
        <v>4160</v>
      </c>
      <c r="AC1013" s="193">
        <f t="shared" si="697"/>
        <v>4110</v>
      </c>
      <c r="AD1013" s="193">
        <f t="shared" si="697"/>
        <v>4060</v>
      </c>
    </row>
    <row r="1014" spans="1:30" s="98" customFormat="1" ht="20.25" customHeight="1" x14ac:dyDescent="0.25">
      <c r="A1014" s="166" t="s">
        <v>333</v>
      </c>
      <c r="B1014" s="166"/>
      <c r="C1014" s="166"/>
      <c r="D1014" s="180" t="s">
        <v>379</v>
      </c>
      <c r="E1014" s="180" t="s">
        <v>380</v>
      </c>
      <c r="F1014" s="182">
        <f t="shared" si="683"/>
        <v>1140</v>
      </c>
      <c r="G1014" s="182">
        <f t="shared" si="684"/>
        <v>1880</v>
      </c>
      <c r="H1014" s="183">
        <f t="shared" si="685"/>
        <v>2350</v>
      </c>
      <c r="I1014" s="108"/>
      <c r="J1014" s="115"/>
      <c r="K1014" s="115"/>
      <c r="L1014" s="115">
        <v>3231</v>
      </c>
      <c r="M1014" s="115"/>
      <c r="N1014" s="116"/>
      <c r="O1014" s="10" t="s">
        <v>40</v>
      </c>
      <c r="P1014" s="111" t="s">
        <v>183</v>
      </c>
      <c r="Q1014" s="117">
        <f>Q1015+Q1017+Q1019+Q1021</f>
        <v>470</v>
      </c>
      <c r="R1014" s="117">
        <f t="shared" ref="R1014:AD1014" si="698">R1015+R1017+R1019+R1021</f>
        <v>100</v>
      </c>
      <c r="S1014" s="117">
        <f t="shared" si="698"/>
        <v>570</v>
      </c>
      <c r="T1014" s="117">
        <v>470</v>
      </c>
      <c r="U1014" s="250">
        <f t="shared" si="698"/>
        <v>470</v>
      </c>
      <c r="V1014" s="250">
        <f t="shared" si="698"/>
        <v>470</v>
      </c>
      <c r="W1014" s="286">
        <f t="shared" si="698"/>
        <v>470</v>
      </c>
      <c r="X1014" s="117"/>
      <c r="Y1014" s="260"/>
      <c r="Z1014" s="117">
        <f t="shared" si="698"/>
        <v>470</v>
      </c>
      <c r="AA1014" s="117">
        <f t="shared" si="698"/>
        <v>470</v>
      </c>
      <c r="AB1014" s="117">
        <f t="shared" si="698"/>
        <v>470</v>
      </c>
      <c r="AC1014" s="117">
        <f t="shared" si="698"/>
        <v>470</v>
      </c>
      <c r="AD1014" s="117">
        <f t="shared" si="698"/>
        <v>470</v>
      </c>
    </row>
    <row r="1015" spans="1:30" s="98" customFormat="1" ht="20.25" hidden="1" customHeight="1" x14ac:dyDescent="0.25">
      <c r="A1015" s="167" t="s">
        <v>333</v>
      </c>
      <c r="B1015" s="167"/>
      <c r="C1015" s="167"/>
      <c r="D1015" s="167"/>
      <c r="E1015" s="180" t="s">
        <v>380</v>
      </c>
      <c r="F1015" s="182">
        <f t="shared" si="683"/>
        <v>1140</v>
      </c>
      <c r="G1015" s="182">
        <f t="shared" si="684"/>
        <v>1410</v>
      </c>
      <c r="H1015" s="183">
        <f t="shared" si="685"/>
        <v>2350</v>
      </c>
      <c r="I1015" s="108"/>
      <c r="J1015" s="115"/>
      <c r="K1015" s="115"/>
      <c r="L1015" s="115"/>
      <c r="M1015" s="176">
        <v>32311</v>
      </c>
      <c r="N1015" s="177"/>
      <c r="O1015" s="178" t="s">
        <v>40</v>
      </c>
      <c r="P1015" s="177" t="s">
        <v>184</v>
      </c>
      <c r="Q1015" s="179">
        <f t="shared" ref="Q1015:AD1015" si="699">Q1016</f>
        <v>470</v>
      </c>
      <c r="R1015" s="179">
        <f t="shared" si="699"/>
        <v>100</v>
      </c>
      <c r="S1015" s="179">
        <f t="shared" si="699"/>
        <v>570</v>
      </c>
      <c r="T1015" s="179">
        <f t="shared" si="699"/>
        <v>0</v>
      </c>
      <c r="U1015" s="251">
        <f t="shared" si="699"/>
        <v>470</v>
      </c>
      <c r="V1015" s="251">
        <f t="shared" si="699"/>
        <v>470</v>
      </c>
      <c r="W1015" s="287">
        <f t="shared" si="699"/>
        <v>470</v>
      </c>
      <c r="X1015" s="179"/>
      <c r="Y1015" s="261"/>
      <c r="Z1015" s="179">
        <f t="shared" si="699"/>
        <v>470</v>
      </c>
      <c r="AA1015" s="179">
        <f t="shared" si="699"/>
        <v>470</v>
      </c>
      <c r="AB1015" s="179">
        <f t="shared" si="699"/>
        <v>470</v>
      </c>
      <c r="AC1015" s="179">
        <f t="shared" si="699"/>
        <v>470</v>
      </c>
      <c r="AD1015" s="179">
        <f t="shared" si="699"/>
        <v>470</v>
      </c>
    </row>
    <row r="1016" spans="1:30" s="98" customFormat="1" ht="20.25" hidden="1" customHeight="1" x14ac:dyDescent="0.25">
      <c r="A1016" s="166" t="s">
        <v>333</v>
      </c>
      <c r="B1016" s="166"/>
      <c r="C1016" s="166"/>
      <c r="D1016" s="166"/>
      <c r="E1016" s="166"/>
      <c r="F1016" s="182">
        <f t="shared" si="683"/>
        <v>1140</v>
      </c>
      <c r="G1016" s="182">
        <f t="shared" si="684"/>
        <v>1410</v>
      </c>
      <c r="H1016" s="183">
        <f t="shared" si="685"/>
        <v>2350</v>
      </c>
      <c r="I1016" s="108"/>
      <c r="J1016" s="115"/>
      <c r="K1016" s="115"/>
      <c r="L1016" s="115"/>
      <c r="M1016" s="9"/>
      <c r="N1016" s="155">
        <v>323110</v>
      </c>
      <c r="O1016" s="156" t="s">
        <v>40</v>
      </c>
      <c r="P1016" s="157" t="s">
        <v>184</v>
      </c>
      <c r="Q1016" s="158">
        <v>470</v>
      </c>
      <c r="R1016" s="158">
        <f>S1016-Q1016</f>
        <v>100</v>
      </c>
      <c r="S1016" s="158">
        <v>570</v>
      </c>
      <c r="T1016" s="158"/>
      <c r="U1016" s="252">
        <v>470</v>
      </c>
      <c r="V1016" s="252">
        <v>470</v>
      </c>
      <c r="W1016" s="289">
        <v>470</v>
      </c>
      <c r="X1016" s="158"/>
      <c r="Y1016" s="262"/>
      <c r="Z1016" s="158">
        <v>470</v>
      </c>
      <c r="AA1016" s="158">
        <f>+Q1016</f>
        <v>470</v>
      </c>
      <c r="AB1016" s="158">
        <v>470</v>
      </c>
      <c r="AC1016" s="158">
        <v>470</v>
      </c>
      <c r="AD1016" s="158">
        <v>470</v>
      </c>
    </row>
    <row r="1017" spans="1:30" s="98" customFormat="1" ht="20.25" hidden="1" customHeight="1" x14ac:dyDescent="0.25">
      <c r="A1017" s="167" t="s">
        <v>333</v>
      </c>
      <c r="B1017" s="167"/>
      <c r="C1017" s="167"/>
      <c r="D1017" s="167"/>
      <c r="E1017" s="180" t="s">
        <v>380</v>
      </c>
      <c r="F1017" s="182">
        <f t="shared" si="683"/>
        <v>0</v>
      </c>
      <c r="G1017" s="182">
        <f t="shared" si="684"/>
        <v>0</v>
      </c>
      <c r="H1017" s="183">
        <f t="shared" si="685"/>
        <v>0</v>
      </c>
      <c r="I1017" s="108"/>
      <c r="J1017" s="115"/>
      <c r="K1017" s="115"/>
      <c r="L1017" s="115"/>
      <c r="M1017" s="176">
        <v>32312</v>
      </c>
      <c r="N1017" s="177"/>
      <c r="O1017" s="178" t="s">
        <v>40</v>
      </c>
      <c r="P1017" s="177" t="s">
        <v>185</v>
      </c>
      <c r="Q1017" s="179">
        <f>+Q1018</f>
        <v>0</v>
      </c>
      <c r="R1017" s="179">
        <f t="shared" ref="R1017:AD1017" si="700">+R1018</f>
        <v>0</v>
      </c>
      <c r="S1017" s="179">
        <f t="shared" si="700"/>
        <v>0</v>
      </c>
      <c r="T1017" s="179">
        <f t="shared" si="700"/>
        <v>0</v>
      </c>
      <c r="U1017" s="251">
        <f t="shared" si="700"/>
        <v>0</v>
      </c>
      <c r="V1017" s="251">
        <f t="shared" si="700"/>
        <v>0</v>
      </c>
      <c r="W1017" s="287">
        <f t="shared" si="700"/>
        <v>0</v>
      </c>
      <c r="X1017" s="179"/>
      <c r="Y1017" s="261"/>
      <c r="Z1017" s="179">
        <f t="shared" si="700"/>
        <v>0</v>
      </c>
      <c r="AA1017" s="179">
        <f t="shared" si="700"/>
        <v>0</v>
      </c>
      <c r="AB1017" s="179">
        <f t="shared" si="700"/>
        <v>0</v>
      </c>
      <c r="AC1017" s="179">
        <f t="shared" si="700"/>
        <v>0</v>
      </c>
      <c r="AD1017" s="179">
        <f t="shared" si="700"/>
        <v>0</v>
      </c>
    </row>
    <row r="1018" spans="1:30" s="98" customFormat="1" ht="20.25" hidden="1" customHeight="1" x14ac:dyDescent="0.25">
      <c r="A1018" s="166" t="s">
        <v>333</v>
      </c>
      <c r="B1018" s="166"/>
      <c r="C1018" s="166"/>
      <c r="D1018" s="166"/>
      <c r="E1018" s="166"/>
      <c r="F1018" s="182">
        <f t="shared" si="683"/>
        <v>0</v>
      </c>
      <c r="G1018" s="182">
        <f t="shared" si="684"/>
        <v>0</v>
      </c>
      <c r="H1018" s="183">
        <f t="shared" si="685"/>
        <v>0</v>
      </c>
      <c r="I1018" s="108"/>
      <c r="J1018" s="115"/>
      <c r="K1018" s="115"/>
      <c r="L1018" s="115"/>
      <c r="M1018" s="9"/>
      <c r="N1018" s="155">
        <v>323120</v>
      </c>
      <c r="O1018" s="156" t="s">
        <v>40</v>
      </c>
      <c r="P1018" s="157" t="s">
        <v>185</v>
      </c>
      <c r="Q1018" s="158"/>
      <c r="R1018" s="158"/>
      <c r="S1018" s="158"/>
      <c r="T1018" s="158"/>
      <c r="U1018" s="252"/>
      <c r="V1018" s="252"/>
      <c r="W1018" s="289">
        <v>0</v>
      </c>
      <c r="X1018" s="158"/>
      <c r="Y1018" s="262"/>
      <c r="Z1018" s="158"/>
      <c r="AA1018" s="158">
        <f>+Q1018</f>
        <v>0</v>
      </c>
      <c r="AB1018" s="158"/>
      <c r="AC1018" s="158"/>
      <c r="AD1018" s="158"/>
    </row>
    <row r="1019" spans="1:30" s="98" customFormat="1" ht="20.25" hidden="1" customHeight="1" x14ac:dyDescent="0.25">
      <c r="A1019" s="167" t="s">
        <v>333</v>
      </c>
      <c r="B1019" s="167"/>
      <c r="C1019" s="167"/>
      <c r="D1019" s="167"/>
      <c r="E1019" s="180" t="s">
        <v>380</v>
      </c>
      <c r="F1019" s="182">
        <f t="shared" si="683"/>
        <v>0</v>
      </c>
      <c r="G1019" s="182">
        <f t="shared" si="684"/>
        <v>0</v>
      </c>
      <c r="H1019" s="183">
        <f t="shared" si="685"/>
        <v>0</v>
      </c>
      <c r="I1019" s="108"/>
      <c r="J1019" s="115"/>
      <c r="K1019" s="115"/>
      <c r="L1019" s="115"/>
      <c r="M1019" s="176">
        <v>32313</v>
      </c>
      <c r="N1019" s="177"/>
      <c r="O1019" s="178" t="s">
        <v>40</v>
      </c>
      <c r="P1019" s="177" t="s">
        <v>186</v>
      </c>
      <c r="Q1019" s="179">
        <f>+Q1020</f>
        <v>0</v>
      </c>
      <c r="R1019" s="179">
        <f t="shared" ref="R1019:AD1019" si="701">+R1020</f>
        <v>0</v>
      </c>
      <c r="S1019" s="179">
        <f t="shared" si="701"/>
        <v>0</v>
      </c>
      <c r="T1019" s="179">
        <f t="shared" si="701"/>
        <v>0</v>
      </c>
      <c r="U1019" s="251">
        <f t="shared" si="701"/>
        <v>0</v>
      </c>
      <c r="V1019" s="251">
        <f t="shared" si="701"/>
        <v>0</v>
      </c>
      <c r="W1019" s="287">
        <f t="shared" si="701"/>
        <v>0</v>
      </c>
      <c r="X1019" s="179"/>
      <c r="Y1019" s="261"/>
      <c r="Z1019" s="179">
        <f t="shared" si="701"/>
        <v>0</v>
      </c>
      <c r="AA1019" s="179">
        <f t="shared" si="701"/>
        <v>0</v>
      </c>
      <c r="AB1019" s="179">
        <f t="shared" si="701"/>
        <v>0</v>
      </c>
      <c r="AC1019" s="179">
        <f t="shared" si="701"/>
        <v>0</v>
      </c>
      <c r="AD1019" s="179">
        <f t="shared" si="701"/>
        <v>0</v>
      </c>
    </row>
    <row r="1020" spans="1:30" s="98" customFormat="1" ht="20.25" hidden="1" customHeight="1" x14ac:dyDescent="0.25">
      <c r="A1020" s="166" t="s">
        <v>333</v>
      </c>
      <c r="B1020" s="166"/>
      <c r="C1020" s="166"/>
      <c r="D1020" s="166"/>
      <c r="E1020" s="166"/>
      <c r="F1020" s="182">
        <f t="shared" si="683"/>
        <v>0</v>
      </c>
      <c r="G1020" s="182">
        <f t="shared" si="684"/>
        <v>0</v>
      </c>
      <c r="H1020" s="183">
        <f t="shared" si="685"/>
        <v>0</v>
      </c>
      <c r="I1020" s="108"/>
      <c r="J1020" s="115"/>
      <c r="K1020" s="115"/>
      <c r="L1020" s="115"/>
      <c r="M1020" s="9"/>
      <c r="N1020" s="155">
        <v>323130</v>
      </c>
      <c r="O1020" s="156" t="s">
        <v>40</v>
      </c>
      <c r="P1020" s="157" t="s">
        <v>186</v>
      </c>
      <c r="Q1020" s="158"/>
      <c r="R1020" s="158"/>
      <c r="S1020" s="158"/>
      <c r="T1020" s="158"/>
      <c r="U1020" s="252"/>
      <c r="V1020" s="252"/>
      <c r="W1020" s="289">
        <v>0</v>
      </c>
      <c r="X1020" s="158"/>
      <c r="Y1020" s="262"/>
      <c r="Z1020" s="158"/>
      <c r="AA1020" s="158">
        <f>+Q1020</f>
        <v>0</v>
      </c>
      <c r="AB1020" s="158"/>
      <c r="AC1020" s="158"/>
      <c r="AD1020" s="158"/>
    </row>
    <row r="1021" spans="1:30" s="98" customFormat="1" ht="20.25" hidden="1" customHeight="1" x14ac:dyDescent="0.25">
      <c r="A1021" s="167" t="s">
        <v>333</v>
      </c>
      <c r="B1021" s="167"/>
      <c r="C1021" s="167"/>
      <c r="D1021" s="167"/>
      <c r="E1021" s="180" t="s">
        <v>380</v>
      </c>
      <c r="F1021" s="182">
        <f t="shared" si="683"/>
        <v>0</v>
      </c>
      <c r="G1021" s="182">
        <f t="shared" si="684"/>
        <v>0</v>
      </c>
      <c r="H1021" s="183">
        <f t="shared" si="685"/>
        <v>0</v>
      </c>
      <c r="I1021" s="108"/>
      <c r="J1021" s="115"/>
      <c r="K1021" s="115"/>
      <c r="L1021" s="115"/>
      <c r="M1021" s="176">
        <v>32319</v>
      </c>
      <c r="N1021" s="177"/>
      <c r="O1021" s="178" t="s">
        <v>40</v>
      </c>
      <c r="P1021" s="177" t="s">
        <v>187</v>
      </c>
      <c r="Q1021" s="179">
        <f>+Q1022</f>
        <v>0</v>
      </c>
      <c r="R1021" s="179">
        <f t="shared" ref="R1021:AD1021" si="702">+R1022</f>
        <v>0</v>
      </c>
      <c r="S1021" s="179">
        <f t="shared" si="702"/>
        <v>0</v>
      </c>
      <c r="T1021" s="179">
        <f t="shared" si="702"/>
        <v>0</v>
      </c>
      <c r="U1021" s="251">
        <f t="shared" si="702"/>
        <v>0</v>
      </c>
      <c r="V1021" s="251">
        <f t="shared" si="702"/>
        <v>0</v>
      </c>
      <c r="W1021" s="287">
        <f t="shared" si="702"/>
        <v>0</v>
      </c>
      <c r="X1021" s="179"/>
      <c r="Y1021" s="261"/>
      <c r="Z1021" s="179">
        <f t="shared" si="702"/>
        <v>0</v>
      </c>
      <c r="AA1021" s="179">
        <f t="shared" si="702"/>
        <v>0</v>
      </c>
      <c r="AB1021" s="179">
        <f t="shared" si="702"/>
        <v>0</v>
      </c>
      <c r="AC1021" s="179">
        <f t="shared" si="702"/>
        <v>0</v>
      </c>
      <c r="AD1021" s="179">
        <f t="shared" si="702"/>
        <v>0</v>
      </c>
    </row>
    <row r="1022" spans="1:30" s="98" customFormat="1" ht="20.25" hidden="1" customHeight="1" x14ac:dyDescent="0.25">
      <c r="A1022" s="166" t="s">
        <v>333</v>
      </c>
      <c r="B1022" s="166"/>
      <c r="C1022" s="166"/>
      <c r="D1022" s="166"/>
      <c r="E1022" s="166"/>
      <c r="F1022" s="182">
        <f t="shared" si="683"/>
        <v>0</v>
      </c>
      <c r="G1022" s="182">
        <f t="shared" si="684"/>
        <v>0</v>
      </c>
      <c r="H1022" s="183">
        <f t="shared" si="685"/>
        <v>0</v>
      </c>
      <c r="I1022" s="108"/>
      <c r="J1022" s="115"/>
      <c r="K1022" s="115"/>
      <c r="L1022" s="115"/>
      <c r="M1022" s="9"/>
      <c r="N1022" s="155">
        <v>323190</v>
      </c>
      <c r="O1022" s="156" t="s">
        <v>40</v>
      </c>
      <c r="P1022" s="157" t="s">
        <v>187</v>
      </c>
      <c r="Q1022" s="158"/>
      <c r="R1022" s="158"/>
      <c r="S1022" s="158"/>
      <c r="T1022" s="158"/>
      <c r="U1022" s="252"/>
      <c r="V1022" s="252"/>
      <c r="W1022" s="289">
        <v>0</v>
      </c>
      <c r="X1022" s="158"/>
      <c r="Y1022" s="262"/>
      <c r="Z1022" s="158"/>
      <c r="AA1022" s="158">
        <f>+Q1022</f>
        <v>0</v>
      </c>
      <c r="AB1022" s="158"/>
      <c r="AC1022" s="158"/>
      <c r="AD1022" s="158"/>
    </row>
    <row r="1023" spans="1:30" s="98" customFormat="1" ht="20.25" hidden="1" customHeight="1" x14ac:dyDescent="0.25">
      <c r="A1023" s="166" t="s">
        <v>333</v>
      </c>
      <c r="B1023" s="166"/>
      <c r="C1023" s="166"/>
      <c r="D1023" s="180" t="s">
        <v>379</v>
      </c>
      <c r="E1023" s="180" t="s">
        <v>380</v>
      </c>
      <c r="F1023" s="182">
        <f t="shared" si="683"/>
        <v>0</v>
      </c>
      <c r="G1023" s="182">
        <f t="shared" si="684"/>
        <v>520</v>
      </c>
      <c r="H1023" s="183">
        <f t="shared" si="685"/>
        <v>1040</v>
      </c>
      <c r="I1023" s="108"/>
      <c r="J1023" s="115"/>
      <c r="K1023" s="115"/>
      <c r="L1023" s="115">
        <v>3233</v>
      </c>
      <c r="M1023" s="115"/>
      <c r="N1023" s="116"/>
      <c r="O1023" s="10" t="s">
        <v>40</v>
      </c>
      <c r="P1023" s="111" t="s">
        <v>192</v>
      </c>
      <c r="Q1023" s="117">
        <f t="shared" ref="Q1023:AD1024" si="703">Q1024</f>
        <v>260</v>
      </c>
      <c r="R1023" s="117">
        <f t="shared" si="703"/>
        <v>-260</v>
      </c>
      <c r="S1023" s="117">
        <f t="shared" si="703"/>
        <v>0</v>
      </c>
      <c r="T1023" s="117">
        <f t="shared" si="703"/>
        <v>0</v>
      </c>
      <c r="U1023" s="250">
        <f t="shared" si="703"/>
        <v>260</v>
      </c>
      <c r="V1023" s="250">
        <f t="shared" si="703"/>
        <v>260</v>
      </c>
      <c r="W1023" s="286">
        <f t="shared" si="703"/>
        <v>0</v>
      </c>
      <c r="X1023" s="117"/>
      <c r="Y1023" s="260"/>
      <c r="Z1023" s="117">
        <f t="shared" si="703"/>
        <v>0</v>
      </c>
      <c r="AA1023" s="117">
        <f t="shared" si="703"/>
        <v>260</v>
      </c>
      <c r="AB1023" s="117">
        <f t="shared" si="703"/>
        <v>260</v>
      </c>
      <c r="AC1023" s="117">
        <f t="shared" si="703"/>
        <v>260</v>
      </c>
      <c r="AD1023" s="117">
        <f t="shared" si="703"/>
        <v>260</v>
      </c>
    </row>
    <row r="1024" spans="1:30" s="98" customFormat="1" ht="20.25" hidden="1" customHeight="1" x14ac:dyDescent="0.25">
      <c r="A1024" s="167" t="s">
        <v>333</v>
      </c>
      <c r="B1024" s="167"/>
      <c r="C1024" s="167"/>
      <c r="D1024" s="167"/>
      <c r="E1024" s="180" t="s">
        <v>380</v>
      </c>
      <c r="F1024" s="182">
        <f t="shared" si="683"/>
        <v>0</v>
      </c>
      <c r="G1024" s="182">
        <f t="shared" si="684"/>
        <v>520</v>
      </c>
      <c r="H1024" s="183">
        <f t="shared" si="685"/>
        <v>1040</v>
      </c>
      <c r="I1024" s="108"/>
      <c r="J1024" s="115"/>
      <c r="K1024" s="115"/>
      <c r="L1024" s="115"/>
      <c r="M1024" s="176">
        <v>32339</v>
      </c>
      <c r="N1024" s="177"/>
      <c r="O1024" s="178" t="s">
        <v>40</v>
      </c>
      <c r="P1024" s="177" t="s">
        <v>193</v>
      </c>
      <c r="Q1024" s="179">
        <f t="shared" si="703"/>
        <v>260</v>
      </c>
      <c r="R1024" s="179">
        <f t="shared" si="703"/>
        <v>-260</v>
      </c>
      <c r="S1024" s="179">
        <f t="shared" si="703"/>
        <v>0</v>
      </c>
      <c r="T1024" s="179">
        <f t="shared" si="703"/>
        <v>0</v>
      </c>
      <c r="U1024" s="251">
        <f t="shared" si="703"/>
        <v>260</v>
      </c>
      <c r="V1024" s="251">
        <f t="shared" si="703"/>
        <v>260</v>
      </c>
      <c r="W1024" s="287">
        <f t="shared" si="703"/>
        <v>0</v>
      </c>
      <c r="X1024" s="179"/>
      <c r="Y1024" s="261"/>
      <c r="Z1024" s="179">
        <f t="shared" si="703"/>
        <v>0</v>
      </c>
      <c r="AA1024" s="179">
        <f t="shared" si="703"/>
        <v>260</v>
      </c>
      <c r="AB1024" s="179">
        <f t="shared" si="703"/>
        <v>260</v>
      </c>
      <c r="AC1024" s="179">
        <f t="shared" si="703"/>
        <v>260</v>
      </c>
      <c r="AD1024" s="179">
        <f t="shared" si="703"/>
        <v>260</v>
      </c>
    </row>
    <row r="1025" spans="1:30" s="98" customFormat="1" ht="20.25" hidden="1" customHeight="1" x14ac:dyDescent="0.25">
      <c r="A1025" s="166" t="s">
        <v>333</v>
      </c>
      <c r="B1025" s="166"/>
      <c r="C1025" s="166"/>
      <c r="D1025" s="166"/>
      <c r="E1025" s="166"/>
      <c r="F1025" s="182">
        <f t="shared" si="683"/>
        <v>0</v>
      </c>
      <c r="G1025" s="182">
        <f t="shared" si="684"/>
        <v>520</v>
      </c>
      <c r="H1025" s="183">
        <f t="shared" si="685"/>
        <v>1040</v>
      </c>
      <c r="I1025" s="108"/>
      <c r="J1025" s="115"/>
      <c r="K1025" s="115"/>
      <c r="L1025" s="115"/>
      <c r="M1025" s="9"/>
      <c r="N1025" s="155">
        <v>323390</v>
      </c>
      <c r="O1025" s="156" t="s">
        <v>40</v>
      </c>
      <c r="P1025" s="157" t="s">
        <v>193</v>
      </c>
      <c r="Q1025" s="158">
        <v>260</v>
      </c>
      <c r="R1025" s="158">
        <f>S1025-Q1025</f>
        <v>-260</v>
      </c>
      <c r="S1025" s="158">
        <v>0</v>
      </c>
      <c r="T1025" s="158"/>
      <c r="U1025" s="252">
        <v>260</v>
      </c>
      <c r="V1025" s="252">
        <v>260</v>
      </c>
      <c r="W1025" s="289">
        <v>0</v>
      </c>
      <c r="X1025" s="158"/>
      <c r="Y1025" s="262"/>
      <c r="Z1025" s="158"/>
      <c r="AA1025" s="158">
        <f>+Q1025</f>
        <v>260</v>
      </c>
      <c r="AB1025" s="158">
        <v>260</v>
      </c>
      <c r="AC1025" s="158">
        <v>260</v>
      </c>
      <c r="AD1025" s="158">
        <v>260</v>
      </c>
    </row>
    <row r="1026" spans="1:30" s="98" customFormat="1" ht="20.25" customHeight="1" x14ac:dyDescent="0.25">
      <c r="A1026" s="166" t="s">
        <v>333</v>
      </c>
      <c r="B1026" s="166"/>
      <c r="C1026" s="166"/>
      <c r="D1026" s="180" t="s">
        <v>379</v>
      </c>
      <c r="E1026" s="180" t="s">
        <v>380</v>
      </c>
      <c r="F1026" s="182">
        <f t="shared" si="683"/>
        <v>1090</v>
      </c>
      <c r="G1026" s="182">
        <f t="shared" si="684"/>
        <v>1917.5</v>
      </c>
      <c r="H1026" s="183">
        <f t="shared" si="685"/>
        <v>2215.19</v>
      </c>
      <c r="I1026" s="108"/>
      <c r="J1026" s="115"/>
      <c r="K1026" s="115"/>
      <c r="L1026" s="115">
        <v>3234</v>
      </c>
      <c r="M1026" s="115"/>
      <c r="N1026" s="116"/>
      <c r="O1026" s="10" t="s">
        <v>40</v>
      </c>
      <c r="P1026" s="111" t="s">
        <v>194</v>
      </c>
      <c r="Q1026" s="117">
        <f>Q1027+Q1029+Q1031</f>
        <v>445</v>
      </c>
      <c r="R1026" s="117">
        <f t="shared" ref="R1026:AD1026" si="704">R1027+R1029+R1031</f>
        <v>100</v>
      </c>
      <c r="S1026" s="117">
        <f t="shared" si="704"/>
        <v>545</v>
      </c>
      <c r="T1026" s="117">
        <v>435</v>
      </c>
      <c r="U1026" s="250">
        <f t="shared" si="704"/>
        <v>445</v>
      </c>
      <c r="V1026" s="250">
        <f t="shared" si="704"/>
        <v>445</v>
      </c>
      <c r="W1026" s="286">
        <f t="shared" si="704"/>
        <v>592.5</v>
      </c>
      <c r="X1026" s="117"/>
      <c r="Y1026" s="260"/>
      <c r="Z1026" s="117">
        <f t="shared" si="704"/>
        <v>435.19</v>
      </c>
      <c r="AA1026" s="117">
        <f t="shared" si="704"/>
        <v>445</v>
      </c>
      <c r="AB1026" s="117">
        <f t="shared" si="704"/>
        <v>445</v>
      </c>
      <c r="AC1026" s="117">
        <f t="shared" si="704"/>
        <v>445</v>
      </c>
      <c r="AD1026" s="117">
        <f t="shared" si="704"/>
        <v>445</v>
      </c>
    </row>
    <row r="1027" spans="1:30" s="98" customFormat="1" ht="20.25" hidden="1" customHeight="1" x14ac:dyDescent="0.25">
      <c r="A1027" s="167" t="s">
        <v>333</v>
      </c>
      <c r="B1027" s="167"/>
      <c r="C1027" s="167"/>
      <c r="D1027" s="167"/>
      <c r="E1027" s="180" t="s">
        <v>380</v>
      </c>
      <c r="F1027" s="182">
        <f t="shared" si="683"/>
        <v>500</v>
      </c>
      <c r="G1027" s="182">
        <f t="shared" si="684"/>
        <v>510</v>
      </c>
      <c r="H1027" s="183">
        <f t="shared" si="685"/>
        <v>750</v>
      </c>
      <c r="I1027" s="108"/>
      <c r="J1027" s="115"/>
      <c r="K1027" s="115"/>
      <c r="L1027" s="115"/>
      <c r="M1027" s="176">
        <v>32341</v>
      </c>
      <c r="N1027" s="177"/>
      <c r="O1027" s="178" t="s">
        <v>40</v>
      </c>
      <c r="P1027" s="177" t="s">
        <v>195</v>
      </c>
      <c r="Q1027" s="179">
        <f>Q1028</f>
        <v>150</v>
      </c>
      <c r="R1027" s="179">
        <f t="shared" ref="R1027:AD1027" si="705">R1028</f>
        <v>100</v>
      </c>
      <c r="S1027" s="179">
        <f t="shared" si="705"/>
        <v>250</v>
      </c>
      <c r="T1027" s="179">
        <f t="shared" si="705"/>
        <v>0</v>
      </c>
      <c r="U1027" s="251">
        <f t="shared" si="705"/>
        <v>150</v>
      </c>
      <c r="V1027" s="251">
        <f t="shared" si="705"/>
        <v>150</v>
      </c>
      <c r="W1027" s="287">
        <f t="shared" si="705"/>
        <v>210</v>
      </c>
      <c r="X1027" s="179"/>
      <c r="Y1027" s="261"/>
      <c r="Z1027" s="179">
        <f t="shared" si="705"/>
        <v>150</v>
      </c>
      <c r="AA1027" s="179">
        <f t="shared" si="705"/>
        <v>150</v>
      </c>
      <c r="AB1027" s="179">
        <f t="shared" si="705"/>
        <v>150</v>
      </c>
      <c r="AC1027" s="179">
        <f t="shared" si="705"/>
        <v>150</v>
      </c>
      <c r="AD1027" s="179">
        <f t="shared" si="705"/>
        <v>150</v>
      </c>
    </row>
    <row r="1028" spans="1:30" s="98" customFormat="1" ht="20.25" hidden="1" customHeight="1" x14ac:dyDescent="0.25">
      <c r="A1028" s="166" t="s">
        <v>333</v>
      </c>
      <c r="B1028" s="166"/>
      <c r="C1028" s="166"/>
      <c r="D1028" s="166"/>
      <c r="E1028" s="166"/>
      <c r="F1028" s="182">
        <f t="shared" si="683"/>
        <v>500</v>
      </c>
      <c r="G1028" s="182">
        <f t="shared" si="684"/>
        <v>510</v>
      </c>
      <c r="H1028" s="183">
        <f t="shared" si="685"/>
        <v>750</v>
      </c>
      <c r="I1028" s="108"/>
      <c r="J1028" s="115"/>
      <c r="K1028" s="115"/>
      <c r="L1028" s="115"/>
      <c r="M1028" s="9"/>
      <c r="N1028" s="155">
        <v>323410</v>
      </c>
      <c r="O1028" s="156" t="s">
        <v>40</v>
      </c>
      <c r="P1028" s="157" t="s">
        <v>195</v>
      </c>
      <c r="Q1028" s="158">
        <v>150</v>
      </c>
      <c r="R1028" s="158">
        <f>S1028-Q1028</f>
        <v>100</v>
      </c>
      <c r="S1028" s="158">
        <v>250</v>
      </c>
      <c r="T1028" s="158"/>
      <c r="U1028" s="252">
        <v>150</v>
      </c>
      <c r="V1028" s="252">
        <v>150</v>
      </c>
      <c r="W1028" s="289">
        <v>210</v>
      </c>
      <c r="X1028" s="158"/>
      <c r="Y1028" s="262"/>
      <c r="Z1028" s="158">
        <v>150</v>
      </c>
      <c r="AA1028" s="158">
        <f>+Q1028</f>
        <v>150</v>
      </c>
      <c r="AB1028" s="158">
        <v>150</v>
      </c>
      <c r="AC1028" s="158">
        <v>150</v>
      </c>
      <c r="AD1028" s="158">
        <v>150</v>
      </c>
    </row>
    <row r="1029" spans="1:30" s="98" customFormat="1" ht="20.25" hidden="1" customHeight="1" x14ac:dyDescent="0.25">
      <c r="A1029" s="167" t="s">
        <v>333</v>
      </c>
      <c r="B1029" s="167"/>
      <c r="C1029" s="167"/>
      <c r="D1029" s="167"/>
      <c r="E1029" s="180" t="s">
        <v>380</v>
      </c>
      <c r="F1029" s="182">
        <f t="shared" si="683"/>
        <v>260</v>
      </c>
      <c r="G1029" s="182">
        <f t="shared" si="684"/>
        <v>450</v>
      </c>
      <c r="H1029" s="183">
        <f t="shared" si="685"/>
        <v>645.19000000000005</v>
      </c>
      <c r="I1029" s="108"/>
      <c r="J1029" s="115"/>
      <c r="K1029" s="115"/>
      <c r="L1029" s="115"/>
      <c r="M1029" s="176">
        <v>32342</v>
      </c>
      <c r="N1029" s="177"/>
      <c r="O1029" s="178" t="s">
        <v>40</v>
      </c>
      <c r="P1029" s="177" t="s">
        <v>196</v>
      </c>
      <c r="Q1029" s="179">
        <f>Q1030</f>
        <v>130</v>
      </c>
      <c r="R1029" s="179">
        <f t="shared" ref="R1029:AD1029" si="706">R1030</f>
        <v>0</v>
      </c>
      <c r="S1029" s="179">
        <f t="shared" si="706"/>
        <v>130</v>
      </c>
      <c r="T1029" s="179">
        <f t="shared" si="706"/>
        <v>0</v>
      </c>
      <c r="U1029" s="251">
        <f t="shared" si="706"/>
        <v>130</v>
      </c>
      <c r="V1029" s="251">
        <f t="shared" si="706"/>
        <v>130</v>
      </c>
      <c r="W1029" s="287">
        <f t="shared" si="706"/>
        <v>190</v>
      </c>
      <c r="X1029" s="179"/>
      <c r="Y1029" s="261"/>
      <c r="Z1029" s="179">
        <f t="shared" si="706"/>
        <v>125.19</v>
      </c>
      <c r="AA1029" s="179">
        <f t="shared" si="706"/>
        <v>130</v>
      </c>
      <c r="AB1029" s="179">
        <f t="shared" si="706"/>
        <v>130</v>
      </c>
      <c r="AC1029" s="179">
        <f t="shared" si="706"/>
        <v>130</v>
      </c>
      <c r="AD1029" s="179">
        <f t="shared" si="706"/>
        <v>130</v>
      </c>
    </row>
    <row r="1030" spans="1:30" s="98" customFormat="1" ht="20.25" hidden="1" customHeight="1" x14ac:dyDescent="0.25">
      <c r="A1030" s="166" t="s">
        <v>333</v>
      </c>
      <c r="B1030" s="166"/>
      <c r="C1030" s="166"/>
      <c r="D1030" s="166"/>
      <c r="E1030" s="166"/>
      <c r="F1030" s="182">
        <f t="shared" si="683"/>
        <v>260</v>
      </c>
      <c r="G1030" s="182">
        <f t="shared" si="684"/>
        <v>450</v>
      </c>
      <c r="H1030" s="183">
        <f t="shared" si="685"/>
        <v>645.19000000000005</v>
      </c>
      <c r="I1030" s="108"/>
      <c r="J1030" s="115"/>
      <c r="K1030" s="115"/>
      <c r="L1030" s="115"/>
      <c r="M1030" s="9"/>
      <c r="N1030" s="155">
        <v>323420</v>
      </c>
      <c r="O1030" s="156" t="s">
        <v>40</v>
      </c>
      <c r="P1030" s="157" t="s">
        <v>196</v>
      </c>
      <c r="Q1030" s="158">
        <v>130</v>
      </c>
      <c r="R1030" s="158">
        <f>S1030-Q1030</f>
        <v>0</v>
      </c>
      <c r="S1030" s="158">
        <v>130</v>
      </c>
      <c r="T1030" s="158"/>
      <c r="U1030" s="252">
        <v>130</v>
      </c>
      <c r="V1030" s="252">
        <v>130</v>
      </c>
      <c r="W1030" s="289">
        <v>190</v>
      </c>
      <c r="X1030" s="158"/>
      <c r="Y1030" s="262"/>
      <c r="Z1030" s="158">
        <v>125.19</v>
      </c>
      <c r="AA1030" s="158">
        <f>+Q1030</f>
        <v>130</v>
      </c>
      <c r="AB1030" s="158">
        <v>130</v>
      </c>
      <c r="AC1030" s="158">
        <v>130</v>
      </c>
      <c r="AD1030" s="158">
        <v>130</v>
      </c>
    </row>
    <row r="1031" spans="1:30" s="98" customFormat="1" ht="20.25" hidden="1" customHeight="1" x14ac:dyDescent="0.25">
      <c r="A1031" s="167" t="s">
        <v>333</v>
      </c>
      <c r="B1031" s="167"/>
      <c r="C1031" s="167"/>
      <c r="D1031" s="167"/>
      <c r="E1031" s="180" t="s">
        <v>380</v>
      </c>
      <c r="F1031" s="182">
        <f t="shared" si="683"/>
        <v>330</v>
      </c>
      <c r="G1031" s="182">
        <f t="shared" si="684"/>
        <v>522.5</v>
      </c>
      <c r="H1031" s="183">
        <f t="shared" si="685"/>
        <v>820</v>
      </c>
      <c r="I1031" s="108"/>
      <c r="J1031" s="115"/>
      <c r="K1031" s="115"/>
      <c r="L1031" s="115"/>
      <c r="M1031" s="176">
        <v>32349</v>
      </c>
      <c r="N1031" s="177"/>
      <c r="O1031" s="178" t="s">
        <v>40</v>
      </c>
      <c r="P1031" s="177" t="s">
        <v>197</v>
      </c>
      <c r="Q1031" s="179">
        <f>Q1032+Q1033</f>
        <v>165</v>
      </c>
      <c r="R1031" s="179">
        <f t="shared" ref="R1031:AD1031" si="707">R1032+R1033</f>
        <v>0</v>
      </c>
      <c r="S1031" s="179">
        <f t="shared" si="707"/>
        <v>165</v>
      </c>
      <c r="T1031" s="179">
        <f t="shared" si="707"/>
        <v>0</v>
      </c>
      <c r="U1031" s="251">
        <f t="shared" si="707"/>
        <v>165</v>
      </c>
      <c r="V1031" s="251">
        <f t="shared" si="707"/>
        <v>165</v>
      </c>
      <c r="W1031" s="287">
        <f t="shared" si="707"/>
        <v>192.5</v>
      </c>
      <c r="X1031" s="179"/>
      <c r="Y1031" s="261"/>
      <c r="Z1031" s="179">
        <f t="shared" si="707"/>
        <v>160</v>
      </c>
      <c r="AA1031" s="179">
        <f t="shared" si="707"/>
        <v>165</v>
      </c>
      <c r="AB1031" s="179">
        <f t="shared" si="707"/>
        <v>165</v>
      </c>
      <c r="AC1031" s="179">
        <f t="shared" si="707"/>
        <v>165</v>
      </c>
      <c r="AD1031" s="179">
        <f t="shared" si="707"/>
        <v>165</v>
      </c>
    </row>
    <row r="1032" spans="1:30" s="98" customFormat="1" ht="20.25" hidden="1" customHeight="1" x14ac:dyDescent="0.25">
      <c r="A1032" s="166" t="s">
        <v>333</v>
      </c>
      <c r="B1032" s="166"/>
      <c r="C1032" s="166"/>
      <c r="D1032" s="166"/>
      <c r="E1032" s="166"/>
      <c r="F1032" s="182">
        <f t="shared" si="683"/>
        <v>30</v>
      </c>
      <c r="G1032" s="182">
        <f t="shared" si="684"/>
        <v>45</v>
      </c>
      <c r="H1032" s="183">
        <f t="shared" si="685"/>
        <v>70</v>
      </c>
      <c r="I1032" s="108"/>
      <c r="J1032" s="115"/>
      <c r="K1032" s="115"/>
      <c r="L1032" s="115"/>
      <c r="M1032" s="9"/>
      <c r="N1032" s="155">
        <v>323490</v>
      </c>
      <c r="O1032" s="156" t="s">
        <v>40</v>
      </c>
      <c r="P1032" s="157" t="s">
        <v>197</v>
      </c>
      <c r="Q1032" s="158">
        <v>15</v>
      </c>
      <c r="R1032" s="158">
        <f>S1032-Q1032</f>
        <v>0</v>
      </c>
      <c r="S1032" s="158">
        <v>15</v>
      </c>
      <c r="T1032" s="158"/>
      <c r="U1032" s="252">
        <v>15</v>
      </c>
      <c r="V1032" s="252">
        <v>15</v>
      </c>
      <c r="W1032" s="289">
        <v>15</v>
      </c>
      <c r="X1032" s="158"/>
      <c r="Y1032" s="262"/>
      <c r="Z1032" s="158">
        <v>10</v>
      </c>
      <c r="AA1032" s="158">
        <f t="shared" ref="AA1032:AA1033" si="708">+Q1032</f>
        <v>15</v>
      </c>
      <c r="AB1032" s="158">
        <v>15</v>
      </c>
      <c r="AC1032" s="158">
        <v>15</v>
      </c>
      <c r="AD1032" s="158">
        <v>15</v>
      </c>
    </row>
    <row r="1033" spans="1:30" s="98" customFormat="1" ht="20.25" hidden="1" customHeight="1" x14ac:dyDescent="0.25">
      <c r="A1033" s="166" t="s">
        <v>333</v>
      </c>
      <c r="B1033" s="166"/>
      <c r="C1033" s="166"/>
      <c r="D1033" s="166"/>
      <c r="E1033" s="166"/>
      <c r="F1033" s="182">
        <f t="shared" si="683"/>
        <v>300</v>
      </c>
      <c r="G1033" s="182">
        <f t="shared" si="684"/>
        <v>477.5</v>
      </c>
      <c r="H1033" s="183">
        <f t="shared" si="685"/>
        <v>750</v>
      </c>
      <c r="I1033" s="108"/>
      <c r="J1033" s="115"/>
      <c r="K1033" s="115"/>
      <c r="L1033" s="115"/>
      <c r="M1033" s="9"/>
      <c r="N1033" s="155">
        <v>323491</v>
      </c>
      <c r="O1033" s="156" t="s">
        <v>40</v>
      </c>
      <c r="P1033" s="157" t="s">
        <v>198</v>
      </c>
      <c r="Q1033" s="158">
        <v>150</v>
      </c>
      <c r="R1033" s="158">
        <f>S1033-Q1033</f>
        <v>0</v>
      </c>
      <c r="S1033" s="158">
        <v>150</v>
      </c>
      <c r="T1033" s="158"/>
      <c r="U1033" s="252">
        <v>150</v>
      </c>
      <c r="V1033" s="252">
        <v>150</v>
      </c>
      <c r="W1033" s="289">
        <f>150+27.5</f>
        <v>177.5</v>
      </c>
      <c r="X1033" s="158"/>
      <c r="Y1033" s="262"/>
      <c r="Z1033" s="158">
        <v>150</v>
      </c>
      <c r="AA1033" s="158">
        <f t="shared" si="708"/>
        <v>150</v>
      </c>
      <c r="AB1033" s="158">
        <v>150</v>
      </c>
      <c r="AC1033" s="158">
        <v>150</v>
      </c>
      <c r="AD1033" s="158">
        <v>150</v>
      </c>
    </row>
    <row r="1034" spans="1:30" s="98" customFormat="1" ht="20.25" hidden="1" customHeight="1" x14ac:dyDescent="0.25">
      <c r="A1034" s="166" t="s">
        <v>333</v>
      </c>
      <c r="B1034" s="166"/>
      <c r="C1034" s="166"/>
      <c r="D1034" s="180" t="s">
        <v>379</v>
      </c>
      <c r="E1034" s="180" t="s">
        <v>380</v>
      </c>
      <c r="F1034" s="182">
        <f t="shared" si="683"/>
        <v>0</v>
      </c>
      <c r="G1034" s="182">
        <f t="shared" si="684"/>
        <v>0</v>
      </c>
      <c r="H1034" s="183">
        <f t="shared" si="685"/>
        <v>0</v>
      </c>
      <c r="I1034" s="108"/>
      <c r="J1034" s="115"/>
      <c r="K1034" s="115"/>
      <c r="L1034" s="115">
        <v>3236</v>
      </c>
      <c r="M1034" s="115"/>
      <c r="N1034" s="116"/>
      <c r="O1034" s="10" t="s">
        <v>40</v>
      </c>
      <c r="P1034" s="111" t="s">
        <v>203</v>
      </c>
      <c r="Q1034" s="117">
        <f>+Q1035+Q1037</f>
        <v>0</v>
      </c>
      <c r="R1034" s="117">
        <f t="shared" ref="R1034:AD1034" si="709">+R1035+R1037</f>
        <v>0</v>
      </c>
      <c r="S1034" s="117">
        <f t="shared" si="709"/>
        <v>0</v>
      </c>
      <c r="T1034" s="117">
        <f t="shared" si="709"/>
        <v>0</v>
      </c>
      <c r="U1034" s="250">
        <f t="shared" si="709"/>
        <v>0</v>
      </c>
      <c r="V1034" s="250">
        <f t="shared" si="709"/>
        <v>0</v>
      </c>
      <c r="W1034" s="286">
        <f t="shared" si="709"/>
        <v>0</v>
      </c>
      <c r="X1034" s="117"/>
      <c r="Y1034" s="260"/>
      <c r="Z1034" s="117">
        <f t="shared" si="709"/>
        <v>0</v>
      </c>
      <c r="AA1034" s="117">
        <f t="shared" si="709"/>
        <v>0</v>
      </c>
      <c r="AB1034" s="117">
        <f t="shared" si="709"/>
        <v>0</v>
      </c>
      <c r="AC1034" s="117">
        <f t="shared" si="709"/>
        <v>0</v>
      </c>
      <c r="AD1034" s="117">
        <f t="shared" si="709"/>
        <v>0</v>
      </c>
    </row>
    <row r="1035" spans="1:30" s="98" customFormat="1" ht="20.25" hidden="1" customHeight="1" x14ac:dyDescent="0.25">
      <c r="A1035" s="167" t="s">
        <v>333</v>
      </c>
      <c r="B1035" s="167"/>
      <c r="C1035" s="167"/>
      <c r="D1035" s="167"/>
      <c r="E1035" s="180" t="s">
        <v>380</v>
      </c>
      <c r="F1035" s="182">
        <f t="shared" si="683"/>
        <v>0</v>
      </c>
      <c r="G1035" s="182">
        <f t="shared" si="684"/>
        <v>0</v>
      </c>
      <c r="H1035" s="183">
        <f t="shared" si="685"/>
        <v>0</v>
      </c>
      <c r="I1035" s="108"/>
      <c r="J1035" s="115"/>
      <c r="K1035" s="115"/>
      <c r="L1035" s="115"/>
      <c r="M1035" s="176">
        <v>32363</v>
      </c>
      <c r="N1035" s="177"/>
      <c r="O1035" s="178" t="s">
        <v>40</v>
      </c>
      <c r="P1035" s="177" t="s">
        <v>204</v>
      </c>
      <c r="Q1035" s="179">
        <f>+Q1036</f>
        <v>0</v>
      </c>
      <c r="R1035" s="179">
        <f t="shared" ref="R1035:AD1035" si="710">+R1036</f>
        <v>0</v>
      </c>
      <c r="S1035" s="179">
        <f t="shared" si="710"/>
        <v>0</v>
      </c>
      <c r="T1035" s="179">
        <f t="shared" si="710"/>
        <v>0</v>
      </c>
      <c r="U1035" s="251">
        <f t="shared" si="710"/>
        <v>0</v>
      </c>
      <c r="V1035" s="251">
        <f t="shared" si="710"/>
        <v>0</v>
      </c>
      <c r="W1035" s="287">
        <f t="shared" si="710"/>
        <v>0</v>
      </c>
      <c r="X1035" s="179"/>
      <c r="Y1035" s="261"/>
      <c r="Z1035" s="179">
        <f t="shared" si="710"/>
        <v>0</v>
      </c>
      <c r="AA1035" s="179">
        <f t="shared" si="710"/>
        <v>0</v>
      </c>
      <c r="AB1035" s="179">
        <f t="shared" si="710"/>
        <v>0</v>
      </c>
      <c r="AC1035" s="179">
        <f t="shared" si="710"/>
        <v>0</v>
      </c>
      <c r="AD1035" s="179">
        <f t="shared" si="710"/>
        <v>0</v>
      </c>
    </row>
    <row r="1036" spans="1:30" s="98" customFormat="1" ht="20.25" hidden="1" customHeight="1" x14ac:dyDescent="0.25">
      <c r="A1036" s="166" t="s">
        <v>333</v>
      </c>
      <c r="B1036" s="166"/>
      <c r="C1036" s="166"/>
      <c r="D1036" s="166"/>
      <c r="E1036" s="166"/>
      <c r="F1036" s="182">
        <f t="shared" si="683"/>
        <v>0</v>
      </c>
      <c r="G1036" s="182">
        <f t="shared" si="684"/>
        <v>0</v>
      </c>
      <c r="H1036" s="183">
        <f t="shared" si="685"/>
        <v>0</v>
      </c>
      <c r="I1036" s="108"/>
      <c r="J1036" s="115"/>
      <c r="K1036" s="115"/>
      <c r="L1036" s="115"/>
      <c r="M1036" s="9"/>
      <c r="N1036" s="155">
        <v>323630</v>
      </c>
      <c r="O1036" s="156" t="s">
        <v>40</v>
      </c>
      <c r="P1036" s="157" t="s">
        <v>204</v>
      </c>
      <c r="Q1036" s="158"/>
      <c r="R1036" s="158"/>
      <c r="S1036" s="158"/>
      <c r="T1036" s="158"/>
      <c r="U1036" s="252"/>
      <c r="V1036" s="252"/>
      <c r="W1036" s="289">
        <v>0</v>
      </c>
      <c r="X1036" s="158"/>
      <c r="Y1036" s="262"/>
      <c r="Z1036" s="158"/>
      <c r="AA1036" s="158">
        <f>+Q1036</f>
        <v>0</v>
      </c>
      <c r="AB1036" s="158"/>
      <c r="AC1036" s="158"/>
      <c r="AD1036" s="158"/>
    </row>
    <row r="1037" spans="1:30" s="98" customFormat="1" ht="20.25" hidden="1" customHeight="1" x14ac:dyDescent="0.25">
      <c r="A1037" s="167" t="s">
        <v>333</v>
      </c>
      <c r="B1037" s="167"/>
      <c r="C1037" s="167"/>
      <c r="D1037" s="167"/>
      <c r="E1037" s="180" t="s">
        <v>380</v>
      </c>
      <c r="F1037" s="182">
        <f t="shared" si="683"/>
        <v>0</v>
      </c>
      <c r="G1037" s="182">
        <f t="shared" si="684"/>
        <v>0</v>
      </c>
      <c r="H1037" s="183">
        <f t="shared" si="685"/>
        <v>0</v>
      </c>
      <c r="I1037" s="108"/>
      <c r="J1037" s="115"/>
      <c r="K1037" s="115"/>
      <c r="L1037" s="115"/>
      <c r="M1037" s="176">
        <v>32369</v>
      </c>
      <c r="N1037" s="177"/>
      <c r="O1037" s="178" t="s">
        <v>40</v>
      </c>
      <c r="P1037" s="177" t="s">
        <v>205</v>
      </c>
      <c r="Q1037" s="179">
        <f>+Q1038</f>
        <v>0</v>
      </c>
      <c r="R1037" s="179">
        <f t="shared" ref="R1037:AD1037" si="711">+R1038</f>
        <v>0</v>
      </c>
      <c r="S1037" s="179">
        <f t="shared" si="711"/>
        <v>0</v>
      </c>
      <c r="T1037" s="179">
        <f t="shared" si="711"/>
        <v>0</v>
      </c>
      <c r="U1037" s="251">
        <f t="shared" si="711"/>
        <v>0</v>
      </c>
      <c r="V1037" s="251">
        <f t="shared" si="711"/>
        <v>0</v>
      </c>
      <c r="W1037" s="287">
        <f t="shared" si="711"/>
        <v>0</v>
      </c>
      <c r="X1037" s="179"/>
      <c r="Y1037" s="261"/>
      <c r="Z1037" s="179">
        <f t="shared" si="711"/>
        <v>0</v>
      </c>
      <c r="AA1037" s="179">
        <f t="shared" si="711"/>
        <v>0</v>
      </c>
      <c r="AB1037" s="179">
        <f t="shared" si="711"/>
        <v>0</v>
      </c>
      <c r="AC1037" s="179">
        <f t="shared" si="711"/>
        <v>0</v>
      </c>
      <c r="AD1037" s="179">
        <f t="shared" si="711"/>
        <v>0</v>
      </c>
    </row>
    <row r="1038" spans="1:30" s="98" customFormat="1" ht="20.25" hidden="1" customHeight="1" x14ac:dyDescent="0.25">
      <c r="A1038" s="166" t="s">
        <v>333</v>
      </c>
      <c r="B1038" s="166"/>
      <c r="C1038" s="166"/>
      <c r="D1038" s="166"/>
      <c r="E1038" s="166"/>
      <c r="F1038" s="182">
        <f t="shared" si="683"/>
        <v>0</v>
      </c>
      <c r="G1038" s="182">
        <f t="shared" si="684"/>
        <v>0</v>
      </c>
      <c r="H1038" s="183">
        <f t="shared" si="685"/>
        <v>0</v>
      </c>
      <c r="I1038" s="108"/>
      <c r="J1038" s="115"/>
      <c r="K1038" s="115"/>
      <c r="L1038" s="115"/>
      <c r="M1038" s="9"/>
      <c r="N1038" s="155">
        <v>323690</v>
      </c>
      <c r="O1038" s="156" t="s">
        <v>40</v>
      </c>
      <c r="P1038" s="157" t="s">
        <v>205</v>
      </c>
      <c r="Q1038" s="158"/>
      <c r="R1038" s="158"/>
      <c r="S1038" s="158"/>
      <c r="T1038" s="158"/>
      <c r="U1038" s="252"/>
      <c r="V1038" s="252"/>
      <c r="W1038" s="289">
        <v>0</v>
      </c>
      <c r="X1038" s="158"/>
      <c r="Y1038" s="262"/>
      <c r="Z1038" s="158"/>
      <c r="AA1038" s="158">
        <f>+Q1038</f>
        <v>0</v>
      </c>
      <c r="AB1038" s="158"/>
      <c r="AC1038" s="158"/>
      <c r="AD1038" s="158"/>
    </row>
    <row r="1039" spans="1:30" s="98" customFormat="1" ht="20.25" customHeight="1" x14ac:dyDescent="0.25">
      <c r="A1039" s="166" t="s">
        <v>333</v>
      </c>
      <c r="B1039" s="166"/>
      <c r="C1039" s="166"/>
      <c r="D1039" s="180" t="s">
        <v>379</v>
      </c>
      <c r="E1039" s="180" t="s">
        <v>380</v>
      </c>
      <c r="F1039" s="182">
        <f t="shared" si="683"/>
        <v>2800</v>
      </c>
      <c r="G1039" s="182">
        <f t="shared" si="684"/>
        <v>6480.5</v>
      </c>
      <c r="H1039" s="183">
        <f t="shared" si="685"/>
        <v>7867.8099999999995</v>
      </c>
      <c r="I1039" s="108"/>
      <c r="J1039" s="115"/>
      <c r="K1039" s="115"/>
      <c r="L1039" s="115">
        <v>3237</v>
      </c>
      <c r="M1039" s="115"/>
      <c r="N1039" s="116"/>
      <c r="O1039" s="10" t="s">
        <v>40</v>
      </c>
      <c r="P1039" s="111" t="s">
        <v>206</v>
      </c>
      <c r="Q1039" s="117">
        <f>Q1040+Q1042+Q1044</f>
        <v>1500</v>
      </c>
      <c r="R1039" s="117">
        <f t="shared" ref="R1039:AD1039" si="712">R1040+R1042+R1044</f>
        <v>-100</v>
      </c>
      <c r="S1039" s="117">
        <f t="shared" si="712"/>
        <v>1400</v>
      </c>
      <c r="T1039" s="117">
        <v>1868</v>
      </c>
      <c r="U1039" s="250">
        <f t="shared" si="712"/>
        <v>1500</v>
      </c>
      <c r="V1039" s="250">
        <f t="shared" si="712"/>
        <v>1500</v>
      </c>
      <c r="W1039" s="286">
        <f t="shared" si="712"/>
        <v>1612.5</v>
      </c>
      <c r="X1039" s="117"/>
      <c r="Y1039" s="260"/>
      <c r="Z1039" s="117">
        <f t="shared" si="712"/>
        <v>1867.81</v>
      </c>
      <c r="AA1039" s="117">
        <f t="shared" si="712"/>
        <v>1500</v>
      </c>
      <c r="AB1039" s="117">
        <f t="shared" si="712"/>
        <v>1500</v>
      </c>
      <c r="AC1039" s="117">
        <f t="shared" si="712"/>
        <v>1500</v>
      </c>
      <c r="AD1039" s="117">
        <f t="shared" si="712"/>
        <v>1500</v>
      </c>
    </row>
    <row r="1040" spans="1:30" s="98" customFormat="1" ht="20.25" hidden="1" customHeight="1" x14ac:dyDescent="0.25">
      <c r="A1040" s="167" t="s">
        <v>333</v>
      </c>
      <c r="B1040" s="167"/>
      <c r="C1040" s="167"/>
      <c r="D1040" s="167"/>
      <c r="E1040" s="180" t="s">
        <v>380</v>
      </c>
      <c r="F1040" s="182">
        <f t="shared" si="683"/>
        <v>2800</v>
      </c>
      <c r="G1040" s="182">
        <f t="shared" si="684"/>
        <v>4612.5</v>
      </c>
      <c r="H1040" s="183">
        <f t="shared" si="685"/>
        <v>7867.8099999999995</v>
      </c>
      <c r="I1040" s="108"/>
      <c r="J1040" s="115"/>
      <c r="K1040" s="115"/>
      <c r="L1040" s="115"/>
      <c r="M1040" s="176">
        <v>32372</v>
      </c>
      <c r="N1040" s="177"/>
      <c r="O1040" s="178" t="s">
        <v>40</v>
      </c>
      <c r="P1040" s="177" t="s">
        <v>207</v>
      </c>
      <c r="Q1040" s="179">
        <f t="shared" ref="Q1040:AD1040" si="713">Q1041</f>
        <v>1500</v>
      </c>
      <c r="R1040" s="179">
        <f t="shared" si="713"/>
        <v>-100</v>
      </c>
      <c r="S1040" s="179">
        <f t="shared" si="713"/>
        <v>1400</v>
      </c>
      <c r="T1040" s="179">
        <f t="shared" si="713"/>
        <v>0</v>
      </c>
      <c r="U1040" s="251">
        <f t="shared" si="713"/>
        <v>1500</v>
      </c>
      <c r="V1040" s="251">
        <f t="shared" si="713"/>
        <v>1500</v>
      </c>
      <c r="W1040" s="287">
        <f t="shared" si="713"/>
        <v>1612.5</v>
      </c>
      <c r="X1040" s="179"/>
      <c r="Y1040" s="261"/>
      <c r="Z1040" s="179">
        <f t="shared" si="713"/>
        <v>1867.81</v>
      </c>
      <c r="AA1040" s="179">
        <f t="shared" si="713"/>
        <v>1500</v>
      </c>
      <c r="AB1040" s="179">
        <f t="shared" si="713"/>
        <v>1500</v>
      </c>
      <c r="AC1040" s="179">
        <f t="shared" si="713"/>
        <v>1500</v>
      </c>
      <c r="AD1040" s="179">
        <f t="shared" si="713"/>
        <v>1500</v>
      </c>
    </row>
    <row r="1041" spans="1:30" s="98" customFormat="1" ht="20.25" hidden="1" customHeight="1" x14ac:dyDescent="0.25">
      <c r="A1041" s="166" t="s">
        <v>333</v>
      </c>
      <c r="B1041" s="166"/>
      <c r="C1041" s="166"/>
      <c r="D1041" s="166"/>
      <c r="E1041" s="166"/>
      <c r="F1041" s="182">
        <f t="shared" si="683"/>
        <v>2800</v>
      </c>
      <c r="G1041" s="182">
        <f t="shared" si="684"/>
        <v>4612.5</v>
      </c>
      <c r="H1041" s="183">
        <f t="shared" si="685"/>
        <v>7867.8099999999995</v>
      </c>
      <c r="I1041" s="108"/>
      <c r="J1041" s="115"/>
      <c r="K1041" s="115"/>
      <c r="L1041" s="115"/>
      <c r="M1041" s="9"/>
      <c r="N1041" s="155">
        <v>323720</v>
      </c>
      <c r="O1041" s="156" t="s">
        <v>40</v>
      </c>
      <c r="P1041" s="157" t="s">
        <v>207</v>
      </c>
      <c r="Q1041" s="158">
        <v>1500</v>
      </c>
      <c r="R1041" s="158">
        <f>S1041-Q1041</f>
        <v>-100</v>
      </c>
      <c r="S1041" s="158">
        <v>1400</v>
      </c>
      <c r="T1041" s="158"/>
      <c r="U1041" s="252">
        <v>1500</v>
      </c>
      <c r="V1041" s="252">
        <v>1500</v>
      </c>
      <c r="W1041" s="289">
        <v>1612.5</v>
      </c>
      <c r="X1041" s="158"/>
      <c r="Y1041" s="262"/>
      <c r="Z1041" s="158">
        <v>1867.81</v>
      </c>
      <c r="AA1041" s="158">
        <f>+Q1041</f>
        <v>1500</v>
      </c>
      <c r="AB1041" s="158">
        <v>1500</v>
      </c>
      <c r="AC1041" s="158">
        <v>1500</v>
      </c>
      <c r="AD1041" s="158">
        <v>1500</v>
      </c>
    </row>
    <row r="1042" spans="1:30" s="98" customFormat="1" ht="20.25" hidden="1" customHeight="1" x14ac:dyDescent="0.25">
      <c r="A1042" s="167" t="s">
        <v>333</v>
      </c>
      <c r="B1042" s="167"/>
      <c r="C1042" s="167"/>
      <c r="D1042" s="167"/>
      <c r="E1042" s="180" t="s">
        <v>380</v>
      </c>
      <c r="F1042" s="182">
        <f t="shared" si="683"/>
        <v>0</v>
      </c>
      <c r="G1042" s="182">
        <f t="shared" si="684"/>
        <v>0</v>
      </c>
      <c r="H1042" s="183">
        <f t="shared" si="685"/>
        <v>0</v>
      </c>
      <c r="I1042" s="108"/>
      <c r="J1042" s="115"/>
      <c r="K1042" s="115"/>
      <c r="L1042" s="115"/>
      <c r="M1042" s="176">
        <v>32373</v>
      </c>
      <c r="N1042" s="177"/>
      <c r="O1042" s="178" t="s">
        <v>40</v>
      </c>
      <c r="P1042" s="177" t="s">
        <v>208</v>
      </c>
      <c r="Q1042" s="179">
        <f>+Q1043</f>
        <v>0</v>
      </c>
      <c r="R1042" s="179">
        <f t="shared" ref="R1042:AD1042" si="714">+R1043</f>
        <v>0</v>
      </c>
      <c r="S1042" s="179">
        <f t="shared" si="714"/>
        <v>0</v>
      </c>
      <c r="T1042" s="179">
        <f t="shared" si="714"/>
        <v>0</v>
      </c>
      <c r="U1042" s="251">
        <f t="shared" si="714"/>
        <v>0</v>
      </c>
      <c r="V1042" s="251">
        <f t="shared" si="714"/>
        <v>0</v>
      </c>
      <c r="W1042" s="287">
        <f t="shared" si="714"/>
        <v>0</v>
      </c>
      <c r="X1042" s="179"/>
      <c r="Y1042" s="261"/>
      <c r="Z1042" s="179">
        <f t="shared" si="714"/>
        <v>0</v>
      </c>
      <c r="AA1042" s="179">
        <f t="shared" si="714"/>
        <v>0</v>
      </c>
      <c r="AB1042" s="179">
        <f t="shared" si="714"/>
        <v>0</v>
      </c>
      <c r="AC1042" s="179">
        <f t="shared" si="714"/>
        <v>0</v>
      </c>
      <c r="AD1042" s="179">
        <f t="shared" si="714"/>
        <v>0</v>
      </c>
    </row>
    <row r="1043" spans="1:30" s="98" customFormat="1" ht="20.25" hidden="1" customHeight="1" x14ac:dyDescent="0.25">
      <c r="A1043" s="166" t="s">
        <v>333</v>
      </c>
      <c r="B1043" s="166"/>
      <c r="C1043" s="166"/>
      <c r="D1043" s="166"/>
      <c r="E1043" s="166"/>
      <c r="F1043" s="182">
        <f t="shared" si="683"/>
        <v>0</v>
      </c>
      <c r="G1043" s="182">
        <f t="shared" si="684"/>
        <v>0</v>
      </c>
      <c r="H1043" s="183">
        <f t="shared" si="685"/>
        <v>0</v>
      </c>
      <c r="I1043" s="108"/>
      <c r="J1043" s="115"/>
      <c r="K1043" s="115"/>
      <c r="L1043" s="115"/>
      <c r="M1043" s="9"/>
      <c r="N1043" s="155">
        <v>323730</v>
      </c>
      <c r="O1043" s="156" t="s">
        <v>40</v>
      </c>
      <c r="P1043" s="157" t="s">
        <v>208</v>
      </c>
      <c r="Q1043" s="158"/>
      <c r="R1043" s="158"/>
      <c r="S1043" s="158"/>
      <c r="T1043" s="158"/>
      <c r="U1043" s="252"/>
      <c r="V1043" s="252"/>
      <c r="W1043" s="289">
        <v>0</v>
      </c>
      <c r="X1043" s="158"/>
      <c r="Y1043" s="262"/>
      <c r="Z1043" s="158"/>
      <c r="AA1043" s="158">
        <f>+Q1043</f>
        <v>0</v>
      </c>
      <c r="AB1043" s="158"/>
      <c r="AC1043" s="158"/>
      <c r="AD1043" s="158"/>
    </row>
    <row r="1044" spans="1:30" s="98" customFormat="1" ht="20.25" hidden="1" customHeight="1" x14ac:dyDescent="0.25">
      <c r="A1044" s="167" t="s">
        <v>333</v>
      </c>
      <c r="B1044" s="167"/>
      <c r="C1044" s="167"/>
      <c r="D1044" s="167"/>
      <c r="E1044" s="180" t="s">
        <v>380</v>
      </c>
      <c r="F1044" s="182">
        <f t="shared" si="683"/>
        <v>0</v>
      </c>
      <c r="G1044" s="182">
        <f t="shared" si="684"/>
        <v>0</v>
      </c>
      <c r="H1044" s="183">
        <f t="shared" si="685"/>
        <v>0</v>
      </c>
      <c r="I1044" s="108"/>
      <c r="J1044" s="115"/>
      <c r="K1044" s="115"/>
      <c r="L1044" s="115"/>
      <c r="M1044" s="176">
        <v>32379</v>
      </c>
      <c r="N1044" s="177"/>
      <c r="O1044" s="178" t="s">
        <v>40</v>
      </c>
      <c r="P1044" s="177" t="s">
        <v>209</v>
      </c>
      <c r="Q1044" s="179">
        <f>+Q1045+Q1046</f>
        <v>0</v>
      </c>
      <c r="R1044" s="179">
        <f t="shared" ref="R1044:AD1044" si="715">+R1045+R1046</f>
        <v>0</v>
      </c>
      <c r="S1044" s="179">
        <f t="shared" si="715"/>
        <v>0</v>
      </c>
      <c r="T1044" s="179">
        <f t="shared" si="715"/>
        <v>0</v>
      </c>
      <c r="U1044" s="251">
        <f t="shared" si="715"/>
        <v>0</v>
      </c>
      <c r="V1044" s="251">
        <f t="shared" si="715"/>
        <v>0</v>
      </c>
      <c r="W1044" s="287">
        <f t="shared" si="715"/>
        <v>0</v>
      </c>
      <c r="X1044" s="179"/>
      <c r="Y1044" s="261"/>
      <c r="Z1044" s="179">
        <f t="shared" si="715"/>
        <v>0</v>
      </c>
      <c r="AA1044" s="179">
        <f t="shared" si="715"/>
        <v>0</v>
      </c>
      <c r="AB1044" s="179">
        <f t="shared" si="715"/>
        <v>0</v>
      </c>
      <c r="AC1044" s="179">
        <f t="shared" si="715"/>
        <v>0</v>
      </c>
      <c r="AD1044" s="179">
        <f t="shared" si="715"/>
        <v>0</v>
      </c>
    </row>
    <row r="1045" spans="1:30" s="98" customFormat="1" ht="20.25" hidden="1" customHeight="1" x14ac:dyDescent="0.25">
      <c r="A1045" s="166" t="s">
        <v>333</v>
      </c>
      <c r="B1045" s="166"/>
      <c r="C1045" s="166"/>
      <c r="D1045" s="166"/>
      <c r="E1045" s="166"/>
      <c r="F1045" s="182">
        <f t="shared" si="683"/>
        <v>0</v>
      </c>
      <c r="G1045" s="182">
        <f t="shared" si="684"/>
        <v>0</v>
      </c>
      <c r="H1045" s="183">
        <f t="shared" si="685"/>
        <v>0</v>
      </c>
      <c r="I1045" s="108"/>
      <c r="J1045" s="115"/>
      <c r="K1045" s="115"/>
      <c r="L1045" s="115"/>
      <c r="M1045" s="9"/>
      <c r="N1045" s="155">
        <v>323790</v>
      </c>
      <c r="O1045" s="156" t="s">
        <v>40</v>
      </c>
      <c r="P1045" s="157" t="s">
        <v>209</v>
      </c>
      <c r="Q1045" s="158"/>
      <c r="R1045" s="158"/>
      <c r="S1045" s="158"/>
      <c r="T1045" s="158"/>
      <c r="U1045" s="252"/>
      <c r="V1045" s="252"/>
      <c r="W1045" s="289">
        <v>0</v>
      </c>
      <c r="X1045" s="158"/>
      <c r="Y1045" s="262"/>
      <c r="Z1045" s="158"/>
      <c r="AA1045" s="158">
        <f t="shared" ref="AA1045:AA1046" si="716">+Q1045</f>
        <v>0</v>
      </c>
      <c r="AB1045" s="158"/>
      <c r="AC1045" s="158"/>
      <c r="AD1045" s="158"/>
    </row>
    <row r="1046" spans="1:30" s="98" customFormat="1" ht="20.25" hidden="1" customHeight="1" x14ac:dyDescent="0.25">
      <c r="A1046" s="166" t="s">
        <v>333</v>
      </c>
      <c r="B1046" s="166"/>
      <c r="C1046" s="166"/>
      <c r="D1046" s="166"/>
      <c r="E1046" s="166"/>
      <c r="F1046" s="182">
        <f t="shared" si="683"/>
        <v>0</v>
      </c>
      <c r="G1046" s="182">
        <f t="shared" si="684"/>
        <v>0</v>
      </c>
      <c r="H1046" s="183">
        <f t="shared" si="685"/>
        <v>0</v>
      </c>
      <c r="I1046" s="108"/>
      <c r="J1046" s="115"/>
      <c r="K1046" s="115"/>
      <c r="L1046" s="115"/>
      <c r="M1046" s="9"/>
      <c r="N1046" s="155">
        <v>323792</v>
      </c>
      <c r="O1046" s="156" t="s">
        <v>40</v>
      </c>
      <c r="P1046" s="157" t="s">
        <v>209</v>
      </c>
      <c r="Q1046" s="158"/>
      <c r="R1046" s="158"/>
      <c r="S1046" s="158"/>
      <c r="T1046" s="158"/>
      <c r="U1046" s="252"/>
      <c r="V1046" s="252"/>
      <c r="W1046" s="289">
        <v>0</v>
      </c>
      <c r="X1046" s="158"/>
      <c r="Y1046" s="262"/>
      <c r="Z1046" s="158"/>
      <c r="AA1046" s="158">
        <f t="shared" si="716"/>
        <v>0</v>
      </c>
      <c r="AB1046" s="158"/>
      <c r="AC1046" s="158"/>
      <c r="AD1046" s="158"/>
    </row>
    <row r="1047" spans="1:30" s="98" customFormat="1" ht="20.25" customHeight="1" x14ac:dyDescent="0.25">
      <c r="A1047" s="166" t="s">
        <v>333</v>
      </c>
      <c r="B1047" s="166"/>
      <c r="C1047" s="166"/>
      <c r="D1047" s="180" t="s">
        <v>379</v>
      </c>
      <c r="E1047" s="180" t="s">
        <v>380</v>
      </c>
      <c r="F1047" s="182">
        <f t="shared" si="683"/>
        <v>2100</v>
      </c>
      <c r="G1047" s="182">
        <f t="shared" si="684"/>
        <v>4383</v>
      </c>
      <c r="H1047" s="183">
        <f t="shared" si="685"/>
        <v>5283</v>
      </c>
      <c r="I1047" s="108"/>
      <c r="J1047" s="115"/>
      <c r="K1047" s="115"/>
      <c r="L1047" s="115">
        <v>3238</v>
      </c>
      <c r="M1047" s="115"/>
      <c r="N1047" s="116"/>
      <c r="O1047" s="10" t="s">
        <v>40</v>
      </c>
      <c r="P1047" s="111" t="s">
        <v>210</v>
      </c>
      <c r="Q1047" s="117">
        <f t="shared" ref="Q1047:AD1048" si="717">Q1048</f>
        <v>1050</v>
      </c>
      <c r="R1047" s="117">
        <f t="shared" si="717"/>
        <v>0</v>
      </c>
      <c r="S1047" s="117">
        <f t="shared" si="717"/>
        <v>1050</v>
      </c>
      <c r="T1047" s="117">
        <v>1233</v>
      </c>
      <c r="U1047" s="250">
        <f t="shared" si="717"/>
        <v>1050</v>
      </c>
      <c r="V1047" s="250">
        <f t="shared" si="717"/>
        <v>1050</v>
      </c>
      <c r="W1047" s="286">
        <f t="shared" si="717"/>
        <v>1050</v>
      </c>
      <c r="X1047" s="117"/>
      <c r="Y1047" s="260"/>
      <c r="Z1047" s="117">
        <f t="shared" si="717"/>
        <v>1233</v>
      </c>
      <c r="AA1047" s="117">
        <f t="shared" si="717"/>
        <v>1050</v>
      </c>
      <c r="AB1047" s="117">
        <f t="shared" si="717"/>
        <v>1050</v>
      </c>
      <c r="AC1047" s="117">
        <f t="shared" si="717"/>
        <v>1000</v>
      </c>
      <c r="AD1047" s="117">
        <f t="shared" si="717"/>
        <v>950</v>
      </c>
    </row>
    <row r="1048" spans="1:30" s="98" customFormat="1" ht="20.25" hidden="1" customHeight="1" x14ac:dyDescent="0.25">
      <c r="A1048" s="167" t="s">
        <v>333</v>
      </c>
      <c r="B1048" s="167"/>
      <c r="C1048" s="167"/>
      <c r="D1048" s="167"/>
      <c r="E1048" s="180" t="s">
        <v>380</v>
      </c>
      <c r="F1048" s="182">
        <f t="shared" si="683"/>
        <v>2100</v>
      </c>
      <c r="G1048" s="182">
        <f t="shared" si="684"/>
        <v>3150</v>
      </c>
      <c r="H1048" s="183">
        <f t="shared" si="685"/>
        <v>5283</v>
      </c>
      <c r="I1048" s="108"/>
      <c r="J1048" s="115"/>
      <c r="K1048" s="115"/>
      <c r="L1048" s="115"/>
      <c r="M1048" s="176">
        <v>32389</v>
      </c>
      <c r="N1048" s="177"/>
      <c r="O1048" s="178" t="s">
        <v>40</v>
      </c>
      <c r="P1048" s="177" t="s">
        <v>211</v>
      </c>
      <c r="Q1048" s="179">
        <f t="shared" si="717"/>
        <v>1050</v>
      </c>
      <c r="R1048" s="179">
        <f t="shared" si="717"/>
        <v>0</v>
      </c>
      <c r="S1048" s="179">
        <f t="shared" si="717"/>
        <v>1050</v>
      </c>
      <c r="T1048" s="179">
        <f t="shared" si="717"/>
        <v>0</v>
      </c>
      <c r="U1048" s="251">
        <f t="shared" si="717"/>
        <v>1050</v>
      </c>
      <c r="V1048" s="251">
        <f t="shared" si="717"/>
        <v>1050</v>
      </c>
      <c r="W1048" s="287">
        <f t="shared" si="717"/>
        <v>1050</v>
      </c>
      <c r="X1048" s="179"/>
      <c r="Y1048" s="261"/>
      <c r="Z1048" s="179">
        <f t="shared" si="717"/>
        <v>1233</v>
      </c>
      <c r="AA1048" s="179">
        <f t="shared" si="717"/>
        <v>1050</v>
      </c>
      <c r="AB1048" s="179">
        <f t="shared" si="717"/>
        <v>1050</v>
      </c>
      <c r="AC1048" s="179">
        <f t="shared" si="717"/>
        <v>1000</v>
      </c>
      <c r="AD1048" s="179">
        <f t="shared" si="717"/>
        <v>950</v>
      </c>
    </row>
    <row r="1049" spans="1:30" s="98" customFormat="1" ht="20.25" hidden="1" customHeight="1" x14ac:dyDescent="0.25">
      <c r="A1049" s="166" t="s">
        <v>333</v>
      </c>
      <c r="B1049" s="166"/>
      <c r="C1049" s="166"/>
      <c r="D1049" s="166"/>
      <c r="E1049" s="166"/>
      <c r="F1049" s="182">
        <f t="shared" si="683"/>
        <v>2100</v>
      </c>
      <c r="G1049" s="182">
        <f t="shared" si="684"/>
        <v>3150</v>
      </c>
      <c r="H1049" s="183">
        <f t="shared" si="685"/>
        <v>5283</v>
      </c>
      <c r="I1049" s="108"/>
      <c r="J1049" s="115"/>
      <c r="K1049" s="115"/>
      <c r="L1049" s="115"/>
      <c r="M1049" s="9"/>
      <c r="N1049" s="155">
        <v>323890</v>
      </c>
      <c r="O1049" s="156" t="s">
        <v>40</v>
      </c>
      <c r="P1049" s="157" t="s">
        <v>211</v>
      </c>
      <c r="Q1049" s="158">
        <v>1050</v>
      </c>
      <c r="R1049" s="158">
        <f>S1049-Q1049</f>
        <v>0</v>
      </c>
      <c r="S1049" s="158">
        <v>1050</v>
      </c>
      <c r="T1049" s="158"/>
      <c r="U1049" s="252">
        <v>1050</v>
      </c>
      <c r="V1049" s="252">
        <v>1050</v>
      </c>
      <c r="W1049" s="289">
        <v>1050</v>
      </c>
      <c r="X1049" s="158"/>
      <c r="Y1049" s="262"/>
      <c r="Z1049" s="158">
        <v>1233</v>
      </c>
      <c r="AA1049" s="158">
        <f>+Q1049</f>
        <v>1050</v>
      </c>
      <c r="AB1049" s="158">
        <v>1050</v>
      </c>
      <c r="AC1049" s="158">
        <v>1000</v>
      </c>
      <c r="AD1049" s="158">
        <v>950</v>
      </c>
    </row>
    <row r="1050" spans="1:30" s="98" customFormat="1" ht="20.25" customHeight="1" x14ac:dyDescent="0.25">
      <c r="A1050" s="166" t="s">
        <v>333</v>
      </c>
      <c r="B1050" s="166"/>
      <c r="C1050" s="166"/>
      <c r="D1050" s="180" t="s">
        <v>379</v>
      </c>
      <c r="E1050" s="180" t="s">
        <v>380</v>
      </c>
      <c r="F1050" s="182">
        <f t="shared" si="683"/>
        <v>870</v>
      </c>
      <c r="G1050" s="182">
        <f t="shared" si="684"/>
        <v>1740</v>
      </c>
      <c r="H1050" s="183">
        <f t="shared" si="685"/>
        <v>2175</v>
      </c>
      <c r="I1050" s="108"/>
      <c r="J1050" s="115"/>
      <c r="K1050" s="115"/>
      <c r="L1050" s="115">
        <v>3239</v>
      </c>
      <c r="M1050" s="115"/>
      <c r="N1050" s="116"/>
      <c r="O1050" s="10" t="s">
        <v>40</v>
      </c>
      <c r="P1050" s="111" t="s">
        <v>212</v>
      </c>
      <c r="Q1050" s="117">
        <f>Q1055+Q1057+Q1051+Q1053</f>
        <v>435</v>
      </c>
      <c r="R1050" s="117">
        <f t="shared" ref="R1050:AD1050" si="718">R1055+R1057+R1051+R1053</f>
        <v>0</v>
      </c>
      <c r="S1050" s="117">
        <f t="shared" si="718"/>
        <v>435</v>
      </c>
      <c r="T1050" s="117">
        <v>435</v>
      </c>
      <c r="U1050" s="250">
        <f t="shared" si="718"/>
        <v>435</v>
      </c>
      <c r="V1050" s="250">
        <f t="shared" si="718"/>
        <v>435</v>
      </c>
      <c r="W1050" s="286">
        <f t="shared" si="718"/>
        <v>435</v>
      </c>
      <c r="X1050" s="117"/>
      <c r="Y1050" s="260"/>
      <c r="Z1050" s="117">
        <f t="shared" si="718"/>
        <v>435</v>
      </c>
      <c r="AA1050" s="117">
        <f t="shared" si="718"/>
        <v>435</v>
      </c>
      <c r="AB1050" s="117">
        <f t="shared" si="718"/>
        <v>435</v>
      </c>
      <c r="AC1050" s="117">
        <f t="shared" si="718"/>
        <v>435</v>
      </c>
      <c r="AD1050" s="117">
        <f t="shared" si="718"/>
        <v>435</v>
      </c>
    </row>
    <row r="1051" spans="1:30" s="98" customFormat="1" ht="20.25" hidden="1" customHeight="1" x14ac:dyDescent="0.25">
      <c r="A1051" s="167" t="s">
        <v>333</v>
      </c>
      <c r="B1051" s="167"/>
      <c r="C1051" s="167"/>
      <c r="D1051" s="167"/>
      <c r="E1051" s="180" t="s">
        <v>380</v>
      </c>
      <c r="F1051" s="182">
        <f t="shared" si="683"/>
        <v>0</v>
      </c>
      <c r="G1051" s="182">
        <f t="shared" si="684"/>
        <v>0</v>
      </c>
      <c r="H1051" s="183">
        <f t="shared" si="685"/>
        <v>0</v>
      </c>
      <c r="I1051" s="108"/>
      <c r="J1051" s="115"/>
      <c r="K1051" s="115"/>
      <c r="L1051" s="115"/>
      <c r="M1051" s="176">
        <v>32391</v>
      </c>
      <c r="N1051" s="177"/>
      <c r="O1051" s="178" t="s">
        <v>40</v>
      </c>
      <c r="P1051" s="177" t="s">
        <v>213</v>
      </c>
      <c r="Q1051" s="179">
        <f>+Q1052</f>
        <v>0</v>
      </c>
      <c r="R1051" s="179">
        <f t="shared" ref="R1051:AD1051" si="719">+R1052</f>
        <v>0</v>
      </c>
      <c r="S1051" s="179">
        <f t="shared" si="719"/>
        <v>0</v>
      </c>
      <c r="T1051" s="179">
        <f t="shared" si="719"/>
        <v>0</v>
      </c>
      <c r="U1051" s="251">
        <f t="shared" si="719"/>
        <v>0</v>
      </c>
      <c r="V1051" s="251">
        <f t="shared" si="719"/>
        <v>0</v>
      </c>
      <c r="W1051" s="287">
        <f t="shared" si="719"/>
        <v>0</v>
      </c>
      <c r="X1051" s="179"/>
      <c r="Y1051" s="261"/>
      <c r="Z1051" s="179">
        <f t="shared" si="719"/>
        <v>0</v>
      </c>
      <c r="AA1051" s="179">
        <f t="shared" si="719"/>
        <v>0</v>
      </c>
      <c r="AB1051" s="179">
        <f t="shared" si="719"/>
        <v>0</v>
      </c>
      <c r="AC1051" s="179">
        <f t="shared" si="719"/>
        <v>0</v>
      </c>
      <c r="AD1051" s="179">
        <f t="shared" si="719"/>
        <v>0</v>
      </c>
    </row>
    <row r="1052" spans="1:30" s="98" customFormat="1" ht="20.25" hidden="1" customHeight="1" x14ac:dyDescent="0.25">
      <c r="A1052" s="166" t="s">
        <v>333</v>
      </c>
      <c r="B1052" s="166"/>
      <c r="C1052" s="166"/>
      <c r="D1052" s="166"/>
      <c r="E1052" s="166"/>
      <c r="F1052" s="182">
        <f t="shared" si="683"/>
        <v>0</v>
      </c>
      <c r="G1052" s="182">
        <f t="shared" si="684"/>
        <v>0</v>
      </c>
      <c r="H1052" s="183">
        <f t="shared" si="685"/>
        <v>0</v>
      </c>
      <c r="I1052" s="108"/>
      <c r="J1052" s="115"/>
      <c r="K1052" s="115"/>
      <c r="L1052" s="115"/>
      <c r="M1052" s="9"/>
      <c r="N1052" s="155">
        <v>323910</v>
      </c>
      <c r="O1052" s="156" t="s">
        <v>40</v>
      </c>
      <c r="P1052" s="157" t="s">
        <v>213</v>
      </c>
      <c r="Q1052" s="158"/>
      <c r="R1052" s="158"/>
      <c r="S1052" s="158"/>
      <c r="T1052" s="158"/>
      <c r="U1052" s="252"/>
      <c r="V1052" s="252"/>
      <c r="W1052" s="289">
        <v>0</v>
      </c>
      <c r="X1052" s="158"/>
      <c r="Y1052" s="262"/>
      <c r="Z1052" s="158"/>
      <c r="AA1052" s="158">
        <f>+Q1052</f>
        <v>0</v>
      </c>
      <c r="AB1052" s="158"/>
      <c r="AC1052" s="158"/>
      <c r="AD1052" s="158"/>
    </row>
    <row r="1053" spans="1:30" s="98" customFormat="1" ht="20.25" hidden="1" customHeight="1" x14ac:dyDescent="0.25">
      <c r="A1053" s="167" t="s">
        <v>333</v>
      </c>
      <c r="B1053" s="167"/>
      <c r="C1053" s="167"/>
      <c r="D1053" s="167"/>
      <c r="E1053" s="180" t="s">
        <v>380</v>
      </c>
      <c r="F1053" s="182">
        <f t="shared" si="683"/>
        <v>0</v>
      </c>
      <c r="G1053" s="182">
        <f t="shared" si="684"/>
        <v>0</v>
      </c>
      <c r="H1053" s="183">
        <f t="shared" si="685"/>
        <v>0</v>
      </c>
      <c r="I1053" s="108"/>
      <c r="J1053" s="115"/>
      <c r="K1053" s="115"/>
      <c r="L1053" s="115"/>
      <c r="M1053" s="176">
        <v>32394</v>
      </c>
      <c r="N1053" s="177"/>
      <c r="O1053" s="178" t="s">
        <v>40</v>
      </c>
      <c r="P1053" s="177" t="s">
        <v>215</v>
      </c>
      <c r="Q1053" s="179">
        <f>+Q1054</f>
        <v>0</v>
      </c>
      <c r="R1053" s="179">
        <f t="shared" ref="R1053:AD1053" si="720">+R1054</f>
        <v>0</v>
      </c>
      <c r="S1053" s="179">
        <f t="shared" si="720"/>
        <v>0</v>
      </c>
      <c r="T1053" s="179">
        <f t="shared" si="720"/>
        <v>0</v>
      </c>
      <c r="U1053" s="251">
        <f t="shared" si="720"/>
        <v>0</v>
      </c>
      <c r="V1053" s="251">
        <f t="shared" si="720"/>
        <v>0</v>
      </c>
      <c r="W1053" s="287">
        <f t="shared" si="720"/>
        <v>0</v>
      </c>
      <c r="X1053" s="179"/>
      <c r="Y1053" s="261"/>
      <c r="Z1053" s="179">
        <f t="shared" si="720"/>
        <v>0</v>
      </c>
      <c r="AA1053" s="179">
        <f t="shared" si="720"/>
        <v>0</v>
      </c>
      <c r="AB1053" s="179">
        <f t="shared" si="720"/>
        <v>0</v>
      </c>
      <c r="AC1053" s="179">
        <f t="shared" si="720"/>
        <v>0</v>
      </c>
      <c r="AD1053" s="179">
        <f t="shared" si="720"/>
        <v>0</v>
      </c>
    </row>
    <row r="1054" spans="1:30" s="98" customFormat="1" ht="20.25" hidden="1" customHeight="1" x14ac:dyDescent="0.25">
      <c r="A1054" s="166" t="s">
        <v>333</v>
      </c>
      <c r="B1054" s="166"/>
      <c r="C1054" s="166"/>
      <c r="D1054" s="166"/>
      <c r="E1054" s="166"/>
      <c r="F1054" s="182">
        <f t="shared" si="683"/>
        <v>0</v>
      </c>
      <c r="G1054" s="182">
        <f t="shared" si="684"/>
        <v>0</v>
      </c>
      <c r="H1054" s="183">
        <f t="shared" si="685"/>
        <v>0</v>
      </c>
      <c r="I1054" s="108"/>
      <c r="J1054" s="115"/>
      <c r="K1054" s="115"/>
      <c r="L1054" s="115"/>
      <c r="M1054" s="9"/>
      <c r="N1054" s="155">
        <v>323940</v>
      </c>
      <c r="O1054" s="156" t="s">
        <v>40</v>
      </c>
      <c r="P1054" s="157" t="s">
        <v>215</v>
      </c>
      <c r="Q1054" s="158"/>
      <c r="R1054" s="158"/>
      <c r="S1054" s="158"/>
      <c r="T1054" s="158"/>
      <c r="U1054" s="252"/>
      <c r="V1054" s="252"/>
      <c r="W1054" s="289">
        <v>0</v>
      </c>
      <c r="X1054" s="158"/>
      <c r="Y1054" s="262"/>
      <c r="Z1054" s="158"/>
      <c r="AA1054" s="158">
        <f>+Q1054</f>
        <v>0</v>
      </c>
      <c r="AB1054" s="158"/>
      <c r="AC1054" s="158"/>
      <c r="AD1054" s="158"/>
    </row>
    <row r="1055" spans="1:30" s="98" customFormat="1" ht="20.25" hidden="1" customHeight="1" x14ac:dyDescent="0.25">
      <c r="A1055" s="167" t="s">
        <v>333</v>
      </c>
      <c r="B1055" s="167"/>
      <c r="C1055" s="167"/>
      <c r="D1055" s="167"/>
      <c r="E1055" s="180" t="s">
        <v>380</v>
      </c>
      <c r="F1055" s="182">
        <f t="shared" si="683"/>
        <v>570</v>
      </c>
      <c r="G1055" s="182">
        <f t="shared" si="684"/>
        <v>855</v>
      </c>
      <c r="H1055" s="183">
        <f t="shared" si="685"/>
        <v>1425</v>
      </c>
      <c r="I1055" s="108"/>
      <c r="J1055" s="115"/>
      <c r="K1055" s="115"/>
      <c r="L1055" s="115"/>
      <c r="M1055" s="176">
        <v>32395</v>
      </c>
      <c r="N1055" s="177"/>
      <c r="O1055" s="178" t="s">
        <v>40</v>
      </c>
      <c r="P1055" s="177" t="s">
        <v>216</v>
      </c>
      <c r="Q1055" s="179">
        <f>Q1056</f>
        <v>285</v>
      </c>
      <c r="R1055" s="179">
        <f t="shared" ref="R1055:AD1055" si="721">R1056</f>
        <v>0</v>
      </c>
      <c r="S1055" s="179">
        <f t="shared" si="721"/>
        <v>285</v>
      </c>
      <c r="T1055" s="179">
        <f t="shared" si="721"/>
        <v>0</v>
      </c>
      <c r="U1055" s="251">
        <f t="shared" si="721"/>
        <v>285</v>
      </c>
      <c r="V1055" s="251">
        <f t="shared" si="721"/>
        <v>285</v>
      </c>
      <c r="W1055" s="287">
        <f t="shared" si="721"/>
        <v>285</v>
      </c>
      <c r="X1055" s="179"/>
      <c r="Y1055" s="261"/>
      <c r="Z1055" s="179">
        <f t="shared" si="721"/>
        <v>285</v>
      </c>
      <c r="AA1055" s="179">
        <f t="shared" si="721"/>
        <v>285</v>
      </c>
      <c r="AB1055" s="179">
        <f t="shared" si="721"/>
        <v>285</v>
      </c>
      <c r="AC1055" s="179">
        <f t="shared" si="721"/>
        <v>285</v>
      </c>
      <c r="AD1055" s="179">
        <f t="shared" si="721"/>
        <v>285</v>
      </c>
    </row>
    <row r="1056" spans="1:30" s="98" customFormat="1" ht="20.25" hidden="1" customHeight="1" x14ac:dyDescent="0.25">
      <c r="A1056" s="166" t="s">
        <v>333</v>
      </c>
      <c r="B1056" s="166"/>
      <c r="C1056" s="166"/>
      <c r="D1056" s="166"/>
      <c r="E1056" s="166"/>
      <c r="F1056" s="182">
        <f t="shared" si="683"/>
        <v>570</v>
      </c>
      <c r="G1056" s="182">
        <f t="shared" si="684"/>
        <v>855</v>
      </c>
      <c r="H1056" s="183">
        <f t="shared" si="685"/>
        <v>1425</v>
      </c>
      <c r="I1056" s="108"/>
      <c r="J1056" s="115"/>
      <c r="K1056" s="115"/>
      <c r="L1056" s="115"/>
      <c r="M1056" s="9"/>
      <c r="N1056" s="155">
        <v>323950</v>
      </c>
      <c r="O1056" s="156" t="s">
        <v>40</v>
      </c>
      <c r="P1056" s="157" t="s">
        <v>216</v>
      </c>
      <c r="Q1056" s="158">
        <v>285</v>
      </c>
      <c r="R1056" s="158">
        <f>S1056-Q1056</f>
        <v>0</v>
      </c>
      <c r="S1056" s="158">
        <v>285</v>
      </c>
      <c r="T1056" s="158"/>
      <c r="U1056" s="252">
        <v>285</v>
      </c>
      <c r="V1056" s="252">
        <v>285</v>
      </c>
      <c r="W1056" s="289">
        <v>285</v>
      </c>
      <c r="X1056" s="158"/>
      <c r="Y1056" s="262"/>
      <c r="Z1056" s="158">
        <v>285</v>
      </c>
      <c r="AA1056" s="158">
        <f>+Q1056</f>
        <v>285</v>
      </c>
      <c r="AB1056" s="158">
        <v>285</v>
      </c>
      <c r="AC1056" s="158">
        <v>285</v>
      </c>
      <c r="AD1056" s="158">
        <v>285</v>
      </c>
    </row>
    <row r="1057" spans="1:31" s="98" customFormat="1" ht="20.25" hidden="1" customHeight="1" x14ac:dyDescent="0.25">
      <c r="A1057" s="167" t="s">
        <v>333</v>
      </c>
      <c r="B1057" s="167"/>
      <c r="C1057" s="167"/>
      <c r="D1057" s="167"/>
      <c r="E1057" s="180" t="s">
        <v>380</v>
      </c>
      <c r="F1057" s="182">
        <f t="shared" ref="F1057:F1120" si="722">+Q1057+R1057+S1057</f>
        <v>300</v>
      </c>
      <c r="G1057" s="182">
        <f t="shared" ref="G1057:G1120" si="723">+T1057+U1057+V1057+W1057+X1057+Y1057</f>
        <v>450</v>
      </c>
      <c r="H1057" s="183">
        <f t="shared" ref="H1057:H1120" si="724">+Z1057+AA1057+AB1057+AC1057+AD1057</f>
        <v>750</v>
      </c>
      <c r="I1057" s="108"/>
      <c r="J1057" s="115"/>
      <c r="K1057" s="115"/>
      <c r="L1057" s="115"/>
      <c r="M1057" s="176">
        <v>32399</v>
      </c>
      <c r="N1057" s="177"/>
      <c r="O1057" s="178" t="s">
        <v>40</v>
      </c>
      <c r="P1057" s="177" t="s">
        <v>217</v>
      </c>
      <c r="Q1057" s="179">
        <f>Q1062</f>
        <v>150</v>
      </c>
      <c r="R1057" s="179">
        <f>R1062</f>
        <v>0</v>
      </c>
      <c r="S1057" s="179">
        <f>S1062</f>
        <v>150</v>
      </c>
      <c r="T1057" s="179">
        <f t="shared" ref="T1057:AD1057" si="725">T1062</f>
        <v>0</v>
      </c>
      <c r="U1057" s="251">
        <f t="shared" si="725"/>
        <v>150</v>
      </c>
      <c r="V1057" s="251">
        <f t="shared" si="725"/>
        <v>150</v>
      </c>
      <c r="W1057" s="287">
        <f t="shared" si="725"/>
        <v>150</v>
      </c>
      <c r="X1057" s="179"/>
      <c r="Y1057" s="261"/>
      <c r="Z1057" s="179">
        <f t="shared" si="725"/>
        <v>150</v>
      </c>
      <c r="AA1057" s="179">
        <f t="shared" si="725"/>
        <v>150</v>
      </c>
      <c r="AB1057" s="179">
        <f t="shared" si="725"/>
        <v>150</v>
      </c>
      <c r="AC1057" s="179">
        <f t="shared" si="725"/>
        <v>150</v>
      </c>
      <c r="AD1057" s="179">
        <f t="shared" si="725"/>
        <v>150</v>
      </c>
    </row>
    <row r="1058" spans="1:31" s="98" customFormat="1" ht="20.25" hidden="1" customHeight="1" x14ac:dyDescent="0.25">
      <c r="A1058" s="166" t="s">
        <v>333</v>
      </c>
      <c r="B1058" s="166"/>
      <c r="C1058" s="166"/>
      <c r="D1058" s="166"/>
      <c r="E1058" s="166"/>
      <c r="F1058" s="182">
        <f t="shared" si="722"/>
        <v>0</v>
      </c>
      <c r="G1058" s="182">
        <f t="shared" si="723"/>
        <v>0</v>
      </c>
      <c r="H1058" s="183">
        <f t="shared" si="724"/>
        <v>0</v>
      </c>
      <c r="I1058" s="108"/>
      <c r="J1058" s="115"/>
      <c r="K1058" s="115"/>
      <c r="L1058" s="115"/>
      <c r="M1058" s="9"/>
      <c r="N1058" s="155">
        <v>323990</v>
      </c>
      <c r="O1058" s="156" t="s">
        <v>40</v>
      </c>
      <c r="P1058" s="157" t="s">
        <v>218</v>
      </c>
      <c r="Q1058" s="158"/>
      <c r="R1058" s="158"/>
      <c r="S1058" s="158"/>
      <c r="T1058" s="158"/>
      <c r="U1058" s="252"/>
      <c r="V1058" s="252"/>
      <c r="W1058" s="289">
        <v>0</v>
      </c>
      <c r="X1058" s="158"/>
      <c r="Y1058" s="262"/>
      <c r="Z1058" s="158"/>
      <c r="AA1058" s="158">
        <f t="shared" ref="AA1058:AA1062" si="726">+Q1058</f>
        <v>0</v>
      </c>
      <c r="AB1058" s="158"/>
      <c r="AC1058" s="158"/>
      <c r="AD1058" s="158"/>
    </row>
    <row r="1059" spans="1:31" s="98" customFormat="1" ht="20.25" hidden="1" customHeight="1" x14ac:dyDescent="0.25">
      <c r="A1059" s="166" t="s">
        <v>333</v>
      </c>
      <c r="B1059" s="166"/>
      <c r="C1059" s="166"/>
      <c r="D1059" s="166"/>
      <c r="E1059" s="166"/>
      <c r="F1059" s="182">
        <f t="shared" si="722"/>
        <v>0</v>
      </c>
      <c r="G1059" s="182">
        <f t="shared" si="723"/>
        <v>0</v>
      </c>
      <c r="H1059" s="183">
        <f t="shared" si="724"/>
        <v>0</v>
      </c>
      <c r="I1059" s="108"/>
      <c r="J1059" s="115"/>
      <c r="K1059" s="115"/>
      <c r="L1059" s="115"/>
      <c r="M1059" s="9"/>
      <c r="N1059" s="155">
        <v>323991</v>
      </c>
      <c r="O1059" s="156" t="s">
        <v>40</v>
      </c>
      <c r="P1059" s="157" t="s">
        <v>219</v>
      </c>
      <c r="Q1059" s="158"/>
      <c r="R1059" s="158"/>
      <c r="S1059" s="158"/>
      <c r="T1059" s="158"/>
      <c r="U1059" s="252"/>
      <c r="V1059" s="252"/>
      <c r="W1059" s="289">
        <v>0</v>
      </c>
      <c r="X1059" s="158"/>
      <c r="Y1059" s="262"/>
      <c r="Z1059" s="158"/>
      <c r="AA1059" s="158">
        <f t="shared" si="726"/>
        <v>0</v>
      </c>
      <c r="AB1059" s="158"/>
      <c r="AC1059" s="158"/>
      <c r="AD1059" s="158"/>
    </row>
    <row r="1060" spans="1:31" s="98" customFormat="1" ht="20.25" hidden="1" customHeight="1" x14ac:dyDescent="0.25">
      <c r="A1060" s="166" t="s">
        <v>333</v>
      </c>
      <c r="B1060" s="166"/>
      <c r="C1060" s="166"/>
      <c r="D1060" s="166"/>
      <c r="E1060" s="166"/>
      <c r="F1060" s="182">
        <f t="shared" si="722"/>
        <v>0</v>
      </c>
      <c r="G1060" s="182">
        <f t="shared" si="723"/>
        <v>0</v>
      </c>
      <c r="H1060" s="183">
        <f t="shared" si="724"/>
        <v>0</v>
      </c>
      <c r="I1060" s="108"/>
      <c r="J1060" s="115"/>
      <c r="K1060" s="115"/>
      <c r="L1060" s="115"/>
      <c r="M1060" s="9"/>
      <c r="N1060" s="155">
        <v>323992</v>
      </c>
      <c r="O1060" s="156" t="s">
        <v>40</v>
      </c>
      <c r="P1060" s="157" t="s">
        <v>220</v>
      </c>
      <c r="Q1060" s="158"/>
      <c r="R1060" s="158"/>
      <c r="S1060" s="158"/>
      <c r="T1060" s="158"/>
      <c r="U1060" s="252"/>
      <c r="V1060" s="252"/>
      <c r="W1060" s="289">
        <v>0</v>
      </c>
      <c r="X1060" s="158"/>
      <c r="Y1060" s="262"/>
      <c r="Z1060" s="158"/>
      <c r="AA1060" s="158">
        <f t="shared" si="726"/>
        <v>0</v>
      </c>
      <c r="AB1060" s="158"/>
      <c r="AC1060" s="158"/>
      <c r="AD1060" s="158"/>
    </row>
    <row r="1061" spans="1:31" s="98" customFormat="1" ht="20.25" hidden="1" customHeight="1" x14ac:dyDescent="0.25">
      <c r="A1061" s="166" t="s">
        <v>333</v>
      </c>
      <c r="B1061" s="166"/>
      <c r="C1061" s="166"/>
      <c r="D1061" s="166"/>
      <c r="E1061" s="166"/>
      <c r="F1061" s="182">
        <f t="shared" si="722"/>
        <v>0</v>
      </c>
      <c r="G1061" s="182">
        <f t="shared" si="723"/>
        <v>0</v>
      </c>
      <c r="H1061" s="183">
        <f t="shared" si="724"/>
        <v>0</v>
      </c>
      <c r="I1061" s="108"/>
      <c r="J1061" s="115"/>
      <c r="K1061" s="115"/>
      <c r="L1061" s="115"/>
      <c r="M1061" s="9"/>
      <c r="N1061" s="155">
        <v>323993</v>
      </c>
      <c r="O1061" s="156" t="s">
        <v>40</v>
      </c>
      <c r="P1061" s="157" t="s">
        <v>221</v>
      </c>
      <c r="Q1061" s="158"/>
      <c r="R1061" s="158"/>
      <c r="S1061" s="158"/>
      <c r="T1061" s="158"/>
      <c r="U1061" s="252"/>
      <c r="V1061" s="252"/>
      <c r="W1061" s="289">
        <v>0</v>
      </c>
      <c r="X1061" s="158"/>
      <c r="Y1061" s="262"/>
      <c r="Z1061" s="158"/>
      <c r="AA1061" s="158">
        <f t="shared" si="726"/>
        <v>0</v>
      </c>
      <c r="AB1061" s="158"/>
      <c r="AC1061" s="158"/>
      <c r="AD1061" s="158"/>
    </row>
    <row r="1062" spans="1:31" s="98" customFormat="1" ht="20.25" hidden="1" customHeight="1" x14ac:dyDescent="0.25">
      <c r="A1062" s="166" t="s">
        <v>333</v>
      </c>
      <c r="B1062" s="166"/>
      <c r="C1062" s="166"/>
      <c r="D1062" s="166"/>
      <c r="E1062" s="166"/>
      <c r="F1062" s="182">
        <f t="shared" si="722"/>
        <v>300</v>
      </c>
      <c r="G1062" s="182">
        <f t="shared" si="723"/>
        <v>450</v>
      </c>
      <c r="H1062" s="183">
        <f t="shared" si="724"/>
        <v>750</v>
      </c>
      <c r="I1062" s="108"/>
      <c r="J1062" s="115"/>
      <c r="K1062" s="115"/>
      <c r="L1062" s="115"/>
      <c r="M1062" s="9"/>
      <c r="N1062" s="155">
        <v>323994</v>
      </c>
      <c r="O1062" s="156" t="s">
        <v>40</v>
      </c>
      <c r="P1062" s="157" t="s">
        <v>222</v>
      </c>
      <c r="Q1062" s="158">
        <v>150</v>
      </c>
      <c r="R1062" s="158">
        <f>S1062-Q1062</f>
        <v>0</v>
      </c>
      <c r="S1062" s="158">
        <v>150</v>
      </c>
      <c r="T1062" s="158"/>
      <c r="U1062" s="252">
        <v>150</v>
      </c>
      <c r="V1062" s="252">
        <v>150</v>
      </c>
      <c r="W1062" s="289">
        <v>150</v>
      </c>
      <c r="X1062" s="158"/>
      <c r="Y1062" s="262"/>
      <c r="Z1062" s="158">
        <v>150</v>
      </c>
      <c r="AA1062" s="158">
        <f t="shared" si="726"/>
        <v>150</v>
      </c>
      <c r="AB1062" s="158">
        <v>150</v>
      </c>
      <c r="AC1062" s="158">
        <v>150</v>
      </c>
      <c r="AD1062" s="158">
        <v>150</v>
      </c>
    </row>
    <row r="1063" spans="1:31" s="98" customFormat="1" ht="30" hidden="1" customHeight="1" x14ac:dyDescent="0.25">
      <c r="A1063" s="166" t="s">
        <v>333</v>
      </c>
      <c r="B1063" s="180" t="s">
        <v>345</v>
      </c>
      <c r="C1063" s="180" t="s">
        <v>376</v>
      </c>
      <c r="D1063" s="180" t="s">
        <v>379</v>
      </c>
      <c r="E1063" s="180" t="s">
        <v>380</v>
      </c>
      <c r="F1063" s="182">
        <f t="shared" si="722"/>
        <v>0</v>
      </c>
      <c r="G1063" s="182">
        <f t="shared" si="723"/>
        <v>0</v>
      </c>
      <c r="H1063" s="183">
        <f t="shared" si="724"/>
        <v>0</v>
      </c>
      <c r="I1063" s="393" t="s">
        <v>340</v>
      </c>
      <c r="J1063" s="394"/>
      <c r="K1063" s="394"/>
      <c r="L1063" s="394"/>
      <c r="M1063" s="394"/>
      <c r="N1063" s="394"/>
      <c r="O1063" s="395"/>
      <c r="P1063" s="95" t="s">
        <v>104</v>
      </c>
      <c r="Q1063" s="96">
        <f>+Q1064</f>
        <v>0</v>
      </c>
      <c r="R1063" s="96">
        <f t="shared" ref="R1063:AD1064" si="727">+R1064</f>
        <v>0</v>
      </c>
      <c r="S1063" s="96">
        <f t="shared" si="727"/>
        <v>0</v>
      </c>
      <c r="T1063" s="96">
        <f t="shared" si="727"/>
        <v>0</v>
      </c>
      <c r="U1063" s="96">
        <f t="shared" si="727"/>
        <v>0</v>
      </c>
      <c r="V1063" s="96">
        <f t="shared" si="727"/>
        <v>0</v>
      </c>
      <c r="W1063" s="96">
        <f t="shared" si="727"/>
        <v>0</v>
      </c>
      <c r="X1063" s="96"/>
      <c r="Y1063" s="265"/>
      <c r="Z1063" s="96">
        <f t="shared" si="727"/>
        <v>0</v>
      </c>
      <c r="AA1063" s="96">
        <f t="shared" si="727"/>
        <v>0</v>
      </c>
      <c r="AB1063" s="96">
        <f>+AB1065</f>
        <v>0</v>
      </c>
      <c r="AC1063" s="96">
        <f>+AC1065</f>
        <v>0</v>
      </c>
      <c r="AD1063" s="96">
        <f>+AD1065</f>
        <v>0</v>
      </c>
    </row>
    <row r="1064" spans="1:31" s="175" customFormat="1" ht="21.75" hidden="1" customHeight="1" x14ac:dyDescent="0.25">
      <c r="A1064" s="172" t="s">
        <v>333</v>
      </c>
      <c r="B1064" s="172"/>
      <c r="C1064" s="180" t="s">
        <v>376</v>
      </c>
      <c r="D1064" s="180" t="s">
        <v>379</v>
      </c>
      <c r="E1064" s="180" t="s">
        <v>380</v>
      </c>
      <c r="F1064" s="182">
        <f t="shared" si="722"/>
        <v>0</v>
      </c>
      <c r="G1064" s="182">
        <f t="shared" si="723"/>
        <v>0</v>
      </c>
      <c r="H1064" s="183">
        <f t="shared" si="724"/>
        <v>0</v>
      </c>
      <c r="I1064" s="99"/>
      <c r="J1064" s="99"/>
      <c r="K1064" s="99"/>
      <c r="L1064" s="99"/>
      <c r="M1064" s="99"/>
      <c r="N1064" s="99" t="str">
        <f>+O1064</f>
        <v>3.1.</v>
      </c>
      <c r="O1064" s="100" t="s">
        <v>40</v>
      </c>
      <c r="P1064" s="101" t="s">
        <v>19</v>
      </c>
      <c r="Q1064" s="102">
        <f>+Q1065</f>
        <v>0</v>
      </c>
      <c r="R1064" s="102">
        <f t="shared" si="727"/>
        <v>0</v>
      </c>
      <c r="S1064" s="102">
        <f t="shared" si="727"/>
        <v>0</v>
      </c>
      <c r="T1064" s="102">
        <f t="shared" si="727"/>
        <v>0</v>
      </c>
      <c r="U1064" s="102">
        <f t="shared" si="727"/>
        <v>0</v>
      </c>
      <c r="V1064" s="102">
        <f t="shared" si="727"/>
        <v>0</v>
      </c>
      <c r="W1064" s="102">
        <f t="shared" si="727"/>
        <v>0</v>
      </c>
      <c r="X1064" s="102"/>
      <c r="Y1064" s="276"/>
      <c r="Z1064" s="174">
        <f t="shared" si="727"/>
        <v>0</v>
      </c>
      <c r="AA1064" s="174">
        <f t="shared" si="727"/>
        <v>0</v>
      </c>
      <c r="AB1064" s="174">
        <f t="shared" si="727"/>
        <v>0</v>
      </c>
      <c r="AC1064" s="174">
        <f t="shared" si="727"/>
        <v>0</v>
      </c>
      <c r="AD1064" s="174">
        <f t="shared" si="727"/>
        <v>0</v>
      </c>
    </row>
    <row r="1065" spans="1:31" s="103" customFormat="1" ht="20.25" hidden="1" customHeight="1" x14ac:dyDescent="0.25">
      <c r="A1065" s="166" t="s">
        <v>333</v>
      </c>
      <c r="B1065" s="180" t="s">
        <v>345</v>
      </c>
      <c r="C1065" s="180" t="s">
        <v>376</v>
      </c>
      <c r="D1065" s="180" t="s">
        <v>379</v>
      </c>
      <c r="E1065" s="180" t="s">
        <v>380</v>
      </c>
      <c r="F1065" s="182">
        <f t="shared" si="722"/>
        <v>0</v>
      </c>
      <c r="G1065" s="182">
        <f t="shared" si="723"/>
        <v>0</v>
      </c>
      <c r="H1065" s="183">
        <f t="shared" si="724"/>
        <v>0</v>
      </c>
      <c r="I1065" s="104">
        <v>4</v>
      </c>
      <c r="J1065" s="104"/>
      <c r="K1065" s="104"/>
      <c r="L1065" s="104"/>
      <c r="M1065" s="104"/>
      <c r="N1065" s="104"/>
      <c r="O1065" s="159" t="s">
        <v>40</v>
      </c>
      <c r="P1065" s="106" t="s">
        <v>20</v>
      </c>
      <c r="Q1065" s="107">
        <f>+Q1066+Q1067</f>
        <v>0</v>
      </c>
      <c r="R1065" s="107">
        <f t="shared" ref="R1065:AD1065" si="728">+R1066+R1067</f>
        <v>0</v>
      </c>
      <c r="S1065" s="107">
        <f t="shared" si="728"/>
        <v>0</v>
      </c>
      <c r="T1065" s="107">
        <f t="shared" si="728"/>
        <v>0</v>
      </c>
      <c r="U1065" s="107">
        <f t="shared" si="728"/>
        <v>0</v>
      </c>
      <c r="V1065" s="107">
        <f t="shared" si="728"/>
        <v>0</v>
      </c>
      <c r="W1065" s="107">
        <f t="shared" si="728"/>
        <v>0</v>
      </c>
      <c r="X1065" s="107"/>
      <c r="Y1065" s="266"/>
      <c r="Z1065" s="107">
        <f t="shared" si="728"/>
        <v>0</v>
      </c>
      <c r="AA1065" s="107">
        <f t="shared" si="728"/>
        <v>0</v>
      </c>
      <c r="AB1065" s="107">
        <f t="shared" si="728"/>
        <v>0</v>
      </c>
      <c r="AC1065" s="107">
        <f t="shared" si="728"/>
        <v>0</v>
      </c>
      <c r="AD1065" s="107">
        <f t="shared" si="728"/>
        <v>0</v>
      </c>
    </row>
    <row r="1066" spans="1:31" s="171" customFormat="1" ht="20.25" hidden="1" customHeight="1" x14ac:dyDescent="0.25">
      <c r="A1066" s="167" t="s">
        <v>333</v>
      </c>
      <c r="B1066" s="180" t="s">
        <v>345</v>
      </c>
      <c r="C1066" s="180" t="s">
        <v>376</v>
      </c>
      <c r="D1066" s="180" t="s">
        <v>379</v>
      </c>
      <c r="E1066" s="180" t="s">
        <v>380</v>
      </c>
      <c r="F1066" s="182">
        <f t="shared" si="722"/>
        <v>0</v>
      </c>
      <c r="G1066" s="182">
        <f t="shared" si="723"/>
        <v>0</v>
      </c>
      <c r="H1066" s="183">
        <f t="shared" si="724"/>
        <v>0</v>
      </c>
      <c r="I1066" s="105"/>
      <c r="J1066" s="105">
        <v>41</v>
      </c>
      <c r="K1066" s="105"/>
      <c r="L1066" s="105"/>
      <c r="M1066" s="105"/>
      <c r="N1066" s="105"/>
      <c r="O1066" s="159" t="s">
        <v>40</v>
      </c>
      <c r="P1066" s="169" t="s">
        <v>11</v>
      </c>
      <c r="Q1066" s="170">
        <v>0</v>
      </c>
      <c r="R1066" s="170">
        <v>0</v>
      </c>
      <c r="S1066" s="170">
        <v>0</v>
      </c>
      <c r="T1066" s="170">
        <v>0</v>
      </c>
      <c r="U1066" s="170">
        <v>0</v>
      </c>
      <c r="V1066" s="170">
        <v>0</v>
      </c>
      <c r="W1066" s="170">
        <v>0</v>
      </c>
      <c r="X1066" s="170"/>
      <c r="Y1066" s="230">
        <v>0</v>
      </c>
      <c r="Z1066" s="170">
        <v>0</v>
      </c>
      <c r="AA1066" s="170">
        <v>0</v>
      </c>
      <c r="AB1066" s="170">
        <v>0</v>
      </c>
      <c r="AC1066" s="170">
        <v>0</v>
      </c>
      <c r="AD1066" s="170">
        <v>0</v>
      </c>
    </row>
    <row r="1067" spans="1:31" s="171" customFormat="1" ht="20.25" hidden="1" customHeight="1" x14ac:dyDescent="0.25">
      <c r="A1067" s="167" t="s">
        <v>333</v>
      </c>
      <c r="B1067" s="180" t="s">
        <v>345</v>
      </c>
      <c r="C1067" s="180" t="s">
        <v>376</v>
      </c>
      <c r="D1067" s="180" t="s">
        <v>379</v>
      </c>
      <c r="E1067" s="180" t="s">
        <v>380</v>
      </c>
      <c r="F1067" s="182">
        <f t="shared" si="722"/>
        <v>0</v>
      </c>
      <c r="G1067" s="182">
        <f t="shared" si="723"/>
        <v>0</v>
      </c>
      <c r="H1067" s="183">
        <f t="shared" si="724"/>
        <v>0</v>
      </c>
      <c r="I1067" s="105"/>
      <c r="J1067" s="105">
        <v>42</v>
      </c>
      <c r="K1067" s="105"/>
      <c r="L1067" s="105"/>
      <c r="M1067" s="105"/>
      <c r="N1067" s="105"/>
      <c r="O1067" s="159" t="s">
        <v>40</v>
      </c>
      <c r="P1067" s="169" t="s">
        <v>12</v>
      </c>
      <c r="Q1067" s="170">
        <v>0</v>
      </c>
      <c r="R1067" s="170">
        <v>0</v>
      </c>
      <c r="S1067" s="170">
        <v>0</v>
      </c>
      <c r="T1067" s="170">
        <v>0</v>
      </c>
      <c r="U1067" s="170">
        <v>0</v>
      </c>
      <c r="V1067" s="170">
        <v>0</v>
      </c>
      <c r="W1067" s="170">
        <v>0</v>
      </c>
      <c r="X1067" s="170"/>
      <c r="Y1067" s="230">
        <v>0</v>
      </c>
      <c r="Z1067" s="170">
        <v>0</v>
      </c>
      <c r="AA1067" s="170">
        <v>0</v>
      </c>
      <c r="AB1067" s="170">
        <v>0</v>
      </c>
      <c r="AC1067" s="170">
        <v>0</v>
      </c>
      <c r="AD1067" s="170">
        <v>0</v>
      </c>
    </row>
    <row r="1068" spans="1:31" s="98" customFormat="1" ht="30" customHeight="1" x14ac:dyDescent="0.25">
      <c r="A1068" s="166" t="s">
        <v>334</v>
      </c>
      <c r="B1068" s="180" t="s">
        <v>345</v>
      </c>
      <c r="C1068" s="180" t="s">
        <v>376</v>
      </c>
      <c r="D1068" s="180" t="s">
        <v>379</v>
      </c>
      <c r="E1068" s="180" t="s">
        <v>380</v>
      </c>
      <c r="F1068" s="182">
        <f t="shared" si="722"/>
        <v>11000</v>
      </c>
      <c r="G1068" s="182">
        <f t="shared" si="723"/>
        <v>22000</v>
      </c>
      <c r="H1068" s="183">
        <f t="shared" si="724"/>
        <v>27500</v>
      </c>
      <c r="I1068" s="387" t="s">
        <v>105</v>
      </c>
      <c r="J1068" s="388"/>
      <c r="K1068" s="388"/>
      <c r="L1068" s="388"/>
      <c r="M1068" s="388"/>
      <c r="N1068" s="388"/>
      <c r="O1068" s="389"/>
      <c r="P1068" s="95" t="s">
        <v>309</v>
      </c>
      <c r="Q1068" s="96">
        <f>+Q1069</f>
        <v>5500</v>
      </c>
      <c r="R1068" s="96">
        <f t="shared" ref="R1068:AD1069" si="729">+R1069</f>
        <v>0</v>
      </c>
      <c r="S1068" s="96">
        <f t="shared" si="729"/>
        <v>5500</v>
      </c>
      <c r="T1068" s="96">
        <f t="shared" si="729"/>
        <v>5500</v>
      </c>
      <c r="U1068" s="96">
        <f t="shared" si="729"/>
        <v>5500</v>
      </c>
      <c r="V1068" s="96">
        <f t="shared" si="729"/>
        <v>5500</v>
      </c>
      <c r="W1068" s="96">
        <f t="shared" si="729"/>
        <v>5500</v>
      </c>
      <c r="X1068" s="96"/>
      <c r="Y1068" s="265"/>
      <c r="Z1068" s="96">
        <f t="shared" si="729"/>
        <v>5500</v>
      </c>
      <c r="AA1068" s="96">
        <f t="shared" si="729"/>
        <v>5500</v>
      </c>
      <c r="AB1068" s="96">
        <f>+AB1070</f>
        <v>5500</v>
      </c>
      <c r="AC1068" s="96">
        <f>+AC1070</f>
        <v>5500</v>
      </c>
      <c r="AD1068" s="96">
        <f>+AD1070</f>
        <v>5500</v>
      </c>
    </row>
    <row r="1069" spans="1:31" s="175" customFormat="1" ht="21.75" customHeight="1" x14ac:dyDescent="0.25">
      <c r="A1069" s="172" t="s">
        <v>334</v>
      </c>
      <c r="B1069" s="172"/>
      <c r="C1069" s="180" t="s">
        <v>376</v>
      </c>
      <c r="D1069" s="180" t="s">
        <v>379</v>
      </c>
      <c r="E1069" s="180" t="s">
        <v>380</v>
      </c>
      <c r="F1069" s="182">
        <f t="shared" si="722"/>
        <v>11000</v>
      </c>
      <c r="G1069" s="182">
        <f t="shared" si="723"/>
        <v>22100</v>
      </c>
      <c r="H1069" s="183">
        <f t="shared" si="724"/>
        <v>27500</v>
      </c>
      <c r="I1069" s="99"/>
      <c r="J1069" s="99"/>
      <c r="K1069" s="99"/>
      <c r="L1069" s="99"/>
      <c r="M1069" s="99"/>
      <c r="N1069" s="99" t="str">
        <f>+O1069</f>
        <v>3.1.</v>
      </c>
      <c r="O1069" s="100" t="s">
        <v>40</v>
      </c>
      <c r="P1069" s="101" t="s">
        <v>19</v>
      </c>
      <c r="Q1069" s="102">
        <f>+Q1070</f>
        <v>5500</v>
      </c>
      <c r="R1069" s="102">
        <f t="shared" si="729"/>
        <v>0</v>
      </c>
      <c r="S1069" s="102">
        <f t="shared" si="729"/>
        <v>5500</v>
      </c>
      <c r="T1069" s="102">
        <f t="shared" si="729"/>
        <v>5500</v>
      </c>
      <c r="U1069" s="102">
        <f t="shared" si="729"/>
        <v>5500</v>
      </c>
      <c r="V1069" s="102">
        <f t="shared" si="729"/>
        <v>5500</v>
      </c>
      <c r="W1069" s="102">
        <f t="shared" si="729"/>
        <v>5500</v>
      </c>
      <c r="X1069" s="102"/>
      <c r="Y1069" s="276">
        <f>W1069/V1069*100</f>
        <v>100</v>
      </c>
      <c r="Z1069" s="174">
        <f t="shared" si="729"/>
        <v>5500</v>
      </c>
      <c r="AA1069" s="174">
        <f t="shared" si="729"/>
        <v>5500</v>
      </c>
      <c r="AB1069" s="174">
        <f t="shared" si="729"/>
        <v>5500</v>
      </c>
      <c r="AC1069" s="174">
        <f t="shared" si="729"/>
        <v>5500</v>
      </c>
      <c r="AD1069" s="174">
        <f t="shared" si="729"/>
        <v>5500</v>
      </c>
      <c r="AE1069" s="213">
        <f>W1075+W1078+W1081+W1097+W1123+W1124+W1126+W1128+W1130+W1135+W1138+W1139+W1141+W1155+W1158+W1161</f>
        <v>5500</v>
      </c>
    </row>
    <row r="1070" spans="1:31" s="98" customFormat="1" ht="20.25" customHeight="1" x14ac:dyDescent="0.25">
      <c r="A1070" s="166" t="s">
        <v>334</v>
      </c>
      <c r="B1070" s="180" t="s">
        <v>345</v>
      </c>
      <c r="C1070" s="180" t="s">
        <v>376</v>
      </c>
      <c r="D1070" s="180" t="s">
        <v>379</v>
      </c>
      <c r="E1070" s="180" t="s">
        <v>380</v>
      </c>
      <c r="F1070" s="182">
        <f t="shared" si="722"/>
        <v>11000</v>
      </c>
      <c r="G1070" s="182">
        <f t="shared" si="723"/>
        <v>22100</v>
      </c>
      <c r="H1070" s="183">
        <f t="shared" si="724"/>
        <v>27500</v>
      </c>
      <c r="I1070" s="104">
        <v>3</v>
      </c>
      <c r="J1070" s="104"/>
      <c r="K1070" s="104"/>
      <c r="L1070" s="104"/>
      <c r="M1070" s="104"/>
      <c r="N1070" s="104"/>
      <c r="O1070" s="10" t="s">
        <v>40</v>
      </c>
      <c r="P1070" s="106" t="s">
        <v>17</v>
      </c>
      <c r="Q1070" s="107">
        <f>+Q1071+Q1103</f>
        <v>5500</v>
      </c>
      <c r="R1070" s="107">
        <f t="shared" ref="R1070:AD1070" si="730">+R1071+R1103</f>
        <v>0</v>
      </c>
      <c r="S1070" s="107">
        <f t="shared" si="730"/>
        <v>5500</v>
      </c>
      <c r="T1070" s="107">
        <f t="shared" si="730"/>
        <v>5500</v>
      </c>
      <c r="U1070" s="107">
        <f t="shared" si="730"/>
        <v>5500</v>
      </c>
      <c r="V1070" s="107">
        <f t="shared" si="730"/>
        <v>5500</v>
      </c>
      <c r="W1070" s="107">
        <f t="shared" si="730"/>
        <v>5500</v>
      </c>
      <c r="X1070" s="107"/>
      <c r="Y1070" s="277">
        <f>W1070/V1070*100</f>
        <v>100</v>
      </c>
      <c r="Z1070" s="107">
        <f t="shared" si="730"/>
        <v>5500</v>
      </c>
      <c r="AA1070" s="107">
        <f t="shared" si="730"/>
        <v>5500</v>
      </c>
      <c r="AB1070" s="107">
        <f t="shared" si="730"/>
        <v>5500</v>
      </c>
      <c r="AC1070" s="107">
        <f t="shared" si="730"/>
        <v>5500</v>
      </c>
      <c r="AD1070" s="107">
        <f t="shared" si="730"/>
        <v>5500</v>
      </c>
    </row>
    <row r="1071" spans="1:31" s="171" customFormat="1" ht="20.25" customHeight="1" x14ac:dyDescent="0.25">
      <c r="A1071" s="167" t="s">
        <v>334</v>
      </c>
      <c r="B1071" s="180" t="s">
        <v>345</v>
      </c>
      <c r="C1071" s="180" t="s">
        <v>376</v>
      </c>
      <c r="D1071" s="180" t="s">
        <v>379</v>
      </c>
      <c r="E1071" s="180" t="s">
        <v>380</v>
      </c>
      <c r="F1071" s="182">
        <f t="shared" si="722"/>
        <v>6740</v>
      </c>
      <c r="G1071" s="182">
        <f t="shared" si="723"/>
        <v>13828</v>
      </c>
      <c r="H1071" s="183">
        <f t="shared" si="724"/>
        <v>17208</v>
      </c>
      <c r="I1071" s="231"/>
      <c r="J1071" s="231">
        <v>31</v>
      </c>
      <c r="K1071" s="231"/>
      <c r="L1071" s="231"/>
      <c r="M1071" s="231"/>
      <c r="N1071" s="231"/>
      <c r="O1071" s="257" t="s">
        <v>40</v>
      </c>
      <c r="P1071" s="232" t="s">
        <v>6</v>
      </c>
      <c r="Q1071" s="233">
        <f>Q1072+Q1094+Q1082</f>
        <v>3370</v>
      </c>
      <c r="R1071" s="233">
        <f t="shared" ref="R1071:AD1071" si="731">R1072+R1094+R1082</f>
        <v>0</v>
      </c>
      <c r="S1071" s="233">
        <f t="shared" si="731"/>
        <v>3370</v>
      </c>
      <c r="T1071" s="233">
        <f t="shared" si="731"/>
        <v>3618</v>
      </c>
      <c r="U1071" s="233">
        <f t="shared" si="731"/>
        <v>3370</v>
      </c>
      <c r="V1071" s="233">
        <f t="shared" si="731"/>
        <v>3370</v>
      </c>
      <c r="W1071" s="233">
        <f t="shared" si="731"/>
        <v>3370</v>
      </c>
      <c r="X1071" s="233"/>
      <c r="Y1071" s="230">
        <f>W1071/V1071*100</f>
        <v>100</v>
      </c>
      <c r="Z1071" s="170">
        <f t="shared" si="731"/>
        <v>3618</v>
      </c>
      <c r="AA1071" s="170">
        <f t="shared" si="731"/>
        <v>3370</v>
      </c>
      <c r="AB1071" s="170">
        <f t="shared" si="731"/>
        <v>3370</v>
      </c>
      <c r="AC1071" s="170">
        <f t="shared" si="731"/>
        <v>3400</v>
      </c>
      <c r="AD1071" s="170">
        <f t="shared" si="731"/>
        <v>3450</v>
      </c>
    </row>
    <row r="1072" spans="1:31" s="194" customFormat="1" ht="20.25" customHeight="1" x14ac:dyDescent="0.25">
      <c r="A1072" s="172" t="s">
        <v>334</v>
      </c>
      <c r="B1072" s="172"/>
      <c r="C1072" s="195" t="s">
        <v>376</v>
      </c>
      <c r="D1072" s="195" t="s">
        <v>379</v>
      </c>
      <c r="E1072" s="195" t="s">
        <v>380</v>
      </c>
      <c r="F1072" s="187">
        <f t="shared" si="722"/>
        <v>5740</v>
      </c>
      <c r="G1072" s="187">
        <f t="shared" si="723"/>
        <v>11638</v>
      </c>
      <c r="H1072" s="188">
        <f t="shared" si="724"/>
        <v>14458</v>
      </c>
      <c r="I1072" s="108"/>
      <c r="J1072" s="115"/>
      <c r="K1072" s="115">
        <v>311</v>
      </c>
      <c r="L1072" s="115"/>
      <c r="M1072" s="115"/>
      <c r="N1072" s="116"/>
      <c r="O1072" s="10" t="s">
        <v>40</v>
      </c>
      <c r="P1072" s="111" t="s">
        <v>114</v>
      </c>
      <c r="Q1072" s="117">
        <f>Q1073+Q1076+Q1079</f>
        <v>2870</v>
      </c>
      <c r="R1072" s="117">
        <f>R1073+R1076+R1079</f>
        <v>0</v>
      </c>
      <c r="S1072" s="117">
        <f>S1073+S1076+S1079</f>
        <v>2870</v>
      </c>
      <c r="T1072" s="117">
        <f t="shared" ref="T1072:AD1072" si="732">T1073+T1076+T1079</f>
        <v>3108</v>
      </c>
      <c r="U1072" s="250">
        <f t="shared" si="732"/>
        <v>2790</v>
      </c>
      <c r="V1072" s="250">
        <f t="shared" si="732"/>
        <v>2870</v>
      </c>
      <c r="W1072" s="286">
        <f t="shared" si="732"/>
        <v>2870</v>
      </c>
      <c r="X1072" s="117"/>
      <c r="Y1072" s="260"/>
      <c r="Z1072" s="193">
        <f t="shared" si="732"/>
        <v>3108</v>
      </c>
      <c r="AA1072" s="193">
        <f t="shared" si="732"/>
        <v>2870</v>
      </c>
      <c r="AB1072" s="193">
        <f t="shared" si="732"/>
        <v>2790</v>
      </c>
      <c r="AC1072" s="193">
        <f t="shared" si="732"/>
        <v>2820</v>
      </c>
      <c r="AD1072" s="193">
        <f t="shared" si="732"/>
        <v>2870</v>
      </c>
    </row>
    <row r="1073" spans="1:30" s="98" customFormat="1" ht="20.25" customHeight="1" x14ac:dyDescent="0.25">
      <c r="A1073" s="166" t="s">
        <v>334</v>
      </c>
      <c r="B1073" s="166"/>
      <c r="C1073" s="166"/>
      <c r="D1073" s="180" t="s">
        <v>379</v>
      </c>
      <c r="E1073" s="180" t="s">
        <v>380</v>
      </c>
      <c r="F1073" s="182">
        <f t="shared" si="722"/>
        <v>5660</v>
      </c>
      <c r="G1073" s="182">
        <f t="shared" si="723"/>
        <v>10955</v>
      </c>
      <c r="H1073" s="183">
        <f t="shared" si="724"/>
        <v>13785</v>
      </c>
      <c r="I1073" s="108"/>
      <c r="J1073" s="115"/>
      <c r="K1073" s="115"/>
      <c r="L1073" s="115">
        <v>3111</v>
      </c>
      <c r="M1073" s="115"/>
      <c r="N1073" s="116"/>
      <c r="O1073" s="10" t="s">
        <v>40</v>
      </c>
      <c r="P1073" s="111" t="s">
        <v>115</v>
      </c>
      <c r="Q1073" s="117">
        <f t="shared" ref="Q1073:AD1074" si="733">Q1074</f>
        <v>2830</v>
      </c>
      <c r="R1073" s="117">
        <f t="shared" si="733"/>
        <v>0</v>
      </c>
      <c r="S1073" s="117">
        <f t="shared" si="733"/>
        <v>2830</v>
      </c>
      <c r="T1073" s="117">
        <v>2895</v>
      </c>
      <c r="U1073" s="250">
        <f t="shared" si="733"/>
        <v>2400</v>
      </c>
      <c r="V1073" s="250">
        <f t="shared" si="733"/>
        <v>2830</v>
      </c>
      <c r="W1073" s="286">
        <f t="shared" si="733"/>
        <v>2830</v>
      </c>
      <c r="X1073" s="117"/>
      <c r="Y1073" s="260"/>
      <c r="Z1073" s="117">
        <f t="shared" si="733"/>
        <v>2895</v>
      </c>
      <c r="AA1073" s="117">
        <f t="shared" si="733"/>
        <v>2830</v>
      </c>
      <c r="AB1073" s="117">
        <f t="shared" si="733"/>
        <v>2650</v>
      </c>
      <c r="AC1073" s="117">
        <f t="shared" si="733"/>
        <v>2680</v>
      </c>
      <c r="AD1073" s="117">
        <f t="shared" si="733"/>
        <v>2730</v>
      </c>
    </row>
    <row r="1074" spans="1:30" s="98" customFormat="1" ht="20.25" hidden="1" customHeight="1" x14ac:dyDescent="0.25">
      <c r="A1074" s="167" t="s">
        <v>334</v>
      </c>
      <c r="B1074" s="167"/>
      <c r="C1074" s="167"/>
      <c r="D1074" s="167"/>
      <c r="E1074" s="180" t="s">
        <v>380</v>
      </c>
      <c r="F1074" s="182">
        <f t="shared" si="722"/>
        <v>5660</v>
      </c>
      <c r="G1074" s="182">
        <f t="shared" si="723"/>
        <v>8060</v>
      </c>
      <c r="H1074" s="183">
        <f t="shared" si="724"/>
        <v>13785</v>
      </c>
      <c r="I1074" s="108"/>
      <c r="J1074" s="115"/>
      <c r="K1074" s="115"/>
      <c r="L1074" s="115"/>
      <c r="M1074" s="176">
        <v>31111</v>
      </c>
      <c r="N1074" s="177"/>
      <c r="O1074" s="178" t="s">
        <v>40</v>
      </c>
      <c r="P1074" s="177" t="s">
        <v>116</v>
      </c>
      <c r="Q1074" s="179">
        <f t="shared" si="733"/>
        <v>2830</v>
      </c>
      <c r="R1074" s="179">
        <f t="shared" si="733"/>
        <v>0</v>
      </c>
      <c r="S1074" s="179">
        <f t="shared" si="733"/>
        <v>2830</v>
      </c>
      <c r="T1074" s="179">
        <f t="shared" si="733"/>
        <v>0</v>
      </c>
      <c r="U1074" s="251">
        <f t="shared" si="733"/>
        <v>2400</v>
      </c>
      <c r="V1074" s="251">
        <f t="shared" si="733"/>
        <v>2830</v>
      </c>
      <c r="W1074" s="287">
        <f t="shared" si="733"/>
        <v>2830</v>
      </c>
      <c r="X1074" s="179"/>
      <c r="Y1074" s="261"/>
      <c r="Z1074" s="179">
        <f t="shared" si="733"/>
        <v>2895</v>
      </c>
      <c r="AA1074" s="179">
        <f t="shared" si="733"/>
        <v>2830</v>
      </c>
      <c r="AB1074" s="179">
        <f t="shared" si="733"/>
        <v>2650</v>
      </c>
      <c r="AC1074" s="179">
        <f t="shared" si="733"/>
        <v>2680</v>
      </c>
      <c r="AD1074" s="179">
        <f t="shared" si="733"/>
        <v>2730</v>
      </c>
    </row>
    <row r="1075" spans="1:30" s="98" customFormat="1" ht="20.25" hidden="1" customHeight="1" x14ac:dyDescent="0.25">
      <c r="A1075" s="166" t="s">
        <v>334</v>
      </c>
      <c r="B1075" s="166"/>
      <c r="C1075" s="166"/>
      <c r="D1075" s="166"/>
      <c r="E1075" s="166"/>
      <c r="F1075" s="182">
        <f t="shared" si="722"/>
        <v>5660</v>
      </c>
      <c r="G1075" s="182">
        <f t="shared" si="723"/>
        <v>8060</v>
      </c>
      <c r="H1075" s="183">
        <f t="shared" si="724"/>
        <v>13785</v>
      </c>
      <c r="I1075" s="108"/>
      <c r="J1075" s="115"/>
      <c r="K1075" s="115"/>
      <c r="L1075" s="115"/>
      <c r="M1075" s="9"/>
      <c r="N1075" s="155">
        <v>311110</v>
      </c>
      <c r="O1075" s="156" t="s">
        <v>40</v>
      </c>
      <c r="P1075" s="157" t="s">
        <v>291</v>
      </c>
      <c r="Q1075" s="158">
        <v>2830</v>
      </c>
      <c r="R1075" s="158">
        <f>S1075-Q1075</f>
        <v>0</v>
      </c>
      <c r="S1075" s="158">
        <v>2830</v>
      </c>
      <c r="T1075" s="158"/>
      <c r="U1075" s="252">
        <v>2400</v>
      </c>
      <c r="V1075" s="252">
        <v>2830</v>
      </c>
      <c r="W1075" s="289">
        <v>2830</v>
      </c>
      <c r="X1075" s="158"/>
      <c r="Y1075" s="262"/>
      <c r="Z1075" s="158">
        <v>2895</v>
      </c>
      <c r="AA1075" s="158">
        <f>+Q1075</f>
        <v>2830</v>
      </c>
      <c r="AB1075" s="158">
        <v>2650</v>
      </c>
      <c r="AC1075" s="158">
        <v>2680</v>
      </c>
      <c r="AD1075" s="158">
        <f>2650+80</f>
        <v>2730</v>
      </c>
    </row>
    <row r="1076" spans="1:30" s="98" customFormat="1" ht="20.25" hidden="1" customHeight="1" x14ac:dyDescent="0.25">
      <c r="A1076" s="166" t="s">
        <v>334</v>
      </c>
      <c r="B1076" s="166"/>
      <c r="C1076" s="166"/>
      <c r="D1076" s="180" t="s">
        <v>379</v>
      </c>
      <c r="E1076" s="180" t="s">
        <v>380</v>
      </c>
      <c r="F1076" s="182">
        <f t="shared" si="722"/>
        <v>0</v>
      </c>
      <c r="G1076" s="182">
        <f t="shared" si="723"/>
        <v>140</v>
      </c>
      <c r="H1076" s="183">
        <f t="shared" si="724"/>
        <v>420</v>
      </c>
      <c r="I1076" s="108"/>
      <c r="J1076" s="115"/>
      <c r="K1076" s="115"/>
      <c r="L1076" s="115">
        <v>3113</v>
      </c>
      <c r="M1076" s="115"/>
      <c r="N1076" s="116"/>
      <c r="O1076" s="10" t="s">
        <v>40</v>
      </c>
      <c r="P1076" s="111" t="s">
        <v>123</v>
      </c>
      <c r="Q1076" s="117">
        <f t="shared" ref="Q1076:AD1077" si="734">Q1077</f>
        <v>0</v>
      </c>
      <c r="R1076" s="117">
        <f t="shared" si="734"/>
        <v>0</v>
      </c>
      <c r="S1076" s="117">
        <f t="shared" si="734"/>
        <v>0</v>
      </c>
      <c r="T1076" s="117">
        <f t="shared" si="734"/>
        <v>0</v>
      </c>
      <c r="U1076" s="250">
        <f t="shared" si="734"/>
        <v>140</v>
      </c>
      <c r="V1076" s="250">
        <f t="shared" si="734"/>
        <v>0</v>
      </c>
      <c r="W1076" s="286">
        <f t="shared" si="734"/>
        <v>0</v>
      </c>
      <c r="X1076" s="117"/>
      <c r="Y1076" s="260"/>
      <c r="Z1076" s="117">
        <f t="shared" si="734"/>
        <v>0</v>
      </c>
      <c r="AA1076" s="117">
        <f t="shared" si="734"/>
        <v>0</v>
      </c>
      <c r="AB1076" s="117">
        <f t="shared" si="734"/>
        <v>140</v>
      </c>
      <c r="AC1076" s="117">
        <f t="shared" si="734"/>
        <v>140</v>
      </c>
      <c r="AD1076" s="117">
        <f t="shared" si="734"/>
        <v>140</v>
      </c>
    </row>
    <row r="1077" spans="1:30" s="98" customFormat="1" ht="20.25" hidden="1" customHeight="1" x14ac:dyDescent="0.25">
      <c r="A1077" s="167" t="s">
        <v>334</v>
      </c>
      <c r="B1077" s="167"/>
      <c r="C1077" s="167"/>
      <c r="D1077" s="167"/>
      <c r="E1077" s="180" t="s">
        <v>380</v>
      </c>
      <c r="F1077" s="182">
        <f t="shared" si="722"/>
        <v>0</v>
      </c>
      <c r="G1077" s="182">
        <f t="shared" si="723"/>
        <v>140</v>
      </c>
      <c r="H1077" s="183">
        <f t="shared" si="724"/>
        <v>420</v>
      </c>
      <c r="I1077" s="108"/>
      <c r="J1077" s="115"/>
      <c r="K1077" s="115"/>
      <c r="L1077" s="115"/>
      <c r="M1077" s="176">
        <v>31131</v>
      </c>
      <c r="N1077" s="177"/>
      <c r="O1077" s="178" t="s">
        <v>40</v>
      </c>
      <c r="P1077" s="177" t="s">
        <v>123</v>
      </c>
      <c r="Q1077" s="179">
        <f t="shared" si="734"/>
        <v>0</v>
      </c>
      <c r="R1077" s="179">
        <f t="shared" si="734"/>
        <v>0</v>
      </c>
      <c r="S1077" s="179">
        <f t="shared" si="734"/>
        <v>0</v>
      </c>
      <c r="T1077" s="179">
        <f t="shared" si="734"/>
        <v>0</v>
      </c>
      <c r="U1077" s="251">
        <f t="shared" si="734"/>
        <v>140</v>
      </c>
      <c r="V1077" s="251">
        <f t="shared" si="734"/>
        <v>0</v>
      </c>
      <c r="W1077" s="287">
        <f t="shared" si="734"/>
        <v>0</v>
      </c>
      <c r="X1077" s="179"/>
      <c r="Y1077" s="261"/>
      <c r="Z1077" s="179">
        <f t="shared" si="734"/>
        <v>0</v>
      </c>
      <c r="AA1077" s="179">
        <f t="shared" si="734"/>
        <v>0</v>
      </c>
      <c r="AB1077" s="179">
        <f t="shared" si="734"/>
        <v>140</v>
      </c>
      <c r="AC1077" s="179">
        <f t="shared" si="734"/>
        <v>140</v>
      </c>
      <c r="AD1077" s="179">
        <f t="shared" si="734"/>
        <v>140</v>
      </c>
    </row>
    <row r="1078" spans="1:30" s="98" customFormat="1" ht="20.25" hidden="1" customHeight="1" x14ac:dyDescent="0.25">
      <c r="A1078" s="166" t="s">
        <v>334</v>
      </c>
      <c r="B1078" s="166"/>
      <c r="C1078" s="166"/>
      <c r="D1078" s="166"/>
      <c r="E1078" s="166"/>
      <c r="F1078" s="182">
        <f t="shared" si="722"/>
        <v>0</v>
      </c>
      <c r="G1078" s="182">
        <f t="shared" si="723"/>
        <v>140</v>
      </c>
      <c r="H1078" s="183">
        <f t="shared" si="724"/>
        <v>420</v>
      </c>
      <c r="I1078" s="108"/>
      <c r="J1078" s="115"/>
      <c r="K1078" s="115"/>
      <c r="L1078" s="115"/>
      <c r="M1078" s="9"/>
      <c r="N1078" s="155">
        <v>311310</v>
      </c>
      <c r="O1078" s="156" t="s">
        <v>40</v>
      </c>
      <c r="P1078" s="157" t="s">
        <v>123</v>
      </c>
      <c r="Q1078" s="158">
        <v>0</v>
      </c>
      <c r="R1078" s="158">
        <f>S1078-Q1078</f>
        <v>0</v>
      </c>
      <c r="S1078" s="158">
        <v>0</v>
      </c>
      <c r="T1078" s="158"/>
      <c r="U1078" s="252">
        <v>140</v>
      </c>
      <c r="V1078" s="252">
        <v>0</v>
      </c>
      <c r="W1078" s="289">
        <v>0</v>
      </c>
      <c r="X1078" s="158"/>
      <c r="Y1078" s="262"/>
      <c r="Z1078" s="158"/>
      <c r="AA1078" s="158">
        <f>+Q1078</f>
        <v>0</v>
      </c>
      <c r="AB1078" s="158">
        <v>140</v>
      </c>
      <c r="AC1078" s="158">
        <v>140</v>
      </c>
      <c r="AD1078" s="158">
        <v>140</v>
      </c>
    </row>
    <row r="1079" spans="1:30" s="98" customFormat="1" ht="20.25" customHeight="1" x14ac:dyDescent="0.25">
      <c r="A1079" s="166" t="s">
        <v>334</v>
      </c>
      <c r="B1079" s="166"/>
      <c r="C1079" s="166"/>
      <c r="D1079" s="180" t="s">
        <v>379</v>
      </c>
      <c r="E1079" s="180" t="s">
        <v>380</v>
      </c>
      <c r="F1079" s="182">
        <f t="shared" si="722"/>
        <v>80</v>
      </c>
      <c r="G1079" s="182">
        <f t="shared" si="723"/>
        <v>543</v>
      </c>
      <c r="H1079" s="183">
        <f t="shared" si="724"/>
        <v>253</v>
      </c>
      <c r="I1079" s="108"/>
      <c r="J1079" s="115"/>
      <c r="K1079" s="115"/>
      <c r="L1079" s="115">
        <v>3114</v>
      </c>
      <c r="M1079" s="115"/>
      <c r="N1079" s="116"/>
      <c r="O1079" s="10" t="s">
        <v>40</v>
      </c>
      <c r="P1079" s="111" t="s">
        <v>295</v>
      </c>
      <c r="Q1079" s="117">
        <f t="shared" ref="Q1079:AD1080" si="735">Q1080</f>
        <v>40</v>
      </c>
      <c r="R1079" s="117">
        <f t="shared" si="735"/>
        <v>0</v>
      </c>
      <c r="S1079" s="117">
        <f t="shared" si="735"/>
        <v>40</v>
      </c>
      <c r="T1079" s="117">
        <v>213</v>
      </c>
      <c r="U1079" s="250">
        <f t="shared" si="735"/>
        <v>250</v>
      </c>
      <c r="V1079" s="250">
        <f t="shared" si="735"/>
        <v>40</v>
      </c>
      <c r="W1079" s="286">
        <f t="shared" si="735"/>
        <v>40</v>
      </c>
      <c r="X1079" s="117"/>
      <c r="Y1079" s="260"/>
      <c r="Z1079" s="117">
        <f t="shared" si="735"/>
        <v>213</v>
      </c>
      <c r="AA1079" s="117">
        <f t="shared" si="735"/>
        <v>40</v>
      </c>
      <c r="AB1079" s="117">
        <f t="shared" si="735"/>
        <v>0</v>
      </c>
      <c r="AC1079" s="117">
        <f t="shared" si="735"/>
        <v>0</v>
      </c>
      <c r="AD1079" s="117">
        <f t="shared" si="735"/>
        <v>0</v>
      </c>
    </row>
    <row r="1080" spans="1:30" s="98" customFormat="1" ht="20.25" hidden="1" customHeight="1" x14ac:dyDescent="0.25">
      <c r="A1080" s="167" t="s">
        <v>334</v>
      </c>
      <c r="B1080" s="167"/>
      <c r="C1080" s="167"/>
      <c r="D1080" s="167"/>
      <c r="E1080" s="180" t="s">
        <v>380</v>
      </c>
      <c r="F1080" s="182">
        <f t="shared" si="722"/>
        <v>80</v>
      </c>
      <c r="G1080" s="182">
        <f t="shared" si="723"/>
        <v>330</v>
      </c>
      <c r="H1080" s="183">
        <f t="shared" si="724"/>
        <v>253</v>
      </c>
      <c r="I1080" s="108"/>
      <c r="J1080" s="115"/>
      <c r="K1080" s="115"/>
      <c r="L1080" s="115"/>
      <c r="M1080" s="176">
        <v>31141</v>
      </c>
      <c r="N1080" s="177"/>
      <c r="O1080" s="178" t="s">
        <v>40</v>
      </c>
      <c r="P1080" s="177" t="s">
        <v>124</v>
      </c>
      <c r="Q1080" s="179">
        <f t="shared" si="735"/>
        <v>40</v>
      </c>
      <c r="R1080" s="179">
        <f t="shared" si="735"/>
        <v>0</v>
      </c>
      <c r="S1080" s="179">
        <f t="shared" si="735"/>
        <v>40</v>
      </c>
      <c r="T1080" s="179">
        <f t="shared" si="735"/>
        <v>0</v>
      </c>
      <c r="U1080" s="251">
        <f t="shared" si="735"/>
        <v>250</v>
      </c>
      <c r="V1080" s="251">
        <f t="shared" si="735"/>
        <v>40</v>
      </c>
      <c r="W1080" s="287">
        <f t="shared" si="735"/>
        <v>40</v>
      </c>
      <c r="X1080" s="179"/>
      <c r="Y1080" s="261"/>
      <c r="Z1080" s="179">
        <f t="shared" si="735"/>
        <v>213</v>
      </c>
      <c r="AA1080" s="179">
        <f t="shared" si="735"/>
        <v>40</v>
      </c>
      <c r="AB1080" s="179">
        <f t="shared" si="735"/>
        <v>0</v>
      </c>
      <c r="AC1080" s="179">
        <f t="shared" si="735"/>
        <v>0</v>
      </c>
      <c r="AD1080" s="179">
        <f t="shared" si="735"/>
        <v>0</v>
      </c>
    </row>
    <row r="1081" spans="1:30" s="98" customFormat="1" ht="20.25" hidden="1" customHeight="1" x14ac:dyDescent="0.25">
      <c r="A1081" s="166" t="s">
        <v>334</v>
      </c>
      <c r="B1081" s="166"/>
      <c r="C1081" s="166"/>
      <c r="D1081" s="166"/>
      <c r="E1081" s="166"/>
      <c r="F1081" s="182">
        <f t="shared" si="722"/>
        <v>80</v>
      </c>
      <c r="G1081" s="182">
        <f t="shared" si="723"/>
        <v>330</v>
      </c>
      <c r="H1081" s="183">
        <f t="shared" si="724"/>
        <v>253</v>
      </c>
      <c r="I1081" s="108"/>
      <c r="J1081" s="115"/>
      <c r="K1081" s="115"/>
      <c r="L1081" s="115"/>
      <c r="M1081" s="9"/>
      <c r="N1081" s="155">
        <v>311410</v>
      </c>
      <c r="O1081" s="156" t="s">
        <v>40</v>
      </c>
      <c r="P1081" s="157" t="s">
        <v>124</v>
      </c>
      <c r="Q1081" s="158">
        <v>40</v>
      </c>
      <c r="R1081" s="158">
        <f>S1081-Q1081</f>
        <v>0</v>
      </c>
      <c r="S1081" s="158">
        <v>40</v>
      </c>
      <c r="T1081" s="158"/>
      <c r="U1081" s="252">
        <v>250</v>
      </c>
      <c r="V1081" s="252">
        <v>40</v>
      </c>
      <c r="W1081" s="289">
        <v>40</v>
      </c>
      <c r="X1081" s="158"/>
      <c r="Y1081" s="262"/>
      <c r="Z1081" s="158">
        <v>213</v>
      </c>
      <c r="AA1081" s="158">
        <f>+Q1081</f>
        <v>40</v>
      </c>
      <c r="AB1081" s="158"/>
      <c r="AC1081" s="158"/>
      <c r="AD1081" s="158"/>
    </row>
    <row r="1082" spans="1:30" s="194" customFormat="1" ht="20.25" hidden="1" customHeight="1" x14ac:dyDescent="0.25">
      <c r="A1082" s="172" t="s">
        <v>334</v>
      </c>
      <c r="B1082" s="172"/>
      <c r="C1082" s="195" t="s">
        <v>376</v>
      </c>
      <c r="D1082" s="195" t="s">
        <v>379</v>
      </c>
      <c r="E1082" s="195" t="s">
        <v>380</v>
      </c>
      <c r="F1082" s="187">
        <f t="shared" si="722"/>
        <v>0</v>
      </c>
      <c r="G1082" s="187">
        <f t="shared" si="723"/>
        <v>0</v>
      </c>
      <c r="H1082" s="188">
        <f t="shared" si="724"/>
        <v>0</v>
      </c>
      <c r="I1082" s="108"/>
      <c r="J1082" s="115"/>
      <c r="K1082" s="115">
        <v>312</v>
      </c>
      <c r="L1082" s="115"/>
      <c r="M1082" s="115"/>
      <c r="N1082" s="116"/>
      <c r="O1082" s="10" t="s">
        <v>40</v>
      </c>
      <c r="P1082" s="111" t="s">
        <v>127</v>
      </c>
      <c r="Q1082" s="117">
        <f>+Q1083</f>
        <v>0</v>
      </c>
      <c r="R1082" s="117">
        <f t="shared" ref="R1082:AD1084" si="736">+R1083</f>
        <v>0</v>
      </c>
      <c r="S1082" s="117">
        <f t="shared" si="736"/>
        <v>0</v>
      </c>
      <c r="T1082" s="117">
        <f t="shared" si="736"/>
        <v>0</v>
      </c>
      <c r="U1082" s="250">
        <f t="shared" si="736"/>
        <v>0</v>
      </c>
      <c r="V1082" s="250">
        <f t="shared" si="736"/>
        <v>0</v>
      </c>
      <c r="W1082" s="286">
        <f t="shared" si="736"/>
        <v>0</v>
      </c>
      <c r="X1082" s="117"/>
      <c r="Y1082" s="260"/>
      <c r="Z1082" s="193">
        <f t="shared" si="736"/>
        <v>0</v>
      </c>
      <c r="AA1082" s="193">
        <f t="shared" si="736"/>
        <v>0</v>
      </c>
      <c r="AB1082" s="193">
        <f t="shared" si="736"/>
        <v>0</v>
      </c>
      <c r="AC1082" s="193">
        <f t="shared" si="736"/>
        <v>0</v>
      </c>
      <c r="AD1082" s="193">
        <f t="shared" si="736"/>
        <v>0</v>
      </c>
    </row>
    <row r="1083" spans="1:30" s="98" customFormat="1" ht="20.25" hidden="1" customHeight="1" x14ac:dyDescent="0.25">
      <c r="A1083" s="166" t="s">
        <v>334</v>
      </c>
      <c r="B1083" s="166"/>
      <c r="C1083" s="166"/>
      <c r="D1083" s="180" t="s">
        <v>379</v>
      </c>
      <c r="E1083" s="180" t="s">
        <v>380</v>
      </c>
      <c r="F1083" s="182">
        <f t="shared" si="722"/>
        <v>0</v>
      </c>
      <c r="G1083" s="182">
        <f t="shared" si="723"/>
        <v>0</v>
      </c>
      <c r="H1083" s="183">
        <f t="shared" si="724"/>
        <v>0</v>
      </c>
      <c r="I1083" s="108"/>
      <c r="J1083" s="115"/>
      <c r="K1083" s="115"/>
      <c r="L1083" s="115">
        <v>3121</v>
      </c>
      <c r="M1083" s="115"/>
      <c r="N1083" s="116"/>
      <c r="O1083" s="10" t="s">
        <v>40</v>
      </c>
      <c r="P1083" s="111" t="s">
        <v>127</v>
      </c>
      <c r="Q1083" s="117">
        <f>+Q1084+Q1086+Q1088+Q1090+Q1092</f>
        <v>0</v>
      </c>
      <c r="R1083" s="117">
        <f t="shared" ref="R1083:AD1083" si="737">+R1084+R1086+R1088+R1090+R1092</f>
        <v>0</v>
      </c>
      <c r="S1083" s="117">
        <f t="shared" si="737"/>
        <v>0</v>
      </c>
      <c r="T1083" s="117">
        <f t="shared" si="737"/>
        <v>0</v>
      </c>
      <c r="U1083" s="250">
        <f t="shared" si="737"/>
        <v>0</v>
      </c>
      <c r="V1083" s="250">
        <f t="shared" si="737"/>
        <v>0</v>
      </c>
      <c r="W1083" s="286">
        <f t="shared" si="737"/>
        <v>0</v>
      </c>
      <c r="X1083" s="117"/>
      <c r="Y1083" s="260"/>
      <c r="Z1083" s="117">
        <f t="shared" si="737"/>
        <v>0</v>
      </c>
      <c r="AA1083" s="117">
        <f t="shared" si="737"/>
        <v>0</v>
      </c>
      <c r="AB1083" s="117">
        <f t="shared" si="737"/>
        <v>0</v>
      </c>
      <c r="AC1083" s="117">
        <f t="shared" si="737"/>
        <v>0</v>
      </c>
      <c r="AD1083" s="117">
        <f t="shared" si="737"/>
        <v>0</v>
      </c>
    </row>
    <row r="1084" spans="1:30" s="98" customFormat="1" ht="20.25" hidden="1" customHeight="1" x14ac:dyDescent="0.25">
      <c r="A1084" s="167" t="s">
        <v>334</v>
      </c>
      <c r="B1084" s="167"/>
      <c r="C1084" s="167"/>
      <c r="D1084" s="167"/>
      <c r="E1084" s="180" t="s">
        <v>380</v>
      </c>
      <c r="F1084" s="182">
        <f t="shared" si="722"/>
        <v>0</v>
      </c>
      <c r="G1084" s="182">
        <f t="shared" si="723"/>
        <v>0</v>
      </c>
      <c r="H1084" s="183">
        <f t="shared" si="724"/>
        <v>0</v>
      </c>
      <c r="I1084" s="108"/>
      <c r="J1084" s="115"/>
      <c r="K1084" s="115"/>
      <c r="L1084" s="115"/>
      <c r="M1084" s="176">
        <v>31212</v>
      </c>
      <c r="N1084" s="177"/>
      <c r="O1084" s="178" t="s">
        <v>40</v>
      </c>
      <c r="P1084" s="177" t="s">
        <v>128</v>
      </c>
      <c r="Q1084" s="179">
        <f>+Q1085</f>
        <v>0</v>
      </c>
      <c r="R1084" s="179">
        <f t="shared" si="736"/>
        <v>0</v>
      </c>
      <c r="S1084" s="179">
        <f t="shared" si="736"/>
        <v>0</v>
      </c>
      <c r="T1084" s="179">
        <f t="shared" si="736"/>
        <v>0</v>
      </c>
      <c r="U1084" s="251">
        <f t="shared" si="736"/>
        <v>0</v>
      </c>
      <c r="V1084" s="251">
        <f t="shared" si="736"/>
        <v>0</v>
      </c>
      <c r="W1084" s="287">
        <f t="shared" si="736"/>
        <v>0</v>
      </c>
      <c r="X1084" s="179"/>
      <c r="Y1084" s="261"/>
      <c r="Z1084" s="179">
        <f t="shared" si="736"/>
        <v>0</v>
      </c>
      <c r="AA1084" s="179">
        <f t="shared" si="736"/>
        <v>0</v>
      </c>
      <c r="AB1084" s="179">
        <f t="shared" si="736"/>
        <v>0</v>
      </c>
      <c r="AC1084" s="179">
        <f t="shared" si="736"/>
        <v>0</v>
      </c>
      <c r="AD1084" s="179">
        <f t="shared" si="736"/>
        <v>0</v>
      </c>
    </row>
    <row r="1085" spans="1:30" s="98" customFormat="1" ht="20.25" hidden="1" customHeight="1" x14ac:dyDescent="0.25">
      <c r="A1085" s="166" t="s">
        <v>334</v>
      </c>
      <c r="B1085" s="166"/>
      <c r="C1085" s="166"/>
      <c r="D1085" s="166"/>
      <c r="E1085" s="166"/>
      <c r="F1085" s="182">
        <f t="shared" si="722"/>
        <v>0</v>
      </c>
      <c r="G1085" s="182">
        <f t="shared" si="723"/>
        <v>0</v>
      </c>
      <c r="H1085" s="183">
        <f t="shared" si="724"/>
        <v>0</v>
      </c>
      <c r="I1085" s="108"/>
      <c r="J1085" s="115"/>
      <c r="K1085" s="115"/>
      <c r="L1085" s="115"/>
      <c r="M1085" s="9"/>
      <c r="N1085" s="155">
        <v>312120</v>
      </c>
      <c r="O1085" s="156" t="s">
        <v>40</v>
      </c>
      <c r="P1085" s="157" t="s">
        <v>128</v>
      </c>
      <c r="Q1085" s="158"/>
      <c r="R1085" s="158"/>
      <c r="S1085" s="158"/>
      <c r="T1085" s="158"/>
      <c r="U1085" s="252"/>
      <c r="V1085" s="252"/>
      <c r="W1085" s="289">
        <v>0</v>
      </c>
      <c r="X1085" s="158"/>
      <c r="Y1085" s="262"/>
      <c r="Z1085" s="158"/>
      <c r="AA1085" s="158">
        <f>+Q1085</f>
        <v>0</v>
      </c>
      <c r="AB1085" s="158"/>
      <c r="AC1085" s="158"/>
      <c r="AD1085" s="158"/>
    </row>
    <row r="1086" spans="1:30" s="98" customFormat="1" ht="20.25" hidden="1" customHeight="1" x14ac:dyDescent="0.25">
      <c r="A1086" s="167" t="s">
        <v>334</v>
      </c>
      <c r="B1086" s="167"/>
      <c r="C1086" s="167"/>
      <c r="D1086" s="167"/>
      <c r="E1086" s="180" t="s">
        <v>380</v>
      </c>
      <c r="F1086" s="182">
        <f t="shared" si="722"/>
        <v>0</v>
      </c>
      <c r="G1086" s="182">
        <f t="shared" si="723"/>
        <v>0</v>
      </c>
      <c r="H1086" s="183">
        <f t="shared" si="724"/>
        <v>0</v>
      </c>
      <c r="I1086" s="108"/>
      <c r="J1086" s="115"/>
      <c r="K1086" s="115"/>
      <c r="L1086" s="115"/>
      <c r="M1086" s="176">
        <v>31213</v>
      </c>
      <c r="N1086" s="177"/>
      <c r="O1086" s="178" t="s">
        <v>40</v>
      </c>
      <c r="P1086" s="177" t="s">
        <v>129</v>
      </c>
      <c r="Q1086" s="179">
        <f>+Q1087</f>
        <v>0</v>
      </c>
      <c r="R1086" s="179">
        <f t="shared" ref="R1086:AD1086" si="738">+R1087</f>
        <v>0</v>
      </c>
      <c r="S1086" s="179">
        <f t="shared" si="738"/>
        <v>0</v>
      </c>
      <c r="T1086" s="179">
        <f t="shared" si="738"/>
        <v>0</v>
      </c>
      <c r="U1086" s="251">
        <f t="shared" si="738"/>
        <v>0</v>
      </c>
      <c r="V1086" s="251">
        <f t="shared" si="738"/>
        <v>0</v>
      </c>
      <c r="W1086" s="287">
        <f t="shared" si="738"/>
        <v>0</v>
      </c>
      <c r="X1086" s="179"/>
      <c r="Y1086" s="261"/>
      <c r="Z1086" s="179">
        <f t="shared" si="738"/>
        <v>0</v>
      </c>
      <c r="AA1086" s="179">
        <f t="shared" si="738"/>
        <v>0</v>
      </c>
      <c r="AB1086" s="179">
        <f t="shared" si="738"/>
        <v>0</v>
      </c>
      <c r="AC1086" s="179">
        <f t="shared" si="738"/>
        <v>0</v>
      </c>
      <c r="AD1086" s="179">
        <f t="shared" si="738"/>
        <v>0</v>
      </c>
    </row>
    <row r="1087" spans="1:30" s="98" customFormat="1" ht="20.25" hidden="1" customHeight="1" x14ac:dyDescent="0.25">
      <c r="A1087" s="166" t="s">
        <v>334</v>
      </c>
      <c r="B1087" s="166"/>
      <c r="C1087" s="166"/>
      <c r="D1087" s="166"/>
      <c r="E1087" s="166"/>
      <c r="F1087" s="182">
        <f t="shared" si="722"/>
        <v>0</v>
      </c>
      <c r="G1087" s="182">
        <f t="shared" si="723"/>
        <v>0</v>
      </c>
      <c r="H1087" s="183">
        <f t="shared" si="724"/>
        <v>0</v>
      </c>
      <c r="I1087" s="108"/>
      <c r="J1087" s="115"/>
      <c r="K1087" s="115"/>
      <c r="L1087" s="115"/>
      <c r="M1087" s="9"/>
      <c r="N1087" s="155">
        <v>312130</v>
      </c>
      <c r="O1087" s="156" t="s">
        <v>40</v>
      </c>
      <c r="P1087" s="157" t="s">
        <v>129</v>
      </c>
      <c r="Q1087" s="158"/>
      <c r="R1087" s="158"/>
      <c r="S1087" s="158"/>
      <c r="T1087" s="158"/>
      <c r="U1087" s="252"/>
      <c r="V1087" s="252"/>
      <c r="W1087" s="289">
        <v>0</v>
      </c>
      <c r="X1087" s="158"/>
      <c r="Y1087" s="262"/>
      <c r="Z1087" s="158"/>
      <c r="AA1087" s="158">
        <f>+Q1087</f>
        <v>0</v>
      </c>
      <c r="AB1087" s="158"/>
      <c r="AC1087" s="158"/>
      <c r="AD1087" s="158"/>
    </row>
    <row r="1088" spans="1:30" s="98" customFormat="1" ht="20.25" hidden="1" customHeight="1" x14ac:dyDescent="0.25">
      <c r="A1088" s="167" t="s">
        <v>334</v>
      </c>
      <c r="B1088" s="167"/>
      <c r="C1088" s="167"/>
      <c r="D1088" s="167"/>
      <c r="E1088" s="180" t="s">
        <v>380</v>
      </c>
      <c r="F1088" s="182">
        <f t="shared" si="722"/>
        <v>0</v>
      </c>
      <c r="G1088" s="182">
        <f t="shared" si="723"/>
        <v>0</v>
      </c>
      <c r="H1088" s="183">
        <f t="shared" si="724"/>
        <v>0</v>
      </c>
      <c r="I1088" s="108"/>
      <c r="J1088" s="115"/>
      <c r="K1088" s="115"/>
      <c r="L1088" s="115"/>
      <c r="M1088" s="176">
        <v>31214</v>
      </c>
      <c r="N1088" s="177"/>
      <c r="O1088" s="178" t="s">
        <v>40</v>
      </c>
      <c r="P1088" s="177" t="s">
        <v>130</v>
      </c>
      <c r="Q1088" s="179">
        <f>+Q1089</f>
        <v>0</v>
      </c>
      <c r="R1088" s="179">
        <f t="shared" ref="R1088:AD1088" si="739">+R1089</f>
        <v>0</v>
      </c>
      <c r="S1088" s="179">
        <f t="shared" si="739"/>
        <v>0</v>
      </c>
      <c r="T1088" s="179">
        <f t="shared" si="739"/>
        <v>0</v>
      </c>
      <c r="U1088" s="251">
        <f t="shared" si="739"/>
        <v>0</v>
      </c>
      <c r="V1088" s="251">
        <f t="shared" si="739"/>
        <v>0</v>
      </c>
      <c r="W1088" s="287">
        <f t="shared" si="739"/>
        <v>0</v>
      </c>
      <c r="X1088" s="179"/>
      <c r="Y1088" s="261"/>
      <c r="Z1088" s="179">
        <f t="shared" si="739"/>
        <v>0</v>
      </c>
      <c r="AA1088" s="179">
        <f t="shared" si="739"/>
        <v>0</v>
      </c>
      <c r="AB1088" s="179">
        <f t="shared" si="739"/>
        <v>0</v>
      </c>
      <c r="AC1088" s="179">
        <f t="shared" si="739"/>
        <v>0</v>
      </c>
      <c r="AD1088" s="179">
        <f t="shared" si="739"/>
        <v>0</v>
      </c>
    </row>
    <row r="1089" spans="1:30" s="98" customFormat="1" ht="20.25" hidden="1" customHeight="1" x14ac:dyDescent="0.25">
      <c r="A1089" s="166" t="s">
        <v>334</v>
      </c>
      <c r="B1089" s="166"/>
      <c r="C1089" s="166"/>
      <c r="D1089" s="166"/>
      <c r="E1089" s="166"/>
      <c r="F1089" s="182">
        <f t="shared" si="722"/>
        <v>0</v>
      </c>
      <c r="G1089" s="182">
        <f t="shared" si="723"/>
        <v>0</v>
      </c>
      <c r="H1089" s="183">
        <f t="shared" si="724"/>
        <v>0</v>
      </c>
      <c r="I1089" s="108"/>
      <c r="J1089" s="115"/>
      <c r="K1089" s="115"/>
      <c r="L1089" s="115"/>
      <c r="M1089" s="9"/>
      <c r="N1089" s="155">
        <v>312140</v>
      </c>
      <c r="O1089" s="156" t="s">
        <v>40</v>
      </c>
      <c r="P1089" s="157" t="s">
        <v>130</v>
      </c>
      <c r="Q1089" s="158"/>
      <c r="R1089" s="158"/>
      <c r="S1089" s="158"/>
      <c r="T1089" s="158"/>
      <c r="U1089" s="252"/>
      <c r="V1089" s="252"/>
      <c r="W1089" s="289">
        <v>0</v>
      </c>
      <c r="X1089" s="158"/>
      <c r="Y1089" s="262"/>
      <c r="Z1089" s="158"/>
      <c r="AA1089" s="158">
        <f>+Q1089</f>
        <v>0</v>
      </c>
      <c r="AB1089" s="158"/>
      <c r="AC1089" s="158"/>
      <c r="AD1089" s="158"/>
    </row>
    <row r="1090" spans="1:30" s="98" customFormat="1" ht="20.25" hidden="1" customHeight="1" x14ac:dyDescent="0.25">
      <c r="A1090" s="167" t="s">
        <v>334</v>
      </c>
      <c r="B1090" s="167"/>
      <c r="C1090" s="167"/>
      <c r="D1090" s="167"/>
      <c r="E1090" s="180" t="s">
        <v>380</v>
      </c>
      <c r="F1090" s="182">
        <f t="shared" si="722"/>
        <v>0</v>
      </c>
      <c r="G1090" s="182">
        <f t="shared" si="723"/>
        <v>0</v>
      </c>
      <c r="H1090" s="183">
        <f t="shared" si="724"/>
        <v>0</v>
      </c>
      <c r="I1090" s="108"/>
      <c r="J1090" s="115"/>
      <c r="K1090" s="115"/>
      <c r="L1090" s="115"/>
      <c r="M1090" s="176">
        <v>31215</v>
      </c>
      <c r="N1090" s="177"/>
      <c r="O1090" s="178" t="s">
        <v>40</v>
      </c>
      <c r="P1090" s="177" t="s">
        <v>131</v>
      </c>
      <c r="Q1090" s="179">
        <f>+Q1091</f>
        <v>0</v>
      </c>
      <c r="R1090" s="179">
        <f t="shared" ref="R1090:AD1090" si="740">+R1091</f>
        <v>0</v>
      </c>
      <c r="S1090" s="179">
        <f t="shared" si="740"/>
        <v>0</v>
      </c>
      <c r="T1090" s="179">
        <f t="shared" si="740"/>
        <v>0</v>
      </c>
      <c r="U1090" s="251">
        <f t="shared" si="740"/>
        <v>0</v>
      </c>
      <c r="V1090" s="251">
        <f t="shared" si="740"/>
        <v>0</v>
      </c>
      <c r="W1090" s="287">
        <f t="shared" si="740"/>
        <v>0</v>
      </c>
      <c r="X1090" s="179"/>
      <c r="Y1090" s="261"/>
      <c r="Z1090" s="179">
        <f t="shared" si="740"/>
        <v>0</v>
      </c>
      <c r="AA1090" s="179">
        <f t="shared" si="740"/>
        <v>0</v>
      </c>
      <c r="AB1090" s="179">
        <f t="shared" si="740"/>
        <v>0</v>
      </c>
      <c r="AC1090" s="179">
        <f t="shared" si="740"/>
        <v>0</v>
      </c>
      <c r="AD1090" s="179">
        <f t="shared" si="740"/>
        <v>0</v>
      </c>
    </row>
    <row r="1091" spans="1:30" s="98" customFormat="1" ht="20.25" hidden="1" customHeight="1" x14ac:dyDescent="0.25">
      <c r="A1091" s="166" t="s">
        <v>334</v>
      </c>
      <c r="B1091" s="166"/>
      <c r="C1091" s="166"/>
      <c r="D1091" s="166"/>
      <c r="E1091" s="166"/>
      <c r="F1091" s="182">
        <f t="shared" si="722"/>
        <v>0</v>
      </c>
      <c r="G1091" s="182">
        <f t="shared" si="723"/>
        <v>0</v>
      </c>
      <c r="H1091" s="183">
        <f t="shared" si="724"/>
        <v>0</v>
      </c>
      <c r="I1091" s="108"/>
      <c r="J1091" s="115"/>
      <c r="K1091" s="115"/>
      <c r="L1091" s="115"/>
      <c r="M1091" s="9"/>
      <c r="N1091" s="155">
        <v>312150</v>
      </c>
      <c r="O1091" s="156" t="s">
        <v>40</v>
      </c>
      <c r="P1091" s="157" t="s">
        <v>131</v>
      </c>
      <c r="Q1091" s="158"/>
      <c r="R1091" s="158"/>
      <c r="S1091" s="158"/>
      <c r="T1091" s="158"/>
      <c r="U1091" s="252"/>
      <c r="V1091" s="252"/>
      <c r="W1091" s="289">
        <v>0</v>
      </c>
      <c r="X1091" s="158"/>
      <c r="Y1091" s="262"/>
      <c r="Z1091" s="158"/>
      <c r="AA1091" s="158">
        <f>+Q1091</f>
        <v>0</v>
      </c>
      <c r="AB1091" s="158"/>
      <c r="AC1091" s="158"/>
      <c r="AD1091" s="158"/>
    </row>
    <row r="1092" spans="1:30" s="98" customFormat="1" ht="20.25" hidden="1" customHeight="1" x14ac:dyDescent="0.25">
      <c r="A1092" s="167" t="s">
        <v>334</v>
      </c>
      <c r="B1092" s="167"/>
      <c r="C1092" s="167"/>
      <c r="D1092" s="167"/>
      <c r="E1092" s="180" t="s">
        <v>380</v>
      </c>
      <c r="F1092" s="182">
        <f t="shared" si="722"/>
        <v>0</v>
      </c>
      <c r="G1092" s="182">
        <f t="shared" si="723"/>
        <v>0</v>
      </c>
      <c r="H1092" s="183">
        <f t="shared" si="724"/>
        <v>0</v>
      </c>
      <c r="I1092" s="108"/>
      <c r="J1092" s="115"/>
      <c r="K1092" s="115"/>
      <c r="L1092" s="115"/>
      <c r="M1092" s="176">
        <v>31219</v>
      </c>
      <c r="N1092" s="177"/>
      <c r="O1092" s="178" t="s">
        <v>40</v>
      </c>
      <c r="P1092" s="177" t="s">
        <v>133</v>
      </c>
      <c r="Q1092" s="179">
        <f>+Q1093</f>
        <v>0</v>
      </c>
      <c r="R1092" s="179">
        <f t="shared" ref="R1092:AD1092" si="741">+R1093</f>
        <v>0</v>
      </c>
      <c r="S1092" s="179">
        <f t="shared" si="741"/>
        <v>0</v>
      </c>
      <c r="T1092" s="179">
        <f t="shared" si="741"/>
        <v>0</v>
      </c>
      <c r="U1092" s="251">
        <f t="shared" si="741"/>
        <v>0</v>
      </c>
      <c r="V1092" s="251">
        <f t="shared" si="741"/>
        <v>0</v>
      </c>
      <c r="W1092" s="287">
        <f t="shared" si="741"/>
        <v>0</v>
      </c>
      <c r="X1092" s="179"/>
      <c r="Y1092" s="261"/>
      <c r="Z1092" s="179">
        <f t="shared" si="741"/>
        <v>0</v>
      </c>
      <c r="AA1092" s="179">
        <f t="shared" si="741"/>
        <v>0</v>
      </c>
      <c r="AB1092" s="179">
        <f t="shared" si="741"/>
        <v>0</v>
      </c>
      <c r="AC1092" s="179">
        <f t="shared" si="741"/>
        <v>0</v>
      </c>
      <c r="AD1092" s="179">
        <f t="shared" si="741"/>
        <v>0</v>
      </c>
    </row>
    <row r="1093" spans="1:30" s="98" customFormat="1" ht="20.25" hidden="1" customHeight="1" x14ac:dyDescent="0.25">
      <c r="A1093" s="166" t="s">
        <v>334</v>
      </c>
      <c r="B1093" s="166"/>
      <c r="C1093" s="166"/>
      <c r="D1093" s="166"/>
      <c r="E1093" s="166"/>
      <c r="F1093" s="182">
        <f t="shared" si="722"/>
        <v>0</v>
      </c>
      <c r="G1093" s="182">
        <f t="shared" si="723"/>
        <v>0</v>
      </c>
      <c r="H1093" s="183">
        <f t="shared" si="724"/>
        <v>0</v>
      </c>
      <c r="I1093" s="108"/>
      <c r="J1093" s="115"/>
      <c r="K1093" s="115"/>
      <c r="L1093" s="115"/>
      <c r="M1093" s="9"/>
      <c r="N1093" s="155">
        <v>312190</v>
      </c>
      <c r="O1093" s="156" t="s">
        <v>40</v>
      </c>
      <c r="P1093" s="157" t="s">
        <v>133</v>
      </c>
      <c r="Q1093" s="158"/>
      <c r="R1093" s="158"/>
      <c r="S1093" s="158"/>
      <c r="T1093" s="158"/>
      <c r="U1093" s="252"/>
      <c r="V1093" s="252"/>
      <c r="W1093" s="289">
        <v>0</v>
      </c>
      <c r="X1093" s="158"/>
      <c r="Y1093" s="262"/>
      <c r="Z1093" s="158"/>
      <c r="AA1093" s="158">
        <f>+Q1093</f>
        <v>0</v>
      </c>
      <c r="AB1093" s="158"/>
      <c r="AC1093" s="158"/>
      <c r="AD1093" s="158"/>
    </row>
    <row r="1094" spans="1:30" s="194" customFormat="1" ht="20.25" customHeight="1" x14ac:dyDescent="0.25">
      <c r="A1094" s="172" t="s">
        <v>334</v>
      </c>
      <c r="B1094" s="172"/>
      <c r="C1094" s="195" t="s">
        <v>376</v>
      </c>
      <c r="D1094" s="195" t="s">
        <v>379</v>
      </c>
      <c r="E1094" s="195" t="s">
        <v>380</v>
      </c>
      <c r="F1094" s="187">
        <f t="shared" si="722"/>
        <v>1000</v>
      </c>
      <c r="G1094" s="187">
        <f t="shared" si="723"/>
        <v>2090</v>
      </c>
      <c r="H1094" s="188">
        <f t="shared" si="724"/>
        <v>2750</v>
      </c>
      <c r="I1094" s="108"/>
      <c r="J1094" s="115"/>
      <c r="K1094" s="115">
        <v>313</v>
      </c>
      <c r="L1094" s="115"/>
      <c r="M1094" s="115"/>
      <c r="N1094" s="116"/>
      <c r="O1094" s="10" t="s">
        <v>40</v>
      </c>
      <c r="P1094" s="111" t="s">
        <v>135</v>
      </c>
      <c r="Q1094" s="117">
        <f>Q1095+Q1100</f>
        <v>500</v>
      </c>
      <c r="R1094" s="117">
        <f>R1095+R1100</f>
        <v>0</v>
      </c>
      <c r="S1094" s="117">
        <f>S1095+S1100</f>
        <v>500</v>
      </c>
      <c r="T1094" s="117">
        <f t="shared" ref="T1094:AD1094" si="742">T1095+T1100</f>
        <v>510</v>
      </c>
      <c r="U1094" s="250">
        <f t="shared" si="742"/>
        <v>580</v>
      </c>
      <c r="V1094" s="250">
        <f t="shared" si="742"/>
        <v>500</v>
      </c>
      <c r="W1094" s="286">
        <f t="shared" si="742"/>
        <v>500</v>
      </c>
      <c r="X1094" s="117"/>
      <c r="Y1094" s="260"/>
      <c r="Z1094" s="193">
        <f t="shared" si="742"/>
        <v>510</v>
      </c>
      <c r="AA1094" s="193">
        <f t="shared" si="742"/>
        <v>500</v>
      </c>
      <c r="AB1094" s="193">
        <f t="shared" si="742"/>
        <v>580</v>
      </c>
      <c r="AC1094" s="193">
        <f t="shared" si="742"/>
        <v>580</v>
      </c>
      <c r="AD1094" s="193">
        <f t="shared" si="742"/>
        <v>580</v>
      </c>
    </row>
    <row r="1095" spans="1:30" s="98" customFormat="1" ht="20.25" customHeight="1" x14ac:dyDescent="0.25">
      <c r="A1095" s="166" t="s">
        <v>334</v>
      </c>
      <c r="B1095" s="166"/>
      <c r="C1095" s="166"/>
      <c r="D1095" s="180" t="s">
        <v>379</v>
      </c>
      <c r="E1095" s="180" t="s">
        <v>380</v>
      </c>
      <c r="F1095" s="182">
        <f t="shared" si="722"/>
        <v>1000</v>
      </c>
      <c r="G1095" s="182">
        <f t="shared" si="723"/>
        <v>2090</v>
      </c>
      <c r="H1095" s="183">
        <f t="shared" si="724"/>
        <v>2750</v>
      </c>
      <c r="I1095" s="108"/>
      <c r="J1095" s="115"/>
      <c r="K1095" s="115"/>
      <c r="L1095" s="115">
        <v>3132</v>
      </c>
      <c r="M1095" s="115"/>
      <c r="N1095" s="116"/>
      <c r="O1095" s="10" t="s">
        <v>40</v>
      </c>
      <c r="P1095" s="111" t="s">
        <v>136</v>
      </c>
      <c r="Q1095" s="117">
        <f>Q1096+Q1098</f>
        <v>500</v>
      </c>
      <c r="R1095" s="117">
        <f>R1096+R1098</f>
        <v>0</v>
      </c>
      <c r="S1095" s="117">
        <f>S1096+S1098</f>
        <v>500</v>
      </c>
      <c r="T1095" s="117">
        <v>510</v>
      </c>
      <c r="U1095" s="250">
        <f t="shared" ref="U1095:AD1095" si="743">U1096+U1098</f>
        <v>580</v>
      </c>
      <c r="V1095" s="250">
        <f t="shared" si="743"/>
        <v>500</v>
      </c>
      <c r="W1095" s="286">
        <f t="shared" si="743"/>
        <v>500</v>
      </c>
      <c r="X1095" s="117"/>
      <c r="Y1095" s="260"/>
      <c r="Z1095" s="117">
        <f t="shared" si="743"/>
        <v>510</v>
      </c>
      <c r="AA1095" s="117">
        <f t="shared" si="743"/>
        <v>500</v>
      </c>
      <c r="AB1095" s="117">
        <f t="shared" si="743"/>
        <v>580</v>
      </c>
      <c r="AC1095" s="117">
        <f t="shared" si="743"/>
        <v>580</v>
      </c>
      <c r="AD1095" s="117">
        <f t="shared" si="743"/>
        <v>580</v>
      </c>
    </row>
    <row r="1096" spans="1:30" s="98" customFormat="1" ht="20.25" hidden="1" customHeight="1" x14ac:dyDescent="0.25">
      <c r="A1096" s="167" t="s">
        <v>334</v>
      </c>
      <c r="B1096" s="167"/>
      <c r="C1096" s="167"/>
      <c r="D1096" s="167"/>
      <c r="E1096" s="180" t="s">
        <v>380</v>
      </c>
      <c r="F1096" s="182">
        <f t="shared" si="722"/>
        <v>1000</v>
      </c>
      <c r="G1096" s="182">
        <f t="shared" si="723"/>
        <v>1580</v>
      </c>
      <c r="H1096" s="183">
        <f t="shared" si="724"/>
        <v>2750</v>
      </c>
      <c r="I1096" s="108"/>
      <c r="J1096" s="115"/>
      <c r="K1096" s="115"/>
      <c r="L1096" s="115"/>
      <c r="M1096" s="176">
        <v>31321</v>
      </c>
      <c r="N1096" s="177"/>
      <c r="O1096" s="178" t="s">
        <v>40</v>
      </c>
      <c r="P1096" s="177" t="s">
        <v>136</v>
      </c>
      <c r="Q1096" s="179">
        <f>Q1097</f>
        <v>500</v>
      </c>
      <c r="R1096" s="179">
        <f>R1097</f>
        <v>0</v>
      </c>
      <c r="S1096" s="179">
        <f>S1097</f>
        <v>500</v>
      </c>
      <c r="T1096" s="179">
        <f t="shared" ref="T1096:AD1096" si="744">T1097</f>
        <v>0</v>
      </c>
      <c r="U1096" s="251">
        <f t="shared" si="744"/>
        <v>580</v>
      </c>
      <c r="V1096" s="251">
        <f t="shared" si="744"/>
        <v>500</v>
      </c>
      <c r="W1096" s="287">
        <f t="shared" si="744"/>
        <v>500</v>
      </c>
      <c r="X1096" s="179"/>
      <c r="Y1096" s="261"/>
      <c r="Z1096" s="179">
        <f t="shared" si="744"/>
        <v>510</v>
      </c>
      <c r="AA1096" s="179">
        <f t="shared" si="744"/>
        <v>500</v>
      </c>
      <c r="AB1096" s="179">
        <f t="shared" si="744"/>
        <v>580</v>
      </c>
      <c r="AC1096" s="179">
        <f t="shared" si="744"/>
        <v>580</v>
      </c>
      <c r="AD1096" s="179">
        <f t="shared" si="744"/>
        <v>580</v>
      </c>
    </row>
    <row r="1097" spans="1:30" s="98" customFormat="1" ht="20.25" hidden="1" customHeight="1" x14ac:dyDescent="0.25">
      <c r="A1097" s="166" t="s">
        <v>334</v>
      </c>
      <c r="B1097" s="166"/>
      <c r="C1097" s="166"/>
      <c r="D1097" s="166"/>
      <c r="E1097" s="166"/>
      <c r="F1097" s="182">
        <f t="shared" si="722"/>
        <v>1000</v>
      </c>
      <c r="G1097" s="182">
        <f t="shared" si="723"/>
        <v>1580</v>
      </c>
      <c r="H1097" s="183">
        <f t="shared" si="724"/>
        <v>2750</v>
      </c>
      <c r="I1097" s="108"/>
      <c r="J1097" s="115"/>
      <c r="K1097" s="115"/>
      <c r="L1097" s="115"/>
      <c r="M1097" s="9"/>
      <c r="N1097" s="155">
        <v>313210</v>
      </c>
      <c r="O1097" s="156" t="s">
        <v>40</v>
      </c>
      <c r="P1097" s="157" t="s">
        <v>136</v>
      </c>
      <c r="Q1097" s="158">
        <v>500</v>
      </c>
      <c r="R1097" s="158">
        <f>S1097-Q1097</f>
        <v>0</v>
      </c>
      <c r="S1097" s="158">
        <v>500</v>
      </c>
      <c r="T1097" s="158"/>
      <c r="U1097" s="252">
        <v>580</v>
      </c>
      <c r="V1097" s="252">
        <v>500</v>
      </c>
      <c r="W1097" s="289">
        <v>500</v>
      </c>
      <c r="X1097" s="158"/>
      <c r="Y1097" s="262"/>
      <c r="Z1097" s="158">
        <v>510</v>
      </c>
      <c r="AA1097" s="158">
        <f>+Q1097</f>
        <v>500</v>
      </c>
      <c r="AB1097" s="158">
        <v>580</v>
      </c>
      <c r="AC1097" s="158">
        <v>580</v>
      </c>
      <c r="AD1097" s="158">
        <v>580</v>
      </c>
    </row>
    <row r="1098" spans="1:30" s="98" customFormat="1" ht="20.25" hidden="1" customHeight="1" x14ac:dyDescent="0.25">
      <c r="A1098" s="167" t="s">
        <v>334</v>
      </c>
      <c r="B1098" s="167"/>
      <c r="C1098" s="167"/>
      <c r="D1098" s="167"/>
      <c r="E1098" s="180" t="s">
        <v>380</v>
      </c>
      <c r="F1098" s="182">
        <f t="shared" si="722"/>
        <v>0</v>
      </c>
      <c r="G1098" s="182">
        <f t="shared" si="723"/>
        <v>0</v>
      </c>
      <c r="H1098" s="183">
        <f t="shared" si="724"/>
        <v>0</v>
      </c>
      <c r="I1098" s="108"/>
      <c r="J1098" s="115"/>
      <c r="K1098" s="115"/>
      <c r="L1098" s="115"/>
      <c r="M1098" s="176">
        <v>31322</v>
      </c>
      <c r="N1098" s="177"/>
      <c r="O1098" s="178" t="s">
        <v>40</v>
      </c>
      <c r="P1098" s="177" t="s">
        <v>256</v>
      </c>
      <c r="Q1098" s="179">
        <f>Q1099</f>
        <v>0</v>
      </c>
      <c r="R1098" s="179">
        <f>R1099</f>
        <v>0</v>
      </c>
      <c r="S1098" s="179">
        <f>S1099</f>
        <v>0</v>
      </c>
      <c r="T1098" s="179">
        <f t="shared" ref="T1098:AD1098" si="745">T1099</f>
        <v>0</v>
      </c>
      <c r="U1098" s="179">
        <f t="shared" si="745"/>
        <v>0</v>
      </c>
      <c r="V1098" s="179">
        <f t="shared" si="745"/>
        <v>0</v>
      </c>
      <c r="W1098" s="287">
        <f t="shared" si="745"/>
        <v>0</v>
      </c>
      <c r="X1098" s="179"/>
      <c r="Y1098" s="261"/>
      <c r="Z1098" s="179">
        <f t="shared" si="745"/>
        <v>0</v>
      </c>
      <c r="AA1098" s="179">
        <f t="shared" si="745"/>
        <v>0</v>
      </c>
      <c r="AB1098" s="179">
        <f t="shared" si="745"/>
        <v>0</v>
      </c>
      <c r="AC1098" s="179">
        <f t="shared" si="745"/>
        <v>0</v>
      </c>
      <c r="AD1098" s="179">
        <f t="shared" si="745"/>
        <v>0</v>
      </c>
    </row>
    <row r="1099" spans="1:30" s="98" customFormat="1" ht="20.25" hidden="1" customHeight="1" x14ac:dyDescent="0.25">
      <c r="A1099" s="166" t="s">
        <v>334</v>
      </c>
      <c r="B1099" s="166"/>
      <c r="C1099" s="166"/>
      <c r="D1099" s="166"/>
      <c r="E1099" s="166"/>
      <c r="F1099" s="182">
        <f t="shared" si="722"/>
        <v>0</v>
      </c>
      <c r="G1099" s="182">
        <f t="shared" si="723"/>
        <v>0</v>
      </c>
      <c r="H1099" s="183">
        <f t="shared" si="724"/>
        <v>0</v>
      </c>
      <c r="I1099" s="108"/>
      <c r="J1099" s="115"/>
      <c r="K1099" s="115"/>
      <c r="L1099" s="115"/>
      <c r="M1099" s="9"/>
      <c r="N1099" s="155">
        <v>313220</v>
      </c>
      <c r="O1099" s="156" t="s">
        <v>40</v>
      </c>
      <c r="P1099" s="157" t="s">
        <v>256</v>
      </c>
      <c r="Q1099" s="158">
        <v>0</v>
      </c>
      <c r="R1099" s="158">
        <f>S1099-Q1099</f>
        <v>0</v>
      </c>
      <c r="S1099" s="158">
        <v>0</v>
      </c>
      <c r="T1099" s="158"/>
      <c r="U1099" s="158"/>
      <c r="V1099" s="158"/>
      <c r="W1099" s="289"/>
      <c r="X1099" s="158"/>
      <c r="Y1099" s="262"/>
      <c r="Z1099" s="158"/>
      <c r="AA1099" s="158">
        <f>+Q1099</f>
        <v>0</v>
      </c>
      <c r="AB1099" s="158"/>
      <c r="AC1099" s="158"/>
      <c r="AD1099" s="158"/>
    </row>
    <row r="1100" spans="1:30" s="98" customFormat="1" ht="20.25" hidden="1" customHeight="1" x14ac:dyDescent="0.25">
      <c r="A1100" s="166" t="s">
        <v>334</v>
      </c>
      <c r="B1100" s="166"/>
      <c r="C1100" s="166"/>
      <c r="D1100" s="180" t="s">
        <v>379</v>
      </c>
      <c r="E1100" s="180" t="s">
        <v>380</v>
      </c>
      <c r="F1100" s="182">
        <f t="shared" si="722"/>
        <v>0</v>
      </c>
      <c r="G1100" s="182">
        <f t="shared" si="723"/>
        <v>0</v>
      </c>
      <c r="H1100" s="183">
        <f t="shared" si="724"/>
        <v>0</v>
      </c>
      <c r="I1100" s="108"/>
      <c r="J1100" s="115"/>
      <c r="K1100" s="115"/>
      <c r="L1100" s="115">
        <v>3133</v>
      </c>
      <c r="M1100" s="9"/>
      <c r="N1100" s="111"/>
      <c r="O1100" s="10" t="s">
        <v>40</v>
      </c>
      <c r="P1100" s="111" t="s">
        <v>257</v>
      </c>
      <c r="Q1100" s="117">
        <f t="shared" ref="Q1100:AD1101" si="746">Q1101</f>
        <v>0</v>
      </c>
      <c r="R1100" s="117">
        <f t="shared" si="746"/>
        <v>0</v>
      </c>
      <c r="S1100" s="117">
        <f t="shared" si="746"/>
        <v>0</v>
      </c>
      <c r="T1100" s="117">
        <f t="shared" si="746"/>
        <v>0</v>
      </c>
      <c r="U1100" s="117">
        <f t="shared" si="746"/>
        <v>0</v>
      </c>
      <c r="V1100" s="117">
        <f t="shared" si="746"/>
        <v>0</v>
      </c>
      <c r="W1100" s="286">
        <f t="shared" si="746"/>
        <v>0</v>
      </c>
      <c r="X1100" s="117"/>
      <c r="Y1100" s="260"/>
      <c r="Z1100" s="117">
        <f t="shared" si="746"/>
        <v>0</v>
      </c>
      <c r="AA1100" s="117">
        <f t="shared" si="746"/>
        <v>0</v>
      </c>
      <c r="AB1100" s="117">
        <f t="shared" si="746"/>
        <v>0</v>
      </c>
      <c r="AC1100" s="117">
        <f t="shared" si="746"/>
        <v>0</v>
      </c>
      <c r="AD1100" s="117">
        <f t="shared" si="746"/>
        <v>0</v>
      </c>
    </row>
    <row r="1101" spans="1:30" s="98" customFormat="1" ht="20.25" hidden="1" customHeight="1" x14ac:dyDescent="0.25">
      <c r="A1101" s="167" t="s">
        <v>334</v>
      </c>
      <c r="B1101" s="167"/>
      <c r="C1101" s="167"/>
      <c r="D1101" s="167"/>
      <c r="E1101" s="180" t="s">
        <v>380</v>
      </c>
      <c r="F1101" s="182">
        <f t="shared" si="722"/>
        <v>0</v>
      </c>
      <c r="G1101" s="182">
        <f t="shared" si="723"/>
        <v>0</v>
      </c>
      <c r="H1101" s="183">
        <f t="shared" si="724"/>
        <v>0</v>
      </c>
      <c r="I1101" s="108"/>
      <c r="J1101" s="115"/>
      <c r="K1101" s="115"/>
      <c r="L1101" s="115"/>
      <c r="M1101" s="176">
        <v>31332</v>
      </c>
      <c r="N1101" s="177"/>
      <c r="O1101" s="178" t="s">
        <v>40</v>
      </c>
      <c r="P1101" s="177" t="s">
        <v>257</v>
      </c>
      <c r="Q1101" s="179">
        <f t="shared" si="746"/>
        <v>0</v>
      </c>
      <c r="R1101" s="179">
        <f t="shared" si="746"/>
        <v>0</v>
      </c>
      <c r="S1101" s="179">
        <f t="shared" si="746"/>
        <v>0</v>
      </c>
      <c r="T1101" s="179">
        <f t="shared" si="746"/>
        <v>0</v>
      </c>
      <c r="U1101" s="179">
        <f t="shared" si="746"/>
        <v>0</v>
      </c>
      <c r="V1101" s="179">
        <f t="shared" si="746"/>
        <v>0</v>
      </c>
      <c r="W1101" s="287">
        <f t="shared" si="746"/>
        <v>0</v>
      </c>
      <c r="X1101" s="179"/>
      <c r="Y1101" s="261"/>
      <c r="Z1101" s="179">
        <f t="shared" si="746"/>
        <v>0</v>
      </c>
      <c r="AA1101" s="179">
        <f t="shared" si="746"/>
        <v>0</v>
      </c>
      <c r="AB1101" s="179">
        <f t="shared" si="746"/>
        <v>0</v>
      </c>
      <c r="AC1101" s="179">
        <f t="shared" si="746"/>
        <v>0</v>
      </c>
      <c r="AD1101" s="179">
        <f t="shared" si="746"/>
        <v>0</v>
      </c>
    </row>
    <row r="1102" spans="1:30" s="98" customFormat="1" ht="20.25" hidden="1" customHeight="1" x14ac:dyDescent="0.25">
      <c r="A1102" s="166" t="s">
        <v>334</v>
      </c>
      <c r="B1102" s="166"/>
      <c r="C1102" s="166"/>
      <c r="D1102" s="166"/>
      <c r="E1102" s="166"/>
      <c r="F1102" s="182">
        <f t="shared" si="722"/>
        <v>0</v>
      </c>
      <c r="G1102" s="182">
        <f t="shared" si="723"/>
        <v>0</v>
      </c>
      <c r="H1102" s="183">
        <f t="shared" si="724"/>
        <v>0</v>
      </c>
      <c r="I1102" s="108"/>
      <c r="J1102" s="115"/>
      <c r="K1102" s="115"/>
      <c r="L1102" s="115"/>
      <c r="M1102" s="9"/>
      <c r="N1102" s="155">
        <v>313320</v>
      </c>
      <c r="O1102" s="156" t="s">
        <v>40</v>
      </c>
      <c r="P1102" s="157" t="s">
        <v>257</v>
      </c>
      <c r="Q1102" s="158">
        <v>0</v>
      </c>
      <c r="R1102" s="158">
        <f>S1102-Q1102</f>
        <v>0</v>
      </c>
      <c r="S1102" s="158">
        <v>0</v>
      </c>
      <c r="T1102" s="158"/>
      <c r="U1102" s="158"/>
      <c r="V1102" s="158"/>
      <c r="W1102" s="289"/>
      <c r="X1102" s="158"/>
      <c r="Y1102" s="262"/>
      <c r="Z1102" s="158"/>
      <c r="AA1102" s="158">
        <f>+Q1102</f>
        <v>0</v>
      </c>
      <c r="AB1102" s="158"/>
      <c r="AC1102" s="158"/>
      <c r="AD1102" s="158"/>
    </row>
    <row r="1103" spans="1:30" s="171" customFormat="1" ht="20.25" customHeight="1" x14ac:dyDescent="0.25">
      <c r="A1103" s="167" t="s">
        <v>334</v>
      </c>
      <c r="B1103" s="180" t="s">
        <v>345</v>
      </c>
      <c r="C1103" s="180" t="s">
        <v>376</v>
      </c>
      <c r="D1103" s="180" t="s">
        <v>379</v>
      </c>
      <c r="E1103" s="180" t="s">
        <v>380</v>
      </c>
      <c r="F1103" s="182">
        <f t="shared" si="722"/>
        <v>4260</v>
      </c>
      <c r="G1103" s="182">
        <f t="shared" si="723"/>
        <v>8372</v>
      </c>
      <c r="H1103" s="183">
        <f t="shared" si="724"/>
        <v>10292</v>
      </c>
      <c r="I1103" s="231"/>
      <c r="J1103" s="231">
        <v>32</v>
      </c>
      <c r="K1103" s="231"/>
      <c r="L1103" s="231"/>
      <c r="M1103" s="231"/>
      <c r="N1103" s="231"/>
      <c r="O1103" s="257" t="s">
        <v>40</v>
      </c>
      <c r="P1103" s="232" t="s">
        <v>7</v>
      </c>
      <c r="Q1103" s="233">
        <f>Q1120+Q1143+Q1104</f>
        <v>2130</v>
      </c>
      <c r="R1103" s="233">
        <f t="shared" ref="R1103:AD1103" si="747">R1120+R1143+R1104</f>
        <v>0</v>
      </c>
      <c r="S1103" s="233">
        <f t="shared" si="747"/>
        <v>2130</v>
      </c>
      <c r="T1103" s="233">
        <f t="shared" si="747"/>
        <v>1882</v>
      </c>
      <c r="U1103" s="233">
        <f t="shared" si="747"/>
        <v>2130</v>
      </c>
      <c r="V1103" s="233">
        <f t="shared" si="747"/>
        <v>2130</v>
      </c>
      <c r="W1103" s="233">
        <f t="shared" si="747"/>
        <v>2130</v>
      </c>
      <c r="X1103" s="233"/>
      <c r="Y1103" s="230">
        <f>W1103/V1103*100</f>
        <v>100</v>
      </c>
      <c r="Z1103" s="170">
        <f t="shared" si="747"/>
        <v>1882</v>
      </c>
      <c r="AA1103" s="170">
        <f t="shared" si="747"/>
        <v>2130</v>
      </c>
      <c r="AB1103" s="170">
        <f t="shared" si="747"/>
        <v>2130</v>
      </c>
      <c r="AC1103" s="170">
        <f t="shared" si="747"/>
        <v>2100</v>
      </c>
      <c r="AD1103" s="170">
        <f t="shared" si="747"/>
        <v>2050</v>
      </c>
    </row>
    <row r="1104" spans="1:30" s="194" customFormat="1" ht="20.25" hidden="1" customHeight="1" x14ac:dyDescent="0.25">
      <c r="A1104" s="172" t="s">
        <v>334</v>
      </c>
      <c r="B1104" s="172"/>
      <c r="C1104" s="195" t="s">
        <v>376</v>
      </c>
      <c r="D1104" s="195" t="s">
        <v>379</v>
      </c>
      <c r="E1104" s="195" t="s">
        <v>380</v>
      </c>
      <c r="F1104" s="187">
        <f t="shared" si="722"/>
        <v>0</v>
      </c>
      <c r="G1104" s="187">
        <f t="shared" si="723"/>
        <v>0</v>
      </c>
      <c r="H1104" s="188">
        <f t="shared" si="724"/>
        <v>0</v>
      </c>
      <c r="I1104" s="108"/>
      <c r="J1104" s="115"/>
      <c r="K1104" s="115">
        <v>321</v>
      </c>
      <c r="L1104" s="115"/>
      <c r="M1104" s="115"/>
      <c r="N1104" s="116"/>
      <c r="O1104" s="10" t="s">
        <v>40</v>
      </c>
      <c r="P1104" s="111" t="s">
        <v>137</v>
      </c>
      <c r="Q1104" s="117">
        <f>Q1105+Q1114</f>
        <v>0</v>
      </c>
      <c r="R1104" s="117">
        <f>R1105+R1114</f>
        <v>0</v>
      </c>
      <c r="S1104" s="117">
        <f>S1105+S1114</f>
        <v>0</v>
      </c>
      <c r="T1104" s="117">
        <f t="shared" ref="T1104:AD1104" si="748">T1105+T1114</f>
        <v>0</v>
      </c>
      <c r="U1104" s="117">
        <f t="shared" si="748"/>
        <v>0</v>
      </c>
      <c r="V1104" s="117">
        <f t="shared" si="748"/>
        <v>0</v>
      </c>
      <c r="W1104" s="286">
        <f t="shared" si="748"/>
        <v>0</v>
      </c>
      <c r="X1104" s="117"/>
      <c r="Y1104" s="260"/>
      <c r="Z1104" s="193">
        <f t="shared" si="748"/>
        <v>0</v>
      </c>
      <c r="AA1104" s="193">
        <f t="shared" si="748"/>
        <v>0</v>
      </c>
      <c r="AB1104" s="193">
        <f t="shared" si="748"/>
        <v>0</v>
      </c>
      <c r="AC1104" s="193">
        <f t="shared" si="748"/>
        <v>0</v>
      </c>
      <c r="AD1104" s="193">
        <f t="shared" si="748"/>
        <v>0</v>
      </c>
    </row>
    <row r="1105" spans="1:30" s="98" customFormat="1" ht="20.25" hidden="1" customHeight="1" x14ac:dyDescent="0.25">
      <c r="A1105" s="166" t="s">
        <v>334</v>
      </c>
      <c r="B1105" s="166"/>
      <c r="C1105" s="166"/>
      <c r="D1105" s="180" t="s">
        <v>379</v>
      </c>
      <c r="E1105" s="180" t="s">
        <v>380</v>
      </c>
      <c r="F1105" s="182">
        <f t="shared" si="722"/>
        <v>0</v>
      </c>
      <c r="G1105" s="182">
        <f t="shared" si="723"/>
        <v>0</v>
      </c>
      <c r="H1105" s="183">
        <f t="shared" si="724"/>
        <v>0</v>
      </c>
      <c r="I1105" s="108"/>
      <c r="J1105" s="115"/>
      <c r="K1105" s="115"/>
      <c r="L1105" s="115">
        <v>3211</v>
      </c>
      <c r="M1105" s="9"/>
      <c r="N1105" s="111"/>
      <c r="O1105" s="10" t="s">
        <v>40</v>
      </c>
      <c r="P1105" s="111" t="s">
        <v>138</v>
      </c>
      <c r="Q1105" s="117">
        <f>Q1106+Q1108+Q1110+Q1112</f>
        <v>0</v>
      </c>
      <c r="R1105" s="117">
        <f t="shared" ref="R1105:AD1105" si="749">R1106+R1108+R1110+R1112</f>
        <v>0</v>
      </c>
      <c r="S1105" s="117">
        <f t="shared" si="749"/>
        <v>0</v>
      </c>
      <c r="T1105" s="117">
        <f t="shared" si="749"/>
        <v>0</v>
      </c>
      <c r="U1105" s="117">
        <f t="shared" si="749"/>
        <v>0</v>
      </c>
      <c r="V1105" s="117">
        <f t="shared" si="749"/>
        <v>0</v>
      </c>
      <c r="W1105" s="286">
        <f t="shared" si="749"/>
        <v>0</v>
      </c>
      <c r="X1105" s="117"/>
      <c r="Y1105" s="260"/>
      <c r="Z1105" s="117">
        <f t="shared" si="749"/>
        <v>0</v>
      </c>
      <c r="AA1105" s="117">
        <f t="shared" si="749"/>
        <v>0</v>
      </c>
      <c r="AB1105" s="117">
        <f t="shared" si="749"/>
        <v>0</v>
      </c>
      <c r="AC1105" s="117">
        <f t="shared" si="749"/>
        <v>0</v>
      </c>
      <c r="AD1105" s="117">
        <f t="shared" si="749"/>
        <v>0</v>
      </c>
    </row>
    <row r="1106" spans="1:30" s="98" customFormat="1" ht="20.25" hidden="1" customHeight="1" x14ac:dyDescent="0.25">
      <c r="A1106" s="167" t="s">
        <v>334</v>
      </c>
      <c r="B1106" s="167"/>
      <c r="C1106" s="167"/>
      <c r="D1106" s="167"/>
      <c r="E1106" s="180" t="s">
        <v>380</v>
      </c>
      <c r="F1106" s="182">
        <f t="shared" si="722"/>
        <v>0</v>
      </c>
      <c r="G1106" s="182">
        <f t="shared" si="723"/>
        <v>0</v>
      </c>
      <c r="H1106" s="183">
        <f t="shared" si="724"/>
        <v>0</v>
      </c>
      <c r="I1106" s="108"/>
      <c r="J1106" s="115"/>
      <c r="K1106" s="115"/>
      <c r="L1106" s="115"/>
      <c r="M1106" s="176">
        <v>32111</v>
      </c>
      <c r="N1106" s="177"/>
      <c r="O1106" s="178" t="s">
        <v>40</v>
      </c>
      <c r="P1106" s="177" t="s">
        <v>139</v>
      </c>
      <c r="Q1106" s="179">
        <f t="shared" ref="Q1106:AD1106" si="750">Q1107</f>
        <v>0</v>
      </c>
      <c r="R1106" s="179">
        <f t="shared" si="750"/>
        <v>0</v>
      </c>
      <c r="S1106" s="179">
        <f t="shared" si="750"/>
        <v>0</v>
      </c>
      <c r="T1106" s="179">
        <f t="shared" si="750"/>
        <v>0</v>
      </c>
      <c r="U1106" s="179">
        <f t="shared" si="750"/>
        <v>0</v>
      </c>
      <c r="V1106" s="179">
        <f t="shared" si="750"/>
        <v>0</v>
      </c>
      <c r="W1106" s="287">
        <f t="shared" si="750"/>
        <v>0</v>
      </c>
      <c r="X1106" s="179"/>
      <c r="Y1106" s="261"/>
      <c r="Z1106" s="179">
        <f t="shared" si="750"/>
        <v>0</v>
      </c>
      <c r="AA1106" s="179">
        <f t="shared" si="750"/>
        <v>0</v>
      </c>
      <c r="AB1106" s="179">
        <f t="shared" si="750"/>
        <v>0</v>
      </c>
      <c r="AC1106" s="179">
        <f t="shared" si="750"/>
        <v>0</v>
      </c>
      <c r="AD1106" s="179">
        <f t="shared" si="750"/>
        <v>0</v>
      </c>
    </row>
    <row r="1107" spans="1:30" s="98" customFormat="1" ht="20.25" hidden="1" customHeight="1" x14ac:dyDescent="0.25">
      <c r="A1107" s="166" t="s">
        <v>334</v>
      </c>
      <c r="B1107" s="166"/>
      <c r="C1107" s="166"/>
      <c r="D1107" s="166"/>
      <c r="E1107" s="166"/>
      <c r="F1107" s="182">
        <f t="shared" si="722"/>
        <v>0</v>
      </c>
      <c r="G1107" s="182">
        <f t="shared" si="723"/>
        <v>0</v>
      </c>
      <c r="H1107" s="183">
        <f t="shared" si="724"/>
        <v>0</v>
      </c>
      <c r="I1107" s="108"/>
      <c r="J1107" s="115"/>
      <c r="K1107" s="115"/>
      <c r="L1107" s="115"/>
      <c r="M1107" s="9"/>
      <c r="N1107" s="155">
        <v>321110</v>
      </c>
      <c r="O1107" s="156" t="s">
        <v>40</v>
      </c>
      <c r="P1107" s="157" t="s">
        <v>139</v>
      </c>
      <c r="Q1107" s="158">
        <v>0</v>
      </c>
      <c r="R1107" s="158">
        <v>0</v>
      </c>
      <c r="S1107" s="158">
        <f>Q1107+R1107</f>
        <v>0</v>
      </c>
      <c r="T1107" s="158"/>
      <c r="U1107" s="158"/>
      <c r="V1107" s="158"/>
      <c r="W1107" s="289">
        <v>0</v>
      </c>
      <c r="X1107" s="158"/>
      <c r="Y1107" s="262"/>
      <c r="Z1107" s="158"/>
      <c r="AA1107" s="158">
        <f>+Q1107</f>
        <v>0</v>
      </c>
      <c r="AB1107" s="158"/>
      <c r="AC1107" s="158"/>
      <c r="AD1107" s="158"/>
    </row>
    <row r="1108" spans="1:30" s="98" customFormat="1" ht="20.25" hidden="1" customHeight="1" x14ac:dyDescent="0.25">
      <c r="A1108" s="167" t="s">
        <v>334</v>
      </c>
      <c r="B1108" s="167"/>
      <c r="C1108" s="167"/>
      <c r="D1108" s="167"/>
      <c r="E1108" s="180" t="s">
        <v>380</v>
      </c>
      <c r="F1108" s="182">
        <f t="shared" si="722"/>
        <v>0</v>
      </c>
      <c r="G1108" s="182">
        <f t="shared" si="723"/>
        <v>0</v>
      </c>
      <c r="H1108" s="183">
        <f t="shared" si="724"/>
        <v>0</v>
      </c>
      <c r="I1108" s="108"/>
      <c r="J1108" s="115"/>
      <c r="K1108" s="115"/>
      <c r="L1108" s="115"/>
      <c r="M1108" s="176">
        <v>32113</v>
      </c>
      <c r="N1108" s="177"/>
      <c r="O1108" s="178" t="s">
        <v>40</v>
      </c>
      <c r="P1108" s="177" t="s">
        <v>140</v>
      </c>
      <c r="Q1108" s="179">
        <v>0</v>
      </c>
      <c r="R1108" s="179">
        <v>0</v>
      </c>
      <c r="S1108" s="179">
        <v>0</v>
      </c>
      <c r="T1108" s="179">
        <v>0</v>
      </c>
      <c r="U1108" s="179">
        <v>0</v>
      </c>
      <c r="V1108" s="179">
        <v>0</v>
      </c>
      <c r="W1108" s="287">
        <v>0</v>
      </c>
      <c r="X1108" s="179"/>
      <c r="Y1108" s="261"/>
      <c r="Z1108" s="179">
        <v>0</v>
      </c>
      <c r="AA1108" s="179">
        <v>0</v>
      </c>
      <c r="AB1108" s="179">
        <v>0</v>
      </c>
      <c r="AC1108" s="179">
        <v>0</v>
      </c>
      <c r="AD1108" s="179">
        <v>0</v>
      </c>
    </row>
    <row r="1109" spans="1:30" s="98" customFormat="1" ht="20.25" hidden="1" customHeight="1" x14ac:dyDescent="0.25">
      <c r="A1109" s="166" t="s">
        <v>334</v>
      </c>
      <c r="B1109" s="166"/>
      <c r="C1109" s="166"/>
      <c r="D1109" s="166"/>
      <c r="E1109" s="166"/>
      <c r="F1109" s="182">
        <f t="shared" si="722"/>
        <v>0</v>
      </c>
      <c r="G1109" s="182">
        <f t="shared" si="723"/>
        <v>0</v>
      </c>
      <c r="H1109" s="183">
        <f t="shared" si="724"/>
        <v>0</v>
      </c>
      <c r="I1109" s="108"/>
      <c r="J1109" s="115"/>
      <c r="K1109" s="115"/>
      <c r="L1109" s="115"/>
      <c r="M1109" s="9"/>
      <c r="N1109" s="155">
        <v>321130</v>
      </c>
      <c r="O1109" s="156" t="s">
        <v>40</v>
      </c>
      <c r="P1109" s="157" t="s">
        <v>140</v>
      </c>
      <c r="Q1109" s="158">
        <v>0</v>
      </c>
      <c r="R1109" s="158">
        <v>0</v>
      </c>
      <c r="S1109" s="158">
        <f>Q1109+R1109</f>
        <v>0</v>
      </c>
      <c r="T1109" s="158"/>
      <c r="U1109" s="158"/>
      <c r="V1109" s="158"/>
      <c r="W1109" s="289">
        <v>0</v>
      </c>
      <c r="X1109" s="158"/>
      <c r="Y1109" s="262"/>
      <c r="Z1109" s="158"/>
      <c r="AA1109" s="158">
        <f>+Q1109</f>
        <v>0</v>
      </c>
      <c r="AB1109" s="158"/>
      <c r="AC1109" s="158"/>
      <c r="AD1109" s="158"/>
    </row>
    <row r="1110" spans="1:30" s="98" customFormat="1" ht="20.25" hidden="1" customHeight="1" x14ac:dyDescent="0.25">
      <c r="A1110" s="167" t="s">
        <v>334</v>
      </c>
      <c r="B1110" s="167"/>
      <c r="C1110" s="167"/>
      <c r="D1110" s="167"/>
      <c r="E1110" s="180" t="s">
        <v>380</v>
      </c>
      <c r="F1110" s="182">
        <f t="shared" si="722"/>
        <v>0</v>
      </c>
      <c r="G1110" s="182">
        <f t="shared" si="723"/>
        <v>0</v>
      </c>
      <c r="H1110" s="183">
        <f t="shared" si="724"/>
        <v>0</v>
      </c>
      <c r="I1110" s="108"/>
      <c r="J1110" s="115"/>
      <c r="K1110" s="115"/>
      <c r="L1110" s="115"/>
      <c r="M1110" s="176">
        <v>32115</v>
      </c>
      <c r="N1110" s="177"/>
      <c r="O1110" s="178" t="s">
        <v>40</v>
      </c>
      <c r="P1110" s="177" t="s">
        <v>141</v>
      </c>
      <c r="Q1110" s="179">
        <v>0</v>
      </c>
      <c r="R1110" s="179">
        <v>0</v>
      </c>
      <c r="S1110" s="179">
        <v>0</v>
      </c>
      <c r="T1110" s="179">
        <v>0</v>
      </c>
      <c r="U1110" s="179">
        <v>0</v>
      </c>
      <c r="V1110" s="179">
        <v>0</v>
      </c>
      <c r="W1110" s="287">
        <v>0</v>
      </c>
      <c r="X1110" s="179"/>
      <c r="Y1110" s="261"/>
      <c r="Z1110" s="179">
        <v>0</v>
      </c>
      <c r="AA1110" s="179">
        <v>0</v>
      </c>
      <c r="AB1110" s="179">
        <v>0</v>
      </c>
      <c r="AC1110" s="179">
        <v>0</v>
      </c>
      <c r="AD1110" s="179">
        <v>0</v>
      </c>
    </row>
    <row r="1111" spans="1:30" s="98" customFormat="1" ht="20.25" hidden="1" customHeight="1" x14ac:dyDescent="0.25">
      <c r="A1111" s="166" t="s">
        <v>334</v>
      </c>
      <c r="B1111" s="166"/>
      <c r="C1111" s="166"/>
      <c r="D1111" s="166"/>
      <c r="E1111" s="166"/>
      <c r="F1111" s="182">
        <f t="shared" si="722"/>
        <v>0</v>
      </c>
      <c r="G1111" s="182">
        <f t="shared" si="723"/>
        <v>0</v>
      </c>
      <c r="H1111" s="183">
        <f t="shared" si="724"/>
        <v>0</v>
      </c>
      <c r="I1111" s="108"/>
      <c r="J1111" s="115"/>
      <c r="K1111" s="115"/>
      <c r="L1111" s="115"/>
      <c r="M1111" s="9"/>
      <c r="N1111" s="155">
        <v>321150</v>
      </c>
      <c r="O1111" s="156" t="s">
        <v>40</v>
      </c>
      <c r="P1111" s="157" t="s">
        <v>141</v>
      </c>
      <c r="Q1111" s="158">
        <v>0</v>
      </c>
      <c r="R1111" s="158">
        <v>0</v>
      </c>
      <c r="S1111" s="158">
        <f>Q1111+R1111</f>
        <v>0</v>
      </c>
      <c r="T1111" s="158"/>
      <c r="U1111" s="158"/>
      <c r="V1111" s="158"/>
      <c r="W1111" s="289">
        <v>0</v>
      </c>
      <c r="X1111" s="158"/>
      <c r="Y1111" s="262"/>
      <c r="Z1111" s="158"/>
      <c r="AA1111" s="158">
        <f>+Q1111</f>
        <v>0</v>
      </c>
      <c r="AB1111" s="158"/>
      <c r="AC1111" s="158"/>
      <c r="AD1111" s="158"/>
    </row>
    <row r="1112" spans="1:30" s="98" customFormat="1" ht="20.25" hidden="1" customHeight="1" x14ac:dyDescent="0.25">
      <c r="A1112" s="167" t="s">
        <v>334</v>
      </c>
      <c r="B1112" s="167"/>
      <c r="C1112" s="167"/>
      <c r="D1112" s="167"/>
      <c r="E1112" s="180" t="s">
        <v>380</v>
      </c>
      <c r="F1112" s="182">
        <f t="shared" si="722"/>
        <v>0</v>
      </c>
      <c r="G1112" s="182">
        <f t="shared" si="723"/>
        <v>0</v>
      </c>
      <c r="H1112" s="183">
        <f t="shared" si="724"/>
        <v>0</v>
      </c>
      <c r="I1112" s="108"/>
      <c r="J1112" s="115"/>
      <c r="K1112" s="115"/>
      <c r="L1112" s="115"/>
      <c r="M1112" s="176">
        <v>32119</v>
      </c>
      <c r="N1112" s="177"/>
      <c r="O1112" s="178" t="s">
        <v>40</v>
      </c>
      <c r="P1112" s="177" t="s">
        <v>142</v>
      </c>
      <c r="Q1112" s="179">
        <v>0</v>
      </c>
      <c r="R1112" s="179">
        <v>0</v>
      </c>
      <c r="S1112" s="179">
        <v>0</v>
      </c>
      <c r="T1112" s="179">
        <v>0</v>
      </c>
      <c r="U1112" s="179">
        <v>0</v>
      </c>
      <c r="V1112" s="179">
        <v>0</v>
      </c>
      <c r="W1112" s="287">
        <v>0</v>
      </c>
      <c r="X1112" s="179"/>
      <c r="Y1112" s="261"/>
      <c r="Z1112" s="179">
        <v>0</v>
      </c>
      <c r="AA1112" s="179">
        <v>0</v>
      </c>
      <c r="AB1112" s="179">
        <v>0</v>
      </c>
      <c r="AC1112" s="179">
        <v>0</v>
      </c>
      <c r="AD1112" s="179">
        <v>0</v>
      </c>
    </row>
    <row r="1113" spans="1:30" s="98" customFormat="1" ht="20.25" hidden="1" customHeight="1" x14ac:dyDescent="0.25">
      <c r="A1113" s="166" t="s">
        <v>334</v>
      </c>
      <c r="B1113" s="166"/>
      <c r="C1113" s="166"/>
      <c r="D1113" s="166"/>
      <c r="E1113" s="166"/>
      <c r="F1113" s="182">
        <f t="shared" si="722"/>
        <v>0</v>
      </c>
      <c r="G1113" s="182">
        <f t="shared" si="723"/>
        <v>0</v>
      </c>
      <c r="H1113" s="183">
        <f t="shared" si="724"/>
        <v>0</v>
      </c>
      <c r="I1113" s="108"/>
      <c r="J1113" s="115"/>
      <c r="K1113" s="115"/>
      <c r="L1113" s="115"/>
      <c r="M1113" s="9"/>
      <c r="N1113" s="155">
        <v>321190</v>
      </c>
      <c r="O1113" s="156" t="s">
        <v>40</v>
      </c>
      <c r="P1113" s="157" t="s">
        <v>142</v>
      </c>
      <c r="Q1113" s="158">
        <v>0</v>
      </c>
      <c r="R1113" s="158">
        <v>0</v>
      </c>
      <c r="S1113" s="158">
        <f>Q1113+R1113</f>
        <v>0</v>
      </c>
      <c r="T1113" s="158"/>
      <c r="U1113" s="158"/>
      <c r="V1113" s="158"/>
      <c r="W1113" s="289">
        <v>0</v>
      </c>
      <c r="X1113" s="158"/>
      <c r="Y1113" s="262"/>
      <c r="Z1113" s="158"/>
      <c r="AA1113" s="158">
        <f>+Q1113</f>
        <v>0</v>
      </c>
      <c r="AB1113" s="158"/>
      <c r="AC1113" s="158"/>
      <c r="AD1113" s="158"/>
    </row>
    <row r="1114" spans="1:30" s="98" customFormat="1" ht="20.25" hidden="1" customHeight="1" x14ac:dyDescent="0.25">
      <c r="A1114" s="166" t="s">
        <v>334</v>
      </c>
      <c r="B1114" s="166"/>
      <c r="C1114" s="166"/>
      <c r="D1114" s="180" t="s">
        <v>379</v>
      </c>
      <c r="E1114" s="180" t="s">
        <v>380</v>
      </c>
      <c r="F1114" s="182">
        <f t="shared" si="722"/>
        <v>0</v>
      </c>
      <c r="G1114" s="182">
        <f t="shared" si="723"/>
        <v>0</v>
      </c>
      <c r="H1114" s="183">
        <f t="shared" si="724"/>
        <v>0</v>
      </c>
      <c r="I1114" s="108"/>
      <c r="J1114" s="115"/>
      <c r="K1114" s="115"/>
      <c r="L1114" s="115">
        <v>3213</v>
      </c>
      <c r="M1114" s="9"/>
      <c r="N1114" s="111"/>
      <c r="O1114" s="10" t="s">
        <v>40</v>
      </c>
      <c r="P1114" s="111" t="s">
        <v>146</v>
      </c>
      <c r="Q1114" s="117">
        <f>Q1115+Q1118</f>
        <v>0</v>
      </c>
      <c r="R1114" s="117">
        <f t="shared" ref="R1114:AD1114" si="751">R1115+R1118</f>
        <v>0</v>
      </c>
      <c r="S1114" s="117">
        <f t="shared" si="751"/>
        <v>0</v>
      </c>
      <c r="T1114" s="117">
        <f t="shared" si="751"/>
        <v>0</v>
      </c>
      <c r="U1114" s="117">
        <f t="shared" si="751"/>
        <v>0</v>
      </c>
      <c r="V1114" s="117">
        <f t="shared" si="751"/>
        <v>0</v>
      </c>
      <c r="W1114" s="286">
        <f t="shared" si="751"/>
        <v>0</v>
      </c>
      <c r="X1114" s="117"/>
      <c r="Y1114" s="260"/>
      <c r="Z1114" s="117">
        <f t="shared" si="751"/>
        <v>0</v>
      </c>
      <c r="AA1114" s="117">
        <f t="shared" si="751"/>
        <v>0</v>
      </c>
      <c r="AB1114" s="117">
        <f t="shared" si="751"/>
        <v>0</v>
      </c>
      <c r="AC1114" s="117">
        <f t="shared" si="751"/>
        <v>0</v>
      </c>
      <c r="AD1114" s="117">
        <f t="shared" si="751"/>
        <v>0</v>
      </c>
    </row>
    <row r="1115" spans="1:30" s="98" customFormat="1" ht="20.25" hidden="1" customHeight="1" x14ac:dyDescent="0.25">
      <c r="A1115" s="167" t="s">
        <v>334</v>
      </c>
      <c r="B1115" s="167"/>
      <c r="C1115" s="167"/>
      <c r="D1115" s="167"/>
      <c r="E1115" s="180" t="s">
        <v>380</v>
      </c>
      <c r="F1115" s="182">
        <f t="shared" si="722"/>
        <v>0</v>
      </c>
      <c r="G1115" s="182">
        <f t="shared" si="723"/>
        <v>0</v>
      </c>
      <c r="H1115" s="183">
        <f t="shared" si="724"/>
        <v>0</v>
      </c>
      <c r="I1115" s="108"/>
      <c r="J1115" s="115"/>
      <c r="K1115" s="115"/>
      <c r="L1115" s="115"/>
      <c r="M1115" s="176">
        <v>32131</v>
      </c>
      <c r="N1115" s="177"/>
      <c r="O1115" s="178" t="s">
        <v>40</v>
      </c>
      <c r="P1115" s="177" t="s">
        <v>147</v>
      </c>
      <c r="Q1115" s="179">
        <f t="shared" ref="Q1115:AD1115" si="752">Q1116</f>
        <v>0</v>
      </c>
      <c r="R1115" s="179">
        <f t="shared" si="752"/>
        <v>0</v>
      </c>
      <c r="S1115" s="179">
        <f t="shared" si="752"/>
        <v>0</v>
      </c>
      <c r="T1115" s="179">
        <f t="shared" si="752"/>
        <v>0</v>
      </c>
      <c r="U1115" s="179">
        <f t="shared" si="752"/>
        <v>0</v>
      </c>
      <c r="V1115" s="179">
        <f t="shared" si="752"/>
        <v>0</v>
      </c>
      <c r="W1115" s="287">
        <f t="shared" si="752"/>
        <v>0</v>
      </c>
      <c r="X1115" s="179"/>
      <c r="Y1115" s="261"/>
      <c r="Z1115" s="179">
        <f t="shared" si="752"/>
        <v>0</v>
      </c>
      <c r="AA1115" s="179">
        <f t="shared" si="752"/>
        <v>0</v>
      </c>
      <c r="AB1115" s="179">
        <f t="shared" si="752"/>
        <v>0</v>
      </c>
      <c r="AC1115" s="179">
        <f t="shared" si="752"/>
        <v>0</v>
      </c>
      <c r="AD1115" s="179">
        <f t="shared" si="752"/>
        <v>0</v>
      </c>
    </row>
    <row r="1116" spans="1:30" s="98" customFormat="1" ht="20.25" hidden="1" customHeight="1" x14ac:dyDescent="0.25">
      <c r="A1116" s="166" t="s">
        <v>334</v>
      </c>
      <c r="B1116" s="166"/>
      <c r="C1116" s="166"/>
      <c r="D1116" s="166"/>
      <c r="E1116" s="166"/>
      <c r="F1116" s="182">
        <f t="shared" si="722"/>
        <v>0</v>
      </c>
      <c r="G1116" s="182">
        <f t="shared" si="723"/>
        <v>0</v>
      </c>
      <c r="H1116" s="183">
        <f t="shared" si="724"/>
        <v>0</v>
      </c>
      <c r="I1116" s="108"/>
      <c r="J1116" s="115"/>
      <c r="K1116" s="115"/>
      <c r="L1116" s="115"/>
      <c r="M1116" s="9"/>
      <c r="N1116" s="155">
        <v>321310</v>
      </c>
      <c r="O1116" s="156" t="s">
        <v>40</v>
      </c>
      <c r="P1116" s="157" t="s">
        <v>148</v>
      </c>
      <c r="Q1116" s="158">
        <v>0</v>
      </c>
      <c r="R1116" s="158">
        <v>0</v>
      </c>
      <c r="S1116" s="158">
        <f>Q1116+R1116</f>
        <v>0</v>
      </c>
      <c r="T1116" s="158"/>
      <c r="U1116" s="158"/>
      <c r="V1116" s="158"/>
      <c r="W1116" s="289">
        <v>0</v>
      </c>
      <c r="X1116" s="158"/>
      <c r="Y1116" s="262"/>
      <c r="Z1116" s="158"/>
      <c r="AA1116" s="158">
        <f t="shared" ref="AA1116:AA1117" si="753">+Q1116</f>
        <v>0</v>
      </c>
      <c r="AB1116" s="158"/>
      <c r="AC1116" s="158"/>
      <c r="AD1116" s="158"/>
    </row>
    <row r="1117" spans="1:30" s="98" customFormat="1" ht="20.25" hidden="1" customHeight="1" x14ac:dyDescent="0.25">
      <c r="A1117" s="166" t="s">
        <v>334</v>
      </c>
      <c r="B1117" s="166"/>
      <c r="C1117" s="166"/>
      <c r="D1117" s="166"/>
      <c r="E1117" s="166"/>
      <c r="F1117" s="182">
        <f t="shared" si="722"/>
        <v>0</v>
      </c>
      <c r="G1117" s="182">
        <f t="shared" si="723"/>
        <v>0</v>
      </c>
      <c r="H1117" s="183">
        <f t="shared" si="724"/>
        <v>0</v>
      </c>
      <c r="I1117" s="108"/>
      <c r="J1117" s="115"/>
      <c r="K1117" s="115"/>
      <c r="L1117" s="115"/>
      <c r="M1117" s="9"/>
      <c r="N1117" s="155">
        <v>321311</v>
      </c>
      <c r="O1117" s="156" t="s">
        <v>40</v>
      </c>
      <c r="P1117" s="157" t="s">
        <v>149</v>
      </c>
      <c r="Q1117" s="158">
        <v>0</v>
      </c>
      <c r="R1117" s="158">
        <v>0</v>
      </c>
      <c r="S1117" s="158">
        <f>Q1117+R1117</f>
        <v>0</v>
      </c>
      <c r="T1117" s="158"/>
      <c r="U1117" s="158"/>
      <c r="V1117" s="158"/>
      <c r="W1117" s="289">
        <v>0</v>
      </c>
      <c r="X1117" s="158"/>
      <c r="Y1117" s="262"/>
      <c r="Z1117" s="158"/>
      <c r="AA1117" s="158">
        <f t="shared" si="753"/>
        <v>0</v>
      </c>
      <c r="AB1117" s="158"/>
      <c r="AC1117" s="158"/>
      <c r="AD1117" s="158"/>
    </row>
    <row r="1118" spans="1:30" s="98" customFormat="1" ht="20.25" hidden="1" customHeight="1" x14ac:dyDescent="0.25">
      <c r="A1118" s="167" t="s">
        <v>334</v>
      </c>
      <c r="B1118" s="167"/>
      <c r="C1118" s="167"/>
      <c r="D1118" s="167"/>
      <c r="E1118" s="180" t="s">
        <v>380</v>
      </c>
      <c r="F1118" s="182">
        <f t="shared" si="722"/>
        <v>0</v>
      </c>
      <c r="G1118" s="182">
        <f t="shared" si="723"/>
        <v>0</v>
      </c>
      <c r="H1118" s="183">
        <f t="shared" si="724"/>
        <v>0</v>
      </c>
      <c r="I1118" s="108"/>
      <c r="J1118" s="115"/>
      <c r="K1118" s="115"/>
      <c r="L1118" s="115"/>
      <c r="M1118" s="176">
        <v>32132</v>
      </c>
      <c r="N1118" s="177"/>
      <c r="O1118" s="178" t="s">
        <v>40</v>
      </c>
      <c r="P1118" s="177" t="s">
        <v>150</v>
      </c>
      <c r="Q1118" s="179">
        <v>0</v>
      </c>
      <c r="R1118" s="179">
        <v>0</v>
      </c>
      <c r="S1118" s="179">
        <v>0</v>
      </c>
      <c r="T1118" s="179">
        <v>0</v>
      </c>
      <c r="U1118" s="179">
        <v>0</v>
      </c>
      <c r="V1118" s="179">
        <v>0</v>
      </c>
      <c r="W1118" s="287">
        <v>0</v>
      </c>
      <c r="X1118" s="179"/>
      <c r="Y1118" s="261"/>
      <c r="Z1118" s="179">
        <v>0</v>
      </c>
      <c r="AA1118" s="179">
        <v>0</v>
      </c>
      <c r="AB1118" s="179">
        <v>0</v>
      </c>
      <c r="AC1118" s="179">
        <v>0</v>
      </c>
      <c r="AD1118" s="179">
        <v>0</v>
      </c>
    </row>
    <row r="1119" spans="1:30" s="98" customFormat="1" ht="20.25" hidden="1" customHeight="1" x14ac:dyDescent="0.25">
      <c r="A1119" s="166" t="s">
        <v>334</v>
      </c>
      <c r="B1119" s="166"/>
      <c r="C1119" s="166"/>
      <c r="D1119" s="166"/>
      <c r="E1119" s="166"/>
      <c r="F1119" s="182">
        <f t="shared" si="722"/>
        <v>0</v>
      </c>
      <c r="G1119" s="182">
        <f t="shared" si="723"/>
        <v>0</v>
      </c>
      <c r="H1119" s="183">
        <f t="shared" si="724"/>
        <v>0</v>
      </c>
      <c r="I1119" s="108"/>
      <c r="J1119" s="115"/>
      <c r="K1119" s="115"/>
      <c r="L1119" s="115"/>
      <c r="M1119" s="9"/>
      <c r="N1119" s="155">
        <v>321320</v>
      </c>
      <c r="O1119" s="156" t="s">
        <v>40</v>
      </c>
      <c r="P1119" s="157" t="s">
        <v>150</v>
      </c>
      <c r="Q1119" s="158">
        <v>0</v>
      </c>
      <c r="R1119" s="158">
        <v>0</v>
      </c>
      <c r="S1119" s="158">
        <f>Q1119+R1119</f>
        <v>0</v>
      </c>
      <c r="T1119" s="158"/>
      <c r="U1119" s="158"/>
      <c r="V1119" s="158"/>
      <c r="W1119" s="289">
        <v>0</v>
      </c>
      <c r="X1119" s="158"/>
      <c r="Y1119" s="262"/>
      <c r="Z1119" s="158"/>
      <c r="AA1119" s="158">
        <f>+Q1119</f>
        <v>0</v>
      </c>
      <c r="AB1119" s="158"/>
      <c r="AC1119" s="158"/>
      <c r="AD1119" s="158"/>
    </row>
    <row r="1120" spans="1:30" s="194" customFormat="1" ht="20.25" customHeight="1" x14ac:dyDescent="0.25">
      <c r="A1120" s="172" t="s">
        <v>334</v>
      </c>
      <c r="B1120" s="172"/>
      <c r="C1120" s="195" t="s">
        <v>376</v>
      </c>
      <c r="D1120" s="195" t="s">
        <v>379</v>
      </c>
      <c r="E1120" s="195" t="s">
        <v>380</v>
      </c>
      <c r="F1120" s="187">
        <f t="shared" si="722"/>
        <v>2760</v>
      </c>
      <c r="G1120" s="187">
        <f t="shared" si="723"/>
        <v>5520</v>
      </c>
      <c r="H1120" s="188">
        <f t="shared" si="724"/>
        <v>6789.7</v>
      </c>
      <c r="I1120" s="108"/>
      <c r="J1120" s="115"/>
      <c r="K1120" s="115">
        <v>322</v>
      </c>
      <c r="L1120" s="115"/>
      <c r="M1120" s="115"/>
      <c r="N1120" s="116"/>
      <c r="O1120" s="10" t="s">
        <v>40</v>
      </c>
      <c r="P1120" s="111" t="s">
        <v>151</v>
      </c>
      <c r="Q1120" s="117">
        <f>Q1121+Q1131+Q1136</f>
        <v>1380</v>
      </c>
      <c r="R1120" s="117">
        <f t="shared" ref="R1120:AD1120" si="754">R1121+R1131+R1136</f>
        <v>0</v>
      </c>
      <c r="S1120" s="117">
        <f t="shared" si="754"/>
        <v>1380</v>
      </c>
      <c r="T1120" s="117">
        <f t="shared" si="754"/>
        <v>1380</v>
      </c>
      <c r="U1120" s="250">
        <f t="shared" si="754"/>
        <v>1380</v>
      </c>
      <c r="V1120" s="250">
        <f t="shared" si="754"/>
        <v>1380</v>
      </c>
      <c r="W1120" s="286">
        <f t="shared" si="754"/>
        <v>1380</v>
      </c>
      <c r="X1120" s="117"/>
      <c r="Y1120" s="260"/>
      <c r="Z1120" s="193">
        <f t="shared" si="754"/>
        <v>1379.7</v>
      </c>
      <c r="AA1120" s="193">
        <f t="shared" si="754"/>
        <v>1380</v>
      </c>
      <c r="AB1120" s="193">
        <f t="shared" si="754"/>
        <v>1380</v>
      </c>
      <c r="AC1120" s="193">
        <f t="shared" si="754"/>
        <v>1350</v>
      </c>
      <c r="AD1120" s="193">
        <f t="shared" si="754"/>
        <v>1300</v>
      </c>
    </row>
    <row r="1121" spans="1:30" s="98" customFormat="1" ht="20.25" customHeight="1" x14ac:dyDescent="0.25">
      <c r="A1121" s="166" t="s">
        <v>334</v>
      </c>
      <c r="B1121" s="166"/>
      <c r="C1121" s="166"/>
      <c r="D1121" s="180" t="s">
        <v>379</v>
      </c>
      <c r="E1121" s="180" t="s">
        <v>380</v>
      </c>
      <c r="F1121" s="182">
        <f t="shared" ref="F1121:F1184" si="755">+Q1121+R1121+S1121</f>
        <v>700</v>
      </c>
      <c r="G1121" s="182">
        <f t="shared" ref="G1121:G1184" si="756">+T1121+U1121+V1121+W1121+X1121+Y1121</f>
        <v>1400</v>
      </c>
      <c r="H1121" s="183">
        <f t="shared" ref="H1121:H1184" si="757">+Z1121+AA1121+AB1121+AC1121+AD1121</f>
        <v>1749.7</v>
      </c>
      <c r="I1121" s="108"/>
      <c r="J1121" s="115"/>
      <c r="K1121" s="115"/>
      <c r="L1121" s="115">
        <v>3221</v>
      </c>
      <c r="M1121" s="9"/>
      <c r="N1121" s="111"/>
      <c r="O1121" s="10" t="s">
        <v>40</v>
      </c>
      <c r="P1121" s="111" t="s">
        <v>152</v>
      </c>
      <c r="Q1121" s="117">
        <f>Q1122+Q1127+Q1129+Q1125</f>
        <v>350</v>
      </c>
      <c r="R1121" s="117">
        <f t="shared" ref="R1121:AD1121" si="758">R1122+R1127+R1129+R1125</f>
        <v>0</v>
      </c>
      <c r="S1121" s="117">
        <f t="shared" si="758"/>
        <v>350</v>
      </c>
      <c r="T1121" s="117">
        <v>350</v>
      </c>
      <c r="U1121" s="250">
        <f t="shared" si="758"/>
        <v>350</v>
      </c>
      <c r="V1121" s="250">
        <f t="shared" si="758"/>
        <v>350</v>
      </c>
      <c r="W1121" s="286">
        <f t="shared" si="758"/>
        <v>350</v>
      </c>
      <c r="X1121" s="117"/>
      <c r="Y1121" s="260"/>
      <c r="Z1121" s="117">
        <f t="shared" si="758"/>
        <v>349.7</v>
      </c>
      <c r="AA1121" s="117">
        <f t="shared" si="758"/>
        <v>350</v>
      </c>
      <c r="AB1121" s="117">
        <f t="shared" si="758"/>
        <v>350</v>
      </c>
      <c r="AC1121" s="117">
        <f t="shared" si="758"/>
        <v>350</v>
      </c>
      <c r="AD1121" s="117">
        <f t="shared" si="758"/>
        <v>350</v>
      </c>
    </row>
    <row r="1122" spans="1:30" s="98" customFormat="1" ht="20.25" hidden="1" customHeight="1" x14ac:dyDescent="0.25">
      <c r="A1122" s="167" t="s">
        <v>334</v>
      </c>
      <c r="B1122" s="167"/>
      <c r="C1122" s="167"/>
      <c r="D1122" s="167"/>
      <c r="E1122" s="180" t="s">
        <v>380</v>
      </c>
      <c r="F1122" s="182">
        <f t="shared" si="755"/>
        <v>200</v>
      </c>
      <c r="G1122" s="182">
        <f t="shared" si="756"/>
        <v>300</v>
      </c>
      <c r="H1122" s="183">
        <f t="shared" si="757"/>
        <v>499.7</v>
      </c>
      <c r="I1122" s="108"/>
      <c r="J1122" s="115"/>
      <c r="K1122" s="115"/>
      <c r="L1122" s="115"/>
      <c r="M1122" s="176">
        <v>32211</v>
      </c>
      <c r="N1122" s="177"/>
      <c r="O1122" s="178" t="s">
        <v>40</v>
      </c>
      <c r="P1122" s="177" t="s">
        <v>153</v>
      </c>
      <c r="Q1122" s="179">
        <f>Q1124+Q1123</f>
        <v>100</v>
      </c>
      <c r="R1122" s="179">
        <f>R1124+R1123</f>
        <v>0</v>
      </c>
      <c r="S1122" s="179">
        <f>S1124+S1123</f>
        <v>100</v>
      </c>
      <c r="T1122" s="179">
        <f t="shared" ref="T1122:AD1122" si="759">T1124+T1123</f>
        <v>0</v>
      </c>
      <c r="U1122" s="251">
        <f t="shared" si="759"/>
        <v>100</v>
      </c>
      <c r="V1122" s="251">
        <f t="shared" si="759"/>
        <v>100</v>
      </c>
      <c r="W1122" s="287">
        <f t="shared" si="759"/>
        <v>100</v>
      </c>
      <c r="X1122" s="179"/>
      <c r="Y1122" s="261"/>
      <c r="Z1122" s="179">
        <f t="shared" si="759"/>
        <v>99.7</v>
      </c>
      <c r="AA1122" s="179">
        <f t="shared" si="759"/>
        <v>100</v>
      </c>
      <c r="AB1122" s="179">
        <f t="shared" si="759"/>
        <v>100</v>
      </c>
      <c r="AC1122" s="179">
        <f t="shared" si="759"/>
        <v>100</v>
      </c>
      <c r="AD1122" s="179">
        <f t="shared" si="759"/>
        <v>100</v>
      </c>
    </row>
    <row r="1123" spans="1:30" s="98" customFormat="1" ht="20.25" hidden="1" customHeight="1" x14ac:dyDescent="0.25">
      <c r="A1123" s="166" t="s">
        <v>334</v>
      </c>
      <c r="B1123" s="166"/>
      <c r="C1123" s="166"/>
      <c r="D1123" s="166"/>
      <c r="E1123" s="166"/>
      <c r="F1123" s="182">
        <f t="shared" si="755"/>
        <v>100</v>
      </c>
      <c r="G1123" s="182">
        <f t="shared" si="756"/>
        <v>150</v>
      </c>
      <c r="H1123" s="183">
        <f t="shared" si="757"/>
        <v>249.7</v>
      </c>
      <c r="I1123" s="108"/>
      <c r="J1123" s="115"/>
      <c r="K1123" s="115"/>
      <c r="L1123" s="115"/>
      <c r="M1123" s="9"/>
      <c r="N1123" s="155">
        <v>322110</v>
      </c>
      <c r="O1123" s="156" t="s">
        <v>40</v>
      </c>
      <c r="P1123" s="157" t="s">
        <v>153</v>
      </c>
      <c r="Q1123" s="158">
        <v>50</v>
      </c>
      <c r="R1123" s="158">
        <f>S1123-Q1123</f>
        <v>0</v>
      </c>
      <c r="S1123" s="158">
        <v>50</v>
      </c>
      <c r="T1123" s="158"/>
      <c r="U1123" s="252">
        <v>50</v>
      </c>
      <c r="V1123" s="252">
        <v>50</v>
      </c>
      <c r="W1123" s="289">
        <v>50</v>
      </c>
      <c r="X1123" s="158"/>
      <c r="Y1123" s="262"/>
      <c r="Z1123" s="158">
        <v>49.7</v>
      </c>
      <c r="AA1123" s="158">
        <f t="shared" ref="AA1123:AA1124" si="760">+Q1123</f>
        <v>50</v>
      </c>
      <c r="AB1123" s="158">
        <v>50</v>
      </c>
      <c r="AC1123" s="158">
        <v>50</v>
      </c>
      <c r="AD1123" s="158">
        <v>50</v>
      </c>
    </row>
    <row r="1124" spans="1:30" s="98" customFormat="1" ht="20.25" hidden="1" customHeight="1" x14ac:dyDescent="0.25">
      <c r="A1124" s="166" t="s">
        <v>334</v>
      </c>
      <c r="B1124" s="166"/>
      <c r="C1124" s="166"/>
      <c r="D1124" s="166"/>
      <c r="E1124" s="166"/>
      <c r="F1124" s="182">
        <f t="shared" si="755"/>
        <v>100</v>
      </c>
      <c r="G1124" s="182">
        <f t="shared" si="756"/>
        <v>150</v>
      </c>
      <c r="H1124" s="183">
        <f t="shared" si="757"/>
        <v>250</v>
      </c>
      <c r="I1124" s="108"/>
      <c r="J1124" s="115"/>
      <c r="K1124" s="115"/>
      <c r="L1124" s="115"/>
      <c r="M1124" s="9"/>
      <c r="N1124" s="155">
        <v>322111</v>
      </c>
      <c r="O1124" s="156" t="s">
        <v>40</v>
      </c>
      <c r="P1124" s="157" t="s">
        <v>155</v>
      </c>
      <c r="Q1124" s="158">
        <v>50</v>
      </c>
      <c r="R1124" s="158">
        <f>S1124-Q1124</f>
        <v>0</v>
      </c>
      <c r="S1124" s="158">
        <v>50</v>
      </c>
      <c r="T1124" s="158"/>
      <c r="U1124" s="252">
        <v>50</v>
      </c>
      <c r="V1124" s="252">
        <v>50</v>
      </c>
      <c r="W1124" s="289">
        <v>50</v>
      </c>
      <c r="X1124" s="158"/>
      <c r="Y1124" s="262"/>
      <c r="Z1124" s="158">
        <v>50</v>
      </c>
      <c r="AA1124" s="158">
        <f t="shared" si="760"/>
        <v>50</v>
      </c>
      <c r="AB1124" s="158">
        <v>50</v>
      </c>
      <c r="AC1124" s="158">
        <v>50</v>
      </c>
      <c r="AD1124" s="158">
        <v>50</v>
      </c>
    </row>
    <row r="1125" spans="1:30" s="98" customFormat="1" ht="20.25" hidden="1" customHeight="1" x14ac:dyDescent="0.25">
      <c r="A1125" s="167" t="s">
        <v>334</v>
      </c>
      <c r="B1125" s="167"/>
      <c r="C1125" s="167"/>
      <c r="D1125" s="167"/>
      <c r="E1125" s="180" t="s">
        <v>380</v>
      </c>
      <c r="F1125" s="182">
        <f t="shared" si="755"/>
        <v>0</v>
      </c>
      <c r="G1125" s="182">
        <f t="shared" si="756"/>
        <v>0</v>
      </c>
      <c r="H1125" s="183">
        <f t="shared" si="757"/>
        <v>0</v>
      </c>
      <c r="I1125" s="108"/>
      <c r="J1125" s="115"/>
      <c r="K1125" s="115"/>
      <c r="L1125" s="115"/>
      <c r="M1125" s="176">
        <v>32212</v>
      </c>
      <c r="N1125" s="177"/>
      <c r="O1125" s="178" t="s">
        <v>40</v>
      </c>
      <c r="P1125" s="177" t="s">
        <v>160</v>
      </c>
      <c r="Q1125" s="179">
        <v>0</v>
      </c>
      <c r="R1125" s="179">
        <v>0</v>
      </c>
      <c r="S1125" s="179">
        <v>0</v>
      </c>
      <c r="T1125" s="179">
        <v>0</v>
      </c>
      <c r="U1125" s="251">
        <v>0</v>
      </c>
      <c r="V1125" s="251">
        <v>0</v>
      </c>
      <c r="W1125" s="287">
        <v>0</v>
      </c>
      <c r="X1125" s="179"/>
      <c r="Y1125" s="261"/>
      <c r="Z1125" s="179">
        <v>0</v>
      </c>
      <c r="AA1125" s="179">
        <v>0</v>
      </c>
      <c r="AB1125" s="179">
        <v>0</v>
      </c>
      <c r="AC1125" s="179">
        <v>0</v>
      </c>
      <c r="AD1125" s="179">
        <v>0</v>
      </c>
    </row>
    <row r="1126" spans="1:30" s="98" customFormat="1" ht="20.25" hidden="1" customHeight="1" x14ac:dyDescent="0.25">
      <c r="A1126" s="166" t="s">
        <v>334</v>
      </c>
      <c r="B1126" s="166"/>
      <c r="C1126" s="166"/>
      <c r="D1126" s="166"/>
      <c r="E1126" s="166"/>
      <c r="F1126" s="182">
        <f t="shared" si="755"/>
        <v>0</v>
      </c>
      <c r="G1126" s="182">
        <f t="shared" si="756"/>
        <v>0</v>
      </c>
      <c r="H1126" s="183">
        <f t="shared" si="757"/>
        <v>0</v>
      </c>
      <c r="I1126" s="108"/>
      <c r="J1126" s="115"/>
      <c r="K1126" s="115"/>
      <c r="L1126" s="115"/>
      <c r="M1126" s="9"/>
      <c r="N1126" s="155">
        <v>322120</v>
      </c>
      <c r="O1126" s="156" t="s">
        <v>40</v>
      </c>
      <c r="P1126" s="157" t="s">
        <v>160</v>
      </c>
      <c r="Q1126" s="158">
        <v>0</v>
      </c>
      <c r="R1126" s="158">
        <v>0</v>
      </c>
      <c r="S1126" s="158">
        <f>Q1126+R1126</f>
        <v>0</v>
      </c>
      <c r="T1126" s="158"/>
      <c r="U1126" s="252">
        <v>0</v>
      </c>
      <c r="V1126" s="252">
        <v>0</v>
      </c>
      <c r="W1126" s="289">
        <v>0</v>
      </c>
      <c r="X1126" s="158"/>
      <c r="Y1126" s="262"/>
      <c r="Z1126" s="158"/>
      <c r="AA1126" s="158">
        <f>+Q1126</f>
        <v>0</v>
      </c>
      <c r="AB1126" s="158"/>
      <c r="AC1126" s="158"/>
      <c r="AD1126" s="158"/>
    </row>
    <row r="1127" spans="1:30" s="98" customFormat="1" ht="20.25" hidden="1" customHeight="1" x14ac:dyDescent="0.25">
      <c r="A1127" s="167" t="s">
        <v>334</v>
      </c>
      <c r="B1127" s="167"/>
      <c r="C1127" s="167"/>
      <c r="D1127" s="167"/>
      <c r="E1127" s="180" t="s">
        <v>380</v>
      </c>
      <c r="F1127" s="182">
        <f t="shared" si="755"/>
        <v>240</v>
      </c>
      <c r="G1127" s="182">
        <f t="shared" si="756"/>
        <v>360</v>
      </c>
      <c r="H1127" s="183">
        <f t="shared" si="757"/>
        <v>600</v>
      </c>
      <c r="I1127" s="108"/>
      <c r="J1127" s="115"/>
      <c r="K1127" s="115"/>
      <c r="L1127" s="115"/>
      <c r="M1127" s="176">
        <v>32214</v>
      </c>
      <c r="N1127" s="177"/>
      <c r="O1127" s="178" t="s">
        <v>40</v>
      </c>
      <c r="P1127" s="177" t="s">
        <v>161</v>
      </c>
      <c r="Q1127" s="179">
        <f>Q1128</f>
        <v>120</v>
      </c>
      <c r="R1127" s="179">
        <f>R1128</f>
        <v>0</v>
      </c>
      <c r="S1127" s="179">
        <f>S1128</f>
        <v>120</v>
      </c>
      <c r="T1127" s="179">
        <f t="shared" ref="T1127:AD1127" si="761">T1128</f>
        <v>0</v>
      </c>
      <c r="U1127" s="251">
        <f t="shared" si="761"/>
        <v>120</v>
      </c>
      <c r="V1127" s="251">
        <f t="shared" si="761"/>
        <v>120</v>
      </c>
      <c r="W1127" s="287">
        <f t="shared" si="761"/>
        <v>120</v>
      </c>
      <c r="X1127" s="179"/>
      <c r="Y1127" s="261"/>
      <c r="Z1127" s="179">
        <f t="shared" si="761"/>
        <v>120</v>
      </c>
      <c r="AA1127" s="179">
        <f t="shared" si="761"/>
        <v>120</v>
      </c>
      <c r="AB1127" s="179">
        <f t="shared" si="761"/>
        <v>120</v>
      </c>
      <c r="AC1127" s="179">
        <f t="shared" si="761"/>
        <v>120</v>
      </c>
      <c r="AD1127" s="179">
        <f t="shared" si="761"/>
        <v>120</v>
      </c>
    </row>
    <row r="1128" spans="1:30" s="98" customFormat="1" ht="20.25" hidden="1" customHeight="1" x14ac:dyDescent="0.25">
      <c r="A1128" s="166" t="s">
        <v>334</v>
      </c>
      <c r="B1128" s="166"/>
      <c r="C1128" s="166"/>
      <c r="D1128" s="166"/>
      <c r="E1128" s="166"/>
      <c r="F1128" s="182">
        <f t="shared" si="755"/>
        <v>240</v>
      </c>
      <c r="G1128" s="182">
        <f t="shared" si="756"/>
        <v>360</v>
      </c>
      <c r="H1128" s="183">
        <f t="shared" si="757"/>
        <v>600</v>
      </c>
      <c r="I1128" s="108"/>
      <c r="J1128" s="115"/>
      <c r="K1128" s="115"/>
      <c r="L1128" s="115"/>
      <c r="M1128" s="9"/>
      <c r="N1128" s="155">
        <v>322140</v>
      </c>
      <c r="O1128" s="156" t="s">
        <v>40</v>
      </c>
      <c r="P1128" s="157" t="s">
        <v>161</v>
      </c>
      <c r="Q1128" s="158">
        <v>120</v>
      </c>
      <c r="R1128" s="158">
        <f>S1128-Q1128</f>
        <v>0</v>
      </c>
      <c r="S1128" s="158">
        <v>120</v>
      </c>
      <c r="T1128" s="158"/>
      <c r="U1128" s="252">
        <v>120</v>
      </c>
      <c r="V1128" s="252">
        <v>120</v>
      </c>
      <c r="W1128" s="289">
        <v>120</v>
      </c>
      <c r="X1128" s="158"/>
      <c r="Y1128" s="262"/>
      <c r="Z1128" s="158">
        <v>120</v>
      </c>
      <c r="AA1128" s="158">
        <f>+Q1128</f>
        <v>120</v>
      </c>
      <c r="AB1128" s="158">
        <v>120</v>
      </c>
      <c r="AC1128" s="158">
        <v>120</v>
      </c>
      <c r="AD1128" s="158">
        <v>120</v>
      </c>
    </row>
    <row r="1129" spans="1:30" s="98" customFormat="1" ht="20.25" hidden="1" customHeight="1" x14ac:dyDescent="0.25">
      <c r="A1129" s="167" t="s">
        <v>334</v>
      </c>
      <c r="B1129" s="167"/>
      <c r="C1129" s="167"/>
      <c r="D1129" s="167"/>
      <c r="E1129" s="180" t="s">
        <v>380</v>
      </c>
      <c r="F1129" s="182">
        <f t="shared" si="755"/>
        <v>260</v>
      </c>
      <c r="G1129" s="182">
        <f t="shared" si="756"/>
        <v>390</v>
      </c>
      <c r="H1129" s="183">
        <f t="shared" si="757"/>
        <v>650</v>
      </c>
      <c r="I1129" s="108"/>
      <c r="J1129" s="115"/>
      <c r="K1129" s="115"/>
      <c r="L1129" s="115"/>
      <c r="M1129" s="176">
        <v>32216</v>
      </c>
      <c r="N1129" s="177"/>
      <c r="O1129" s="178" t="s">
        <v>40</v>
      </c>
      <c r="P1129" s="177" t="s">
        <v>162</v>
      </c>
      <c r="Q1129" s="179">
        <f>Q1130</f>
        <v>130</v>
      </c>
      <c r="R1129" s="179">
        <f>R1130</f>
        <v>0</v>
      </c>
      <c r="S1129" s="179">
        <f>S1130</f>
        <v>130</v>
      </c>
      <c r="T1129" s="179">
        <f t="shared" ref="T1129:AD1129" si="762">T1130</f>
        <v>0</v>
      </c>
      <c r="U1129" s="251">
        <f t="shared" si="762"/>
        <v>130</v>
      </c>
      <c r="V1129" s="251">
        <f t="shared" si="762"/>
        <v>130</v>
      </c>
      <c r="W1129" s="287">
        <f t="shared" si="762"/>
        <v>130</v>
      </c>
      <c r="X1129" s="179"/>
      <c r="Y1129" s="261"/>
      <c r="Z1129" s="179">
        <f t="shared" si="762"/>
        <v>130</v>
      </c>
      <c r="AA1129" s="179">
        <f t="shared" si="762"/>
        <v>130</v>
      </c>
      <c r="AB1129" s="179">
        <f t="shared" si="762"/>
        <v>130</v>
      </c>
      <c r="AC1129" s="179">
        <f t="shared" si="762"/>
        <v>130</v>
      </c>
      <c r="AD1129" s="179">
        <f t="shared" si="762"/>
        <v>130</v>
      </c>
    </row>
    <row r="1130" spans="1:30" s="98" customFormat="1" ht="20.25" hidden="1" customHeight="1" x14ac:dyDescent="0.25">
      <c r="A1130" s="166" t="s">
        <v>334</v>
      </c>
      <c r="B1130" s="166"/>
      <c r="C1130" s="166"/>
      <c r="D1130" s="166"/>
      <c r="E1130" s="166"/>
      <c r="F1130" s="182">
        <f t="shared" si="755"/>
        <v>260</v>
      </c>
      <c r="G1130" s="182">
        <f t="shared" si="756"/>
        <v>390</v>
      </c>
      <c r="H1130" s="183">
        <f t="shared" si="757"/>
        <v>650</v>
      </c>
      <c r="I1130" s="108"/>
      <c r="J1130" s="115"/>
      <c r="K1130" s="115"/>
      <c r="L1130" s="115"/>
      <c r="M1130" s="9"/>
      <c r="N1130" s="155">
        <v>322160</v>
      </c>
      <c r="O1130" s="156" t="s">
        <v>40</v>
      </c>
      <c r="P1130" s="157" t="s">
        <v>162</v>
      </c>
      <c r="Q1130" s="158">
        <v>130</v>
      </c>
      <c r="R1130" s="158">
        <f>S1130-Q1130</f>
        <v>0</v>
      </c>
      <c r="S1130" s="158">
        <v>130</v>
      </c>
      <c r="T1130" s="158"/>
      <c r="U1130" s="252">
        <v>130</v>
      </c>
      <c r="V1130" s="252">
        <v>130</v>
      </c>
      <c r="W1130" s="289">
        <v>130</v>
      </c>
      <c r="X1130" s="158"/>
      <c r="Y1130" s="262"/>
      <c r="Z1130" s="158">
        <v>130</v>
      </c>
      <c r="AA1130" s="158">
        <f>+Q1130</f>
        <v>130</v>
      </c>
      <c r="AB1130" s="158">
        <v>130</v>
      </c>
      <c r="AC1130" s="158">
        <v>130</v>
      </c>
      <c r="AD1130" s="158">
        <v>130</v>
      </c>
    </row>
    <row r="1131" spans="1:30" s="98" customFormat="1" ht="20.25" customHeight="1" x14ac:dyDescent="0.25">
      <c r="A1131" s="166" t="s">
        <v>334</v>
      </c>
      <c r="B1131" s="166"/>
      <c r="C1131" s="166"/>
      <c r="D1131" s="180" t="s">
        <v>379</v>
      </c>
      <c r="E1131" s="180" t="s">
        <v>380</v>
      </c>
      <c r="F1131" s="182">
        <f t="shared" si="755"/>
        <v>160</v>
      </c>
      <c r="G1131" s="182">
        <f t="shared" si="756"/>
        <v>320</v>
      </c>
      <c r="H1131" s="183">
        <f t="shared" si="757"/>
        <v>400</v>
      </c>
      <c r="I1131" s="108"/>
      <c r="J1131" s="115"/>
      <c r="K1131" s="115"/>
      <c r="L1131" s="115">
        <v>3222</v>
      </c>
      <c r="M1131" s="9"/>
      <c r="N1131" s="111"/>
      <c r="O1131" s="10" t="s">
        <v>40</v>
      </c>
      <c r="P1131" s="111" t="s">
        <v>164</v>
      </c>
      <c r="Q1131" s="117">
        <f>Q1132+Q1134</f>
        <v>80</v>
      </c>
      <c r="R1131" s="117">
        <f>R1132+R1134</f>
        <v>0</v>
      </c>
      <c r="S1131" s="117">
        <f>S1132+S1134</f>
        <v>80</v>
      </c>
      <c r="T1131" s="117">
        <v>80</v>
      </c>
      <c r="U1131" s="250">
        <f t="shared" ref="U1131:AD1131" si="763">U1132+U1134</f>
        <v>80</v>
      </c>
      <c r="V1131" s="250">
        <f t="shared" si="763"/>
        <v>80</v>
      </c>
      <c r="W1131" s="286">
        <f t="shared" si="763"/>
        <v>80</v>
      </c>
      <c r="X1131" s="117"/>
      <c r="Y1131" s="260"/>
      <c r="Z1131" s="117">
        <f t="shared" si="763"/>
        <v>80</v>
      </c>
      <c r="AA1131" s="117">
        <f t="shared" si="763"/>
        <v>80</v>
      </c>
      <c r="AB1131" s="117">
        <f t="shared" si="763"/>
        <v>80</v>
      </c>
      <c r="AC1131" s="117">
        <f t="shared" si="763"/>
        <v>80</v>
      </c>
      <c r="AD1131" s="117">
        <f t="shared" si="763"/>
        <v>80</v>
      </c>
    </row>
    <row r="1132" spans="1:30" s="98" customFormat="1" ht="20.25" hidden="1" customHeight="1" x14ac:dyDescent="0.25">
      <c r="A1132" s="167" t="s">
        <v>334</v>
      </c>
      <c r="B1132" s="167"/>
      <c r="C1132" s="167"/>
      <c r="D1132" s="167"/>
      <c r="E1132" s="180" t="s">
        <v>380</v>
      </c>
      <c r="F1132" s="182">
        <f t="shared" si="755"/>
        <v>0</v>
      </c>
      <c r="G1132" s="182">
        <f t="shared" si="756"/>
        <v>0</v>
      </c>
      <c r="H1132" s="183">
        <f t="shared" si="757"/>
        <v>0</v>
      </c>
      <c r="I1132" s="108"/>
      <c r="J1132" s="115"/>
      <c r="K1132" s="115"/>
      <c r="L1132" s="115"/>
      <c r="M1132" s="176">
        <v>32221</v>
      </c>
      <c r="N1132" s="177"/>
      <c r="O1132" s="178" t="s">
        <v>40</v>
      </c>
      <c r="P1132" s="177" t="s">
        <v>165</v>
      </c>
      <c r="Q1132" s="179">
        <f>Q1133</f>
        <v>0</v>
      </c>
      <c r="R1132" s="179">
        <f>R1133</f>
        <v>0</v>
      </c>
      <c r="S1132" s="179">
        <f>S1133</f>
        <v>0</v>
      </c>
      <c r="T1132" s="179">
        <f t="shared" ref="T1132:AD1132" si="764">T1133</f>
        <v>0</v>
      </c>
      <c r="U1132" s="251">
        <f t="shared" si="764"/>
        <v>0</v>
      </c>
      <c r="V1132" s="251">
        <f t="shared" si="764"/>
        <v>0</v>
      </c>
      <c r="W1132" s="287">
        <f t="shared" si="764"/>
        <v>0</v>
      </c>
      <c r="X1132" s="179"/>
      <c r="Y1132" s="261"/>
      <c r="Z1132" s="179">
        <f t="shared" si="764"/>
        <v>0</v>
      </c>
      <c r="AA1132" s="179">
        <f t="shared" si="764"/>
        <v>0</v>
      </c>
      <c r="AB1132" s="179">
        <f t="shared" si="764"/>
        <v>0</v>
      </c>
      <c r="AC1132" s="179">
        <f t="shared" si="764"/>
        <v>0</v>
      </c>
      <c r="AD1132" s="179">
        <f t="shared" si="764"/>
        <v>0</v>
      </c>
    </row>
    <row r="1133" spans="1:30" s="98" customFormat="1" ht="20.25" hidden="1" customHeight="1" x14ac:dyDescent="0.25">
      <c r="A1133" s="166" t="s">
        <v>334</v>
      </c>
      <c r="B1133" s="166"/>
      <c r="C1133" s="166"/>
      <c r="D1133" s="166"/>
      <c r="E1133" s="166"/>
      <c r="F1133" s="182">
        <f t="shared" si="755"/>
        <v>0</v>
      </c>
      <c r="G1133" s="182">
        <f t="shared" si="756"/>
        <v>0</v>
      </c>
      <c r="H1133" s="183">
        <f t="shared" si="757"/>
        <v>0</v>
      </c>
      <c r="I1133" s="108"/>
      <c r="J1133" s="115"/>
      <c r="K1133" s="115"/>
      <c r="L1133" s="115"/>
      <c r="M1133" s="9"/>
      <c r="N1133" s="155">
        <v>322210</v>
      </c>
      <c r="O1133" s="156" t="s">
        <v>40</v>
      </c>
      <c r="P1133" s="157" t="s">
        <v>165</v>
      </c>
      <c r="Q1133" s="158">
        <v>0</v>
      </c>
      <c r="R1133" s="158">
        <v>0</v>
      </c>
      <c r="S1133" s="158">
        <f>Q1133+R1133</f>
        <v>0</v>
      </c>
      <c r="T1133" s="158"/>
      <c r="U1133" s="252"/>
      <c r="V1133" s="252"/>
      <c r="W1133" s="289">
        <v>0</v>
      </c>
      <c r="X1133" s="158"/>
      <c r="Y1133" s="262"/>
      <c r="Z1133" s="158"/>
      <c r="AA1133" s="158">
        <f>+Q1133</f>
        <v>0</v>
      </c>
      <c r="AB1133" s="158"/>
      <c r="AC1133" s="158"/>
      <c r="AD1133" s="158"/>
    </row>
    <row r="1134" spans="1:30" s="98" customFormat="1" ht="20.25" hidden="1" customHeight="1" x14ac:dyDescent="0.25">
      <c r="A1134" s="167" t="s">
        <v>334</v>
      </c>
      <c r="B1134" s="167"/>
      <c r="C1134" s="167"/>
      <c r="D1134" s="167"/>
      <c r="E1134" s="180" t="s">
        <v>380</v>
      </c>
      <c r="F1134" s="182">
        <f t="shared" si="755"/>
        <v>160</v>
      </c>
      <c r="G1134" s="182">
        <f t="shared" si="756"/>
        <v>240</v>
      </c>
      <c r="H1134" s="183">
        <f t="shared" si="757"/>
        <v>400</v>
      </c>
      <c r="I1134" s="108"/>
      <c r="J1134" s="115"/>
      <c r="K1134" s="115"/>
      <c r="L1134" s="115"/>
      <c r="M1134" s="176">
        <v>32222</v>
      </c>
      <c r="N1134" s="177"/>
      <c r="O1134" s="178" t="s">
        <v>40</v>
      </c>
      <c r="P1134" s="177" t="s">
        <v>167</v>
      </c>
      <c r="Q1134" s="179">
        <f>Q1135</f>
        <v>80</v>
      </c>
      <c r="R1134" s="179">
        <f>R1135</f>
        <v>0</v>
      </c>
      <c r="S1134" s="179">
        <f>S1135</f>
        <v>80</v>
      </c>
      <c r="T1134" s="179">
        <f t="shared" ref="T1134:AD1134" si="765">T1135</f>
        <v>0</v>
      </c>
      <c r="U1134" s="251">
        <f t="shared" si="765"/>
        <v>80</v>
      </c>
      <c r="V1134" s="251">
        <f t="shared" si="765"/>
        <v>80</v>
      </c>
      <c r="W1134" s="287">
        <f t="shared" si="765"/>
        <v>80</v>
      </c>
      <c r="X1134" s="179"/>
      <c r="Y1134" s="261"/>
      <c r="Z1134" s="179">
        <f t="shared" si="765"/>
        <v>80</v>
      </c>
      <c r="AA1134" s="179">
        <f t="shared" si="765"/>
        <v>80</v>
      </c>
      <c r="AB1134" s="179">
        <f t="shared" si="765"/>
        <v>80</v>
      </c>
      <c r="AC1134" s="179">
        <f t="shared" si="765"/>
        <v>80</v>
      </c>
      <c r="AD1134" s="179">
        <f t="shared" si="765"/>
        <v>80</v>
      </c>
    </row>
    <row r="1135" spans="1:30" s="98" customFormat="1" ht="20.25" hidden="1" customHeight="1" x14ac:dyDescent="0.25">
      <c r="A1135" s="166" t="s">
        <v>334</v>
      </c>
      <c r="B1135" s="166"/>
      <c r="C1135" s="166"/>
      <c r="D1135" s="166"/>
      <c r="E1135" s="166"/>
      <c r="F1135" s="182">
        <f t="shared" si="755"/>
        <v>160</v>
      </c>
      <c r="G1135" s="182">
        <f t="shared" si="756"/>
        <v>240</v>
      </c>
      <c r="H1135" s="183">
        <f t="shared" si="757"/>
        <v>400</v>
      </c>
      <c r="I1135" s="108"/>
      <c r="J1135" s="115"/>
      <c r="K1135" s="115"/>
      <c r="L1135" s="115"/>
      <c r="M1135" s="9"/>
      <c r="N1135" s="155">
        <v>322220</v>
      </c>
      <c r="O1135" s="156" t="s">
        <v>40</v>
      </c>
      <c r="P1135" s="157" t="s">
        <v>167</v>
      </c>
      <c r="Q1135" s="158">
        <v>80</v>
      </c>
      <c r="R1135" s="158">
        <f>S1135-Q1135</f>
        <v>0</v>
      </c>
      <c r="S1135" s="158">
        <v>80</v>
      </c>
      <c r="T1135" s="158"/>
      <c r="U1135" s="252">
        <v>80</v>
      </c>
      <c r="V1135" s="252">
        <v>80</v>
      </c>
      <c r="W1135" s="289">
        <v>80</v>
      </c>
      <c r="X1135" s="158"/>
      <c r="Y1135" s="262"/>
      <c r="Z1135" s="158">
        <v>80</v>
      </c>
      <c r="AA1135" s="158">
        <f>+Q1135</f>
        <v>80</v>
      </c>
      <c r="AB1135" s="158">
        <v>80</v>
      </c>
      <c r="AC1135" s="158">
        <v>80</v>
      </c>
      <c r="AD1135" s="158">
        <v>80</v>
      </c>
    </row>
    <row r="1136" spans="1:30" s="98" customFormat="1" ht="20.25" customHeight="1" x14ac:dyDescent="0.25">
      <c r="A1136" s="166" t="s">
        <v>334</v>
      </c>
      <c r="B1136" s="166"/>
      <c r="C1136" s="166"/>
      <c r="D1136" s="180" t="s">
        <v>379</v>
      </c>
      <c r="E1136" s="180" t="s">
        <v>380</v>
      </c>
      <c r="F1136" s="182">
        <f t="shared" si="755"/>
        <v>1900</v>
      </c>
      <c r="G1136" s="182">
        <f t="shared" si="756"/>
        <v>3800</v>
      </c>
      <c r="H1136" s="183">
        <f t="shared" si="757"/>
        <v>4640</v>
      </c>
      <c r="I1136" s="108"/>
      <c r="J1136" s="115"/>
      <c r="K1136" s="115"/>
      <c r="L1136" s="115">
        <v>3223</v>
      </c>
      <c r="M1136" s="9"/>
      <c r="N1136" s="111"/>
      <c r="O1136" s="10" t="s">
        <v>40</v>
      </c>
      <c r="P1136" s="111" t="s">
        <v>170</v>
      </c>
      <c r="Q1136" s="117">
        <f>Q1137+Q1140+Q1142</f>
        <v>950</v>
      </c>
      <c r="R1136" s="117">
        <f t="shared" ref="R1136:AD1136" si="766">R1137+R1140+R1142</f>
        <v>0</v>
      </c>
      <c r="S1136" s="117">
        <f t="shared" si="766"/>
        <v>950</v>
      </c>
      <c r="T1136" s="117">
        <v>950</v>
      </c>
      <c r="U1136" s="250">
        <f t="shared" si="766"/>
        <v>950</v>
      </c>
      <c r="V1136" s="250">
        <f t="shared" si="766"/>
        <v>950</v>
      </c>
      <c r="W1136" s="286">
        <f t="shared" si="766"/>
        <v>950</v>
      </c>
      <c r="X1136" s="117"/>
      <c r="Y1136" s="260"/>
      <c r="Z1136" s="117">
        <f t="shared" si="766"/>
        <v>950</v>
      </c>
      <c r="AA1136" s="117">
        <f t="shared" si="766"/>
        <v>950</v>
      </c>
      <c r="AB1136" s="117">
        <f t="shared" si="766"/>
        <v>950</v>
      </c>
      <c r="AC1136" s="117">
        <f t="shared" si="766"/>
        <v>920</v>
      </c>
      <c r="AD1136" s="117">
        <f t="shared" si="766"/>
        <v>870</v>
      </c>
    </row>
    <row r="1137" spans="1:30" s="98" customFormat="1" ht="20.25" hidden="1" customHeight="1" x14ac:dyDescent="0.25">
      <c r="A1137" s="167" t="s">
        <v>334</v>
      </c>
      <c r="B1137" s="167"/>
      <c r="C1137" s="167"/>
      <c r="D1137" s="167"/>
      <c r="E1137" s="180" t="s">
        <v>380</v>
      </c>
      <c r="F1137" s="182">
        <f t="shared" si="755"/>
        <v>1400</v>
      </c>
      <c r="G1137" s="182">
        <f t="shared" si="756"/>
        <v>2100</v>
      </c>
      <c r="H1137" s="183">
        <f t="shared" si="757"/>
        <v>3500</v>
      </c>
      <c r="I1137" s="108"/>
      <c r="J1137" s="115"/>
      <c r="K1137" s="115"/>
      <c r="L1137" s="115"/>
      <c r="M1137" s="176">
        <v>32231</v>
      </c>
      <c r="N1137" s="177"/>
      <c r="O1137" s="178" t="s">
        <v>40</v>
      </c>
      <c r="P1137" s="177" t="s">
        <v>171</v>
      </c>
      <c r="Q1137" s="179">
        <f>Q1138+Q1139</f>
        <v>700</v>
      </c>
      <c r="R1137" s="179">
        <f>R1138+R1139</f>
        <v>0</v>
      </c>
      <c r="S1137" s="179">
        <f>S1138+S1139</f>
        <v>700</v>
      </c>
      <c r="T1137" s="179">
        <f t="shared" ref="T1137:AD1137" si="767">T1138+T1139</f>
        <v>0</v>
      </c>
      <c r="U1137" s="251">
        <f t="shared" si="767"/>
        <v>700</v>
      </c>
      <c r="V1137" s="251">
        <f t="shared" si="767"/>
        <v>700</v>
      </c>
      <c r="W1137" s="287">
        <f t="shared" si="767"/>
        <v>700</v>
      </c>
      <c r="X1137" s="179"/>
      <c r="Y1137" s="261"/>
      <c r="Z1137" s="179">
        <f t="shared" si="767"/>
        <v>700</v>
      </c>
      <c r="AA1137" s="179">
        <f t="shared" si="767"/>
        <v>700</v>
      </c>
      <c r="AB1137" s="179">
        <f t="shared" si="767"/>
        <v>700</v>
      </c>
      <c r="AC1137" s="179">
        <f t="shared" si="767"/>
        <v>700</v>
      </c>
      <c r="AD1137" s="179">
        <f t="shared" si="767"/>
        <v>700</v>
      </c>
    </row>
    <row r="1138" spans="1:30" s="98" customFormat="1" ht="20.25" hidden="1" customHeight="1" x14ac:dyDescent="0.25">
      <c r="A1138" s="166" t="s">
        <v>334</v>
      </c>
      <c r="B1138" s="166"/>
      <c r="C1138" s="166"/>
      <c r="D1138" s="166"/>
      <c r="E1138" s="166"/>
      <c r="F1138" s="182">
        <f t="shared" si="755"/>
        <v>640</v>
      </c>
      <c r="G1138" s="182">
        <f t="shared" si="756"/>
        <v>960</v>
      </c>
      <c r="H1138" s="183">
        <f t="shared" si="757"/>
        <v>1600</v>
      </c>
      <c r="I1138" s="108"/>
      <c r="J1138" s="115"/>
      <c r="K1138" s="115"/>
      <c r="L1138" s="115"/>
      <c r="M1138" s="9"/>
      <c r="N1138" s="155">
        <v>322310</v>
      </c>
      <c r="O1138" s="156" t="s">
        <v>40</v>
      </c>
      <c r="P1138" s="157" t="s">
        <v>171</v>
      </c>
      <c r="Q1138" s="158">
        <v>320</v>
      </c>
      <c r="R1138" s="158">
        <f>S1138-Q1138</f>
        <v>0</v>
      </c>
      <c r="S1138" s="158">
        <v>320</v>
      </c>
      <c r="T1138" s="158"/>
      <c r="U1138" s="252">
        <v>320</v>
      </c>
      <c r="V1138" s="252">
        <v>320</v>
      </c>
      <c r="W1138" s="289">
        <v>320</v>
      </c>
      <c r="X1138" s="158"/>
      <c r="Y1138" s="262"/>
      <c r="Z1138" s="158">
        <v>320</v>
      </c>
      <c r="AA1138" s="158">
        <f t="shared" ref="AA1138:AA1139" si="768">+Q1138</f>
        <v>320</v>
      </c>
      <c r="AB1138" s="158">
        <v>320</v>
      </c>
      <c r="AC1138" s="158">
        <v>320</v>
      </c>
      <c r="AD1138" s="158">
        <v>320</v>
      </c>
    </row>
    <row r="1139" spans="1:30" s="98" customFormat="1" ht="20.25" hidden="1" customHeight="1" x14ac:dyDescent="0.25">
      <c r="A1139" s="166" t="s">
        <v>334</v>
      </c>
      <c r="B1139" s="166"/>
      <c r="C1139" s="166"/>
      <c r="D1139" s="166"/>
      <c r="E1139" s="166"/>
      <c r="F1139" s="182">
        <f t="shared" si="755"/>
        <v>760</v>
      </c>
      <c r="G1139" s="182">
        <f t="shared" si="756"/>
        <v>1140</v>
      </c>
      <c r="H1139" s="183">
        <f t="shared" si="757"/>
        <v>1900</v>
      </c>
      <c r="I1139" s="108"/>
      <c r="J1139" s="115"/>
      <c r="K1139" s="115"/>
      <c r="L1139" s="115"/>
      <c r="M1139" s="9"/>
      <c r="N1139" s="155">
        <v>322311</v>
      </c>
      <c r="O1139" s="156" t="s">
        <v>40</v>
      </c>
      <c r="P1139" s="157" t="s">
        <v>262</v>
      </c>
      <c r="Q1139" s="158">
        <v>380</v>
      </c>
      <c r="R1139" s="158">
        <f>S1139-Q1139</f>
        <v>0</v>
      </c>
      <c r="S1139" s="158">
        <v>380</v>
      </c>
      <c r="T1139" s="158"/>
      <c r="U1139" s="252">
        <v>380</v>
      </c>
      <c r="V1139" s="252">
        <v>380</v>
      </c>
      <c r="W1139" s="289">
        <v>380</v>
      </c>
      <c r="X1139" s="158"/>
      <c r="Y1139" s="262"/>
      <c r="Z1139" s="158">
        <v>380</v>
      </c>
      <c r="AA1139" s="158">
        <f t="shared" si="768"/>
        <v>380</v>
      </c>
      <c r="AB1139" s="158">
        <v>380</v>
      </c>
      <c r="AC1139" s="158">
        <v>380</v>
      </c>
      <c r="AD1139" s="158">
        <v>380</v>
      </c>
    </row>
    <row r="1140" spans="1:30" s="98" customFormat="1" ht="20.25" hidden="1" customHeight="1" x14ac:dyDescent="0.25">
      <c r="A1140" s="167" t="s">
        <v>334</v>
      </c>
      <c r="B1140" s="167"/>
      <c r="C1140" s="167"/>
      <c r="D1140" s="167"/>
      <c r="E1140" s="180" t="s">
        <v>380</v>
      </c>
      <c r="F1140" s="182">
        <f t="shared" si="755"/>
        <v>500</v>
      </c>
      <c r="G1140" s="182">
        <f t="shared" si="756"/>
        <v>750</v>
      </c>
      <c r="H1140" s="183">
        <f t="shared" si="757"/>
        <v>1140</v>
      </c>
      <c r="I1140" s="108"/>
      <c r="J1140" s="115"/>
      <c r="K1140" s="115"/>
      <c r="L1140" s="115"/>
      <c r="M1140" s="176">
        <v>32233</v>
      </c>
      <c r="N1140" s="177"/>
      <c r="O1140" s="178" t="s">
        <v>40</v>
      </c>
      <c r="P1140" s="177" t="s">
        <v>173</v>
      </c>
      <c r="Q1140" s="179">
        <f>Q1141</f>
        <v>250</v>
      </c>
      <c r="R1140" s="179">
        <f>R1141</f>
        <v>0</v>
      </c>
      <c r="S1140" s="179">
        <f>S1141</f>
        <v>250</v>
      </c>
      <c r="T1140" s="179">
        <f t="shared" ref="T1140:AD1140" si="769">T1141</f>
        <v>0</v>
      </c>
      <c r="U1140" s="251">
        <f t="shared" si="769"/>
        <v>250</v>
      </c>
      <c r="V1140" s="251">
        <f t="shared" si="769"/>
        <v>250</v>
      </c>
      <c r="W1140" s="287">
        <f t="shared" si="769"/>
        <v>250</v>
      </c>
      <c r="X1140" s="179"/>
      <c r="Y1140" s="261"/>
      <c r="Z1140" s="179">
        <f t="shared" si="769"/>
        <v>250</v>
      </c>
      <c r="AA1140" s="179">
        <f t="shared" si="769"/>
        <v>250</v>
      </c>
      <c r="AB1140" s="179">
        <f t="shared" si="769"/>
        <v>250</v>
      </c>
      <c r="AC1140" s="179">
        <f t="shared" si="769"/>
        <v>220</v>
      </c>
      <c r="AD1140" s="179">
        <f t="shared" si="769"/>
        <v>170</v>
      </c>
    </row>
    <row r="1141" spans="1:30" s="98" customFormat="1" ht="20.25" hidden="1" customHeight="1" x14ac:dyDescent="0.25">
      <c r="A1141" s="166" t="s">
        <v>334</v>
      </c>
      <c r="B1141" s="166"/>
      <c r="C1141" s="166"/>
      <c r="D1141" s="166"/>
      <c r="E1141" s="166"/>
      <c r="F1141" s="182">
        <f t="shared" si="755"/>
        <v>500</v>
      </c>
      <c r="G1141" s="182">
        <f t="shared" si="756"/>
        <v>750</v>
      </c>
      <c r="H1141" s="183">
        <f t="shared" si="757"/>
        <v>1140</v>
      </c>
      <c r="I1141" s="108"/>
      <c r="J1141" s="115"/>
      <c r="K1141" s="115"/>
      <c r="L1141" s="115"/>
      <c r="M1141" s="9"/>
      <c r="N1141" s="155">
        <v>322330</v>
      </c>
      <c r="O1141" s="156" t="s">
        <v>40</v>
      </c>
      <c r="P1141" s="157" t="s">
        <v>173</v>
      </c>
      <c r="Q1141" s="158">
        <v>250</v>
      </c>
      <c r="R1141" s="158">
        <f>S1141-Q1141</f>
        <v>0</v>
      </c>
      <c r="S1141" s="158">
        <v>250</v>
      </c>
      <c r="T1141" s="158"/>
      <c r="U1141" s="252">
        <v>250</v>
      </c>
      <c r="V1141" s="252">
        <v>250</v>
      </c>
      <c r="W1141" s="289">
        <v>250</v>
      </c>
      <c r="X1141" s="158"/>
      <c r="Y1141" s="262"/>
      <c r="Z1141" s="158">
        <v>250</v>
      </c>
      <c r="AA1141" s="158">
        <f>+Q1141</f>
        <v>250</v>
      </c>
      <c r="AB1141" s="158">
        <v>250</v>
      </c>
      <c r="AC1141" s="158">
        <v>220</v>
      </c>
      <c r="AD1141" s="158">
        <v>170</v>
      </c>
    </row>
    <row r="1142" spans="1:30" s="98" customFormat="1" ht="20.25" hidden="1" customHeight="1" x14ac:dyDescent="0.25">
      <c r="A1142" s="167" t="s">
        <v>334</v>
      </c>
      <c r="B1142" s="167"/>
      <c r="C1142" s="167"/>
      <c r="D1142" s="167"/>
      <c r="E1142" s="180" t="s">
        <v>380</v>
      </c>
      <c r="F1142" s="182">
        <f t="shared" si="755"/>
        <v>0</v>
      </c>
      <c r="G1142" s="182">
        <f t="shared" si="756"/>
        <v>0</v>
      </c>
      <c r="H1142" s="183">
        <f t="shared" si="757"/>
        <v>0</v>
      </c>
      <c r="I1142" s="108"/>
      <c r="J1142" s="115"/>
      <c r="K1142" s="115"/>
      <c r="L1142" s="115"/>
      <c r="M1142" s="176">
        <v>32234</v>
      </c>
      <c r="N1142" s="177"/>
      <c r="O1142" s="178" t="s">
        <v>40</v>
      </c>
      <c r="P1142" s="177" t="s">
        <v>174</v>
      </c>
      <c r="Q1142" s="179">
        <v>0</v>
      </c>
      <c r="R1142" s="179">
        <v>0</v>
      </c>
      <c r="S1142" s="179">
        <v>0</v>
      </c>
      <c r="T1142" s="179">
        <v>0</v>
      </c>
      <c r="U1142" s="251">
        <v>0</v>
      </c>
      <c r="V1142" s="251">
        <v>0</v>
      </c>
      <c r="W1142" s="287">
        <v>0</v>
      </c>
      <c r="X1142" s="179"/>
      <c r="Y1142" s="261"/>
      <c r="Z1142" s="179">
        <v>0</v>
      </c>
      <c r="AA1142" s="179">
        <v>0</v>
      </c>
      <c r="AB1142" s="179">
        <v>0</v>
      </c>
      <c r="AC1142" s="179">
        <v>0</v>
      </c>
      <c r="AD1142" s="179">
        <v>0</v>
      </c>
    </row>
    <row r="1143" spans="1:30" s="194" customFormat="1" ht="20.25" customHeight="1" x14ac:dyDescent="0.25">
      <c r="A1143" s="172" t="s">
        <v>334</v>
      </c>
      <c r="B1143" s="172"/>
      <c r="C1143" s="195" t="s">
        <v>376</v>
      </c>
      <c r="D1143" s="195" t="s">
        <v>379</v>
      </c>
      <c r="E1143" s="195" t="s">
        <v>380</v>
      </c>
      <c r="F1143" s="187">
        <f t="shared" si="755"/>
        <v>1500</v>
      </c>
      <c r="G1143" s="187">
        <f t="shared" si="756"/>
        <v>2752</v>
      </c>
      <c r="H1143" s="188">
        <f t="shared" si="757"/>
        <v>3502.3</v>
      </c>
      <c r="I1143" s="108"/>
      <c r="J1143" s="115"/>
      <c r="K1143" s="115">
        <v>323</v>
      </c>
      <c r="L1143" s="115"/>
      <c r="M1143" s="115"/>
      <c r="N1143" s="116"/>
      <c r="O1143" s="10" t="s">
        <v>40</v>
      </c>
      <c r="P1143" s="111" t="s">
        <v>182</v>
      </c>
      <c r="Q1143" s="117">
        <f>Q1153+Q1156+Q1159+Q1144</f>
        <v>750</v>
      </c>
      <c r="R1143" s="117">
        <f t="shared" ref="R1143:AD1143" si="770">R1153+R1156+R1159+R1144</f>
        <v>0</v>
      </c>
      <c r="S1143" s="117">
        <f t="shared" si="770"/>
        <v>750</v>
      </c>
      <c r="T1143" s="117">
        <f t="shared" si="770"/>
        <v>502</v>
      </c>
      <c r="U1143" s="250">
        <f t="shared" si="770"/>
        <v>750</v>
      </c>
      <c r="V1143" s="250">
        <f t="shared" si="770"/>
        <v>750</v>
      </c>
      <c r="W1143" s="286">
        <f t="shared" si="770"/>
        <v>750</v>
      </c>
      <c r="X1143" s="117"/>
      <c r="Y1143" s="260"/>
      <c r="Z1143" s="193">
        <f t="shared" si="770"/>
        <v>502.3</v>
      </c>
      <c r="AA1143" s="193">
        <f t="shared" si="770"/>
        <v>750</v>
      </c>
      <c r="AB1143" s="193">
        <f t="shared" si="770"/>
        <v>750</v>
      </c>
      <c r="AC1143" s="193">
        <f t="shared" si="770"/>
        <v>750</v>
      </c>
      <c r="AD1143" s="193">
        <f t="shared" si="770"/>
        <v>750</v>
      </c>
    </row>
    <row r="1144" spans="1:30" s="98" customFormat="1" ht="20.25" hidden="1" customHeight="1" x14ac:dyDescent="0.25">
      <c r="A1144" s="166" t="s">
        <v>334</v>
      </c>
      <c r="B1144" s="166"/>
      <c r="C1144" s="166"/>
      <c r="D1144" s="180" t="s">
        <v>379</v>
      </c>
      <c r="E1144" s="180" t="s">
        <v>380</v>
      </c>
      <c r="F1144" s="182">
        <f t="shared" si="755"/>
        <v>0</v>
      </c>
      <c r="G1144" s="182">
        <f t="shared" si="756"/>
        <v>0</v>
      </c>
      <c r="H1144" s="183">
        <f t="shared" si="757"/>
        <v>0</v>
      </c>
      <c r="I1144" s="108"/>
      <c r="J1144" s="115"/>
      <c r="K1144" s="115"/>
      <c r="L1144" s="115">
        <v>3231</v>
      </c>
      <c r="M1144" s="9"/>
      <c r="N1144" s="111"/>
      <c r="O1144" s="10" t="s">
        <v>40</v>
      </c>
      <c r="P1144" s="111" t="s">
        <v>183</v>
      </c>
      <c r="Q1144" s="117">
        <f>Q1145+Q1147+Q1149+Q1151</f>
        <v>0</v>
      </c>
      <c r="R1144" s="117">
        <f t="shared" ref="R1144:AD1144" si="771">R1145+R1147+R1149+R1151</f>
        <v>0</v>
      </c>
      <c r="S1144" s="117">
        <f t="shared" si="771"/>
        <v>0</v>
      </c>
      <c r="T1144" s="117">
        <f t="shared" si="771"/>
        <v>0</v>
      </c>
      <c r="U1144" s="250">
        <f t="shared" si="771"/>
        <v>0</v>
      </c>
      <c r="V1144" s="250">
        <f t="shared" si="771"/>
        <v>0</v>
      </c>
      <c r="W1144" s="286">
        <f t="shared" si="771"/>
        <v>0</v>
      </c>
      <c r="X1144" s="117"/>
      <c r="Y1144" s="260"/>
      <c r="Z1144" s="117">
        <f t="shared" si="771"/>
        <v>0</v>
      </c>
      <c r="AA1144" s="117">
        <f t="shared" si="771"/>
        <v>0</v>
      </c>
      <c r="AB1144" s="117">
        <f t="shared" si="771"/>
        <v>0</v>
      </c>
      <c r="AC1144" s="117">
        <f t="shared" si="771"/>
        <v>0</v>
      </c>
      <c r="AD1144" s="117">
        <f t="shared" si="771"/>
        <v>0</v>
      </c>
    </row>
    <row r="1145" spans="1:30" s="98" customFormat="1" ht="20.25" hidden="1" customHeight="1" x14ac:dyDescent="0.25">
      <c r="A1145" s="167" t="s">
        <v>334</v>
      </c>
      <c r="B1145" s="167"/>
      <c r="C1145" s="167"/>
      <c r="D1145" s="167"/>
      <c r="E1145" s="180" t="s">
        <v>380</v>
      </c>
      <c r="F1145" s="182">
        <f t="shared" si="755"/>
        <v>0</v>
      </c>
      <c r="G1145" s="182">
        <f t="shared" si="756"/>
        <v>0</v>
      </c>
      <c r="H1145" s="183">
        <f t="shared" si="757"/>
        <v>0</v>
      </c>
      <c r="I1145" s="108"/>
      <c r="J1145" s="115"/>
      <c r="K1145" s="115"/>
      <c r="L1145" s="115"/>
      <c r="M1145" s="176">
        <v>32311</v>
      </c>
      <c r="N1145" s="177"/>
      <c r="O1145" s="178" t="s">
        <v>40</v>
      </c>
      <c r="P1145" s="177" t="s">
        <v>184</v>
      </c>
      <c r="Q1145" s="179">
        <f t="shared" ref="Q1145:AD1145" si="772">Q1146</f>
        <v>0</v>
      </c>
      <c r="R1145" s="179">
        <f t="shared" si="772"/>
        <v>0</v>
      </c>
      <c r="S1145" s="179">
        <f t="shared" si="772"/>
        <v>0</v>
      </c>
      <c r="T1145" s="179">
        <f t="shared" si="772"/>
        <v>0</v>
      </c>
      <c r="U1145" s="251">
        <f t="shared" si="772"/>
        <v>0</v>
      </c>
      <c r="V1145" s="251">
        <f t="shared" si="772"/>
        <v>0</v>
      </c>
      <c r="W1145" s="287">
        <f t="shared" si="772"/>
        <v>0</v>
      </c>
      <c r="X1145" s="179"/>
      <c r="Y1145" s="261"/>
      <c r="Z1145" s="179">
        <f t="shared" si="772"/>
        <v>0</v>
      </c>
      <c r="AA1145" s="179">
        <f t="shared" si="772"/>
        <v>0</v>
      </c>
      <c r="AB1145" s="179">
        <f t="shared" si="772"/>
        <v>0</v>
      </c>
      <c r="AC1145" s="179">
        <f t="shared" si="772"/>
        <v>0</v>
      </c>
      <c r="AD1145" s="179">
        <f t="shared" si="772"/>
        <v>0</v>
      </c>
    </row>
    <row r="1146" spans="1:30" s="98" customFormat="1" ht="20.25" hidden="1" customHeight="1" x14ac:dyDescent="0.25">
      <c r="A1146" s="166" t="s">
        <v>334</v>
      </c>
      <c r="B1146" s="166"/>
      <c r="C1146" s="166"/>
      <c r="D1146" s="166"/>
      <c r="E1146" s="166"/>
      <c r="F1146" s="182">
        <f t="shared" si="755"/>
        <v>0</v>
      </c>
      <c r="G1146" s="182">
        <f t="shared" si="756"/>
        <v>0</v>
      </c>
      <c r="H1146" s="183">
        <f t="shared" si="757"/>
        <v>0</v>
      </c>
      <c r="I1146" s="108"/>
      <c r="J1146" s="115"/>
      <c r="K1146" s="115"/>
      <c r="L1146" s="115"/>
      <c r="M1146" s="9"/>
      <c r="N1146" s="155">
        <v>323110</v>
      </c>
      <c r="O1146" s="156" t="s">
        <v>40</v>
      </c>
      <c r="P1146" s="157" t="s">
        <v>184</v>
      </c>
      <c r="Q1146" s="158">
        <v>0</v>
      </c>
      <c r="R1146" s="158">
        <v>0</v>
      </c>
      <c r="S1146" s="158">
        <f>Q1146+R1146</f>
        <v>0</v>
      </c>
      <c r="T1146" s="158"/>
      <c r="U1146" s="252"/>
      <c r="V1146" s="252"/>
      <c r="W1146" s="289">
        <v>0</v>
      </c>
      <c r="X1146" s="158"/>
      <c r="Y1146" s="262"/>
      <c r="Z1146" s="158"/>
      <c r="AA1146" s="158">
        <f>+Q1146</f>
        <v>0</v>
      </c>
      <c r="AB1146" s="158"/>
      <c r="AC1146" s="158"/>
      <c r="AD1146" s="158"/>
    </row>
    <row r="1147" spans="1:30" s="98" customFormat="1" ht="20.25" hidden="1" customHeight="1" x14ac:dyDescent="0.25">
      <c r="A1147" s="167" t="s">
        <v>334</v>
      </c>
      <c r="B1147" s="167"/>
      <c r="C1147" s="167"/>
      <c r="D1147" s="167"/>
      <c r="E1147" s="180" t="s">
        <v>380</v>
      </c>
      <c r="F1147" s="182">
        <f t="shared" si="755"/>
        <v>0</v>
      </c>
      <c r="G1147" s="182">
        <f t="shared" si="756"/>
        <v>0</v>
      </c>
      <c r="H1147" s="183">
        <f t="shared" si="757"/>
        <v>0</v>
      </c>
      <c r="I1147" s="108"/>
      <c r="J1147" s="115"/>
      <c r="K1147" s="115"/>
      <c r="L1147" s="115"/>
      <c r="M1147" s="176">
        <v>32312</v>
      </c>
      <c r="N1147" s="177"/>
      <c r="O1147" s="178" t="s">
        <v>40</v>
      </c>
      <c r="P1147" s="177" t="s">
        <v>185</v>
      </c>
      <c r="Q1147" s="179">
        <v>0</v>
      </c>
      <c r="R1147" s="179">
        <v>0</v>
      </c>
      <c r="S1147" s="179">
        <v>0</v>
      </c>
      <c r="T1147" s="179">
        <v>0</v>
      </c>
      <c r="U1147" s="251">
        <v>0</v>
      </c>
      <c r="V1147" s="251">
        <v>0</v>
      </c>
      <c r="W1147" s="287">
        <v>0</v>
      </c>
      <c r="X1147" s="179"/>
      <c r="Y1147" s="261"/>
      <c r="Z1147" s="179">
        <v>0</v>
      </c>
      <c r="AA1147" s="179">
        <v>0</v>
      </c>
      <c r="AB1147" s="179">
        <v>0</v>
      </c>
      <c r="AC1147" s="179">
        <v>0</v>
      </c>
      <c r="AD1147" s="179">
        <v>0</v>
      </c>
    </row>
    <row r="1148" spans="1:30" s="98" customFormat="1" ht="20.25" hidden="1" customHeight="1" x14ac:dyDescent="0.25">
      <c r="A1148" s="166" t="s">
        <v>334</v>
      </c>
      <c r="B1148" s="166"/>
      <c r="C1148" s="166"/>
      <c r="D1148" s="166"/>
      <c r="E1148" s="166"/>
      <c r="F1148" s="182">
        <f t="shared" si="755"/>
        <v>0</v>
      </c>
      <c r="G1148" s="182">
        <f t="shared" si="756"/>
        <v>0</v>
      </c>
      <c r="H1148" s="183">
        <f t="shared" si="757"/>
        <v>0</v>
      </c>
      <c r="I1148" s="108"/>
      <c r="J1148" s="115"/>
      <c r="K1148" s="115"/>
      <c r="L1148" s="115"/>
      <c r="M1148" s="9"/>
      <c r="N1148" s="155">
        <v>323120</v>
      </c>
      <c r="O1148" s="156" t="s">
        <v>40</v>
      </c>
      <c r="P1148" s="157" t="s">
        <v>185</v>
      </c>
      <c r="Q1148" s="158">
        <v>0</v>
      </c>
      <c r="R1148" s="158">
        <v>0</v>
      </c>
      <c r="S1148" s="158">
        <f>Q1148+R1148</f>
        <v>0</v>
      </c>
      <c r="T1148" s="158"/>
      <c r="U1148" s="252"/>
      <c r="V1148" s="252"/>
      <c r="W1148" s="289">
        <v>0</v>
      </c>
      <c r="X1148" s="158"/>
      <c r="Y1148" s="262"/>
      <c r="Z1148" s="158"/>
      <c r="AA1148" s="158">
        <f>+Q1148</f>
        <v>0</v>
      </c>
      <c r="AB1148" s="158"/>
      <c r="AC1148" s="158"/>
      <c r="AD1148" s="158"/>
    </row>
    <row r="1149" spans="1:30" s="98" customFormat="1" ht="20.25" hidden="1" customHeight="1" x14ac:dyDescent="0.25">
      <c r="A1149" s="167" t="s">
        <v>334</v>
      </c>
      <c r="B1149" s="167"/>
      <c r="C1149" s="167"/>
      <c r="D1149" s="167"/>
      <c r="E1149" s="180" t="s">
        <v>380</v>
      </c>
      <c r="F1149" s="182">
        <f t="shared" si="755"/>
        <v>0</v>
      </c>
      <c r="G1149" s="182">
        <f t="shared" si="756"/>
        <v>0</v>
      </c>
      <c r="H1149" s="183">
        <f t="shared" si="757"/>
        <v>0</v>
      </c>
      <c r="I1149" s="108"/>
      <c r="J1149" s="115"/>
      <c r="K1149" s="115"/>
      <c r="L1149" s="115"/>
      <c r="M1149" s="176">
        <v>32313</v>
      </c>
      <c r="N1149" s="177"/>
      <c r="O1149" s="178" t="s">
        <v>40</v>
      </c>
      <c r="P1149" s="177" t="s">
        <v>186</v>
      </c>
      <c r="Q1149" s="179">
        <v>0</v>
      </c>
      <c r="R1149" s="179">
        <v>0</v>
      </c>
      <c r="S1149" s="179">
        <v>0</v>
      </c>
      <c r="T1149" s="179">
        <v>0</v>
      </c>
      <c r="U1149" s="251">
        <v>0</v>
      </c>
      <c r="V1149" s="251">
        <v>0</v>
      </c>
      <c r="W1149" s="287">
        <v>0</v>
      </c>
      <c r="X1149" s="179"/>
      <c r="Y1149" s="261"/>
      <c r="Z1149" s="179">
        <v>0</v>
      </c>
      <c r="AA1149" s="179">
        <v>0</v>
      </c>
      <c r="AB1149" s="179">
        <v>0</v>
      </c>
      <c r="AC1149" s="179">
        <v>0</v>
      </c>
      <c r="AD1149" s="179">
        <v>0</v>
      </c>
    </row>
    <row r="1150" spans="1:30" s="98" customFormat="1" ht="20.25" hidden="1" customHeight="1" x14ac:dyDescent="0.25">
      <c r="A1150" s="166" t="s">
        <v>334</v>
      </c>
      <c r="B1150" s="166"/>
      <c r="C1150" s="166"/>
      <c r="D1150" s="166"/>
      <c r="E1150" s="166"/>
      <c r="F1150" s="182">
        <f t="shared" si="755"/>
        <v>0</v>
      </c>
      <c r="G1150" s="182">
        <f t="shared" si="756"/>
        <v>0</v>
      </c>
      <c r="H1150" s="183">
        <f t="shared" si="757"/>
        <v>0</v>
      </c>
      <c r="I1150" s="108"/>
      <c r="J1150" s="115"/>
      <c r="K1150" s="115"/>
      <c r="L1150" s="115"/>
      <c r="M1150" s="9"/>
      <c r="N1150" s="155">
        <v>323130</v>
      </c>
      <c r="O1150" s="156" t="s">
        <v>40</v>
      </c>
      <c r="P1150" s="157" t="s">
        <v>186</v>
      </c>
      <c r="Q1150" s="158">
        <v>0</v>
      </c>
      <c r="R1150" s="158">
        <v>0</v>
      </c>
      <c r="S1150" s="158">
        <f>Q1150+R1150</f>
        <v>0</v>
      </c>
      <c r="T1150" s="158"/>
      <c r="U1150" s="252"/>
      <c r="V1150" s="252"/>
      <c r="W1150" s="289">
        <v>0</v>
      </c>
      <c r="X1150" s="158"/>
      <c r="Y1150" s="262"/>
      <c r="Z1150" s="158"/>
      <c r="AA1150" s="158">
        <f>+Q1150</f>
        <v>0</v>
      </c>
      <c r="AB1150" s="158"/>
      <c r="AC1150" s="158"/>
      <c r="AD1150" s="158"/>
    </row>
    <row r="1151" spans="1:30" s="98" customFormat="1" ht="20.25" hidden="1" customHeight="1" x14ac:dyDescent="0.25">
      <c r="A1151" s="167" t="s">
        <v>334</v>
      </c>
      <c r="B1151" s="167"/>
      <c r="C1151" s="167"/>
      <c r="D1151" s="167"/>
      <c r="E1151" s="180" t="s">
        <v>380</v>
      </c>
      <c r="F1151" s="182">
        <f t="shared" si="755"/>
        <v>0</v>
      </c>
      <c r="G1151" s="182">
        <f t="shared" si="756"/>
        <v>0</v>
      </c>
      <c r="H1151" s="183">
        <f t="shared" si="757"/>
        <v>0</v>
      </c>
      <c r="I1151" s="108"/>
      <c r="J1151" s="115"/>
      <c r="K1151" s="115"/>
      <c r="L1151" s="115"/>
      <c r="M1151" s="176">
        <v>32319</v>
      </c>
      <c r="N1151" s="177"/>
      <c r="O1151" s="178" t="s">
        <v>40</v>
      </c>
      <c r="P1151" s="177" t="s">
        <v>187</v>
      </c>
      <c r="Q1151" s="179">
        <v>0</v>
      </c>
      <c r="R1151" s="179">
        <v>0</v>
      </c>
      <c r="S1151" s="179">
        <v>0</v>
      </c>
      <c r="T1151" s="179">
        <v>0</v>
      </c>
      <c r="U1151" s="251">
        <v>0</v>
      </c>
      <c r="V1151" s="251">
        <v>0</v>
      </c>
      <c r="W1151" s="287">
        <v>0</v>
      </c>
      <c r="X1151" s="179"/>
      <c r="Y1151" s="261"/>
      <c r="Z1151" s="179">
        <v>0</v>
      </c>
      <c r="AA1151" s="179">
        <v>0</v>
      </c>
      <c r="AB1151" s="179">
        <v>0</v>
      </c>
      <c r="AC1151" s="179">
        <v>0</v>
      </c>
      <c r="AD1151" s="179">
        <v>0</v>
      </c>
    </row>
    <row r="1152" spans="1:30" s="98" customFormat="1" ht="20.25" hidden="1" customHeight="1" x14ac:dyDescent="0.25">
      <c r="A1152" s="166" t="s">
        <v>334</v>
      </c>
      <c r="B1152" s="166"/>
      <c r="C1152" s="166"/>
      <c r="D1152" s="166"/>
      <c r="E1152" s="166"/>
      <c r="F1152" s="182">
        <f t="shared" si="755"/>
        <v>0</v>
      </c>
      <c r="G1152" s="182">
        <f t="shared" si="756"/>
        <v>0</v>
      </c>
      <c r="H1152" s="183">
        <f t="shared" si="757"/>
        <v>0</v>
      </c>
      <c r="I1152" s="108"/>
      <c r="J1152" s="115"/>
      <c r="K1152" s="115"/>
      <c r="L1152" s="115"/>
      <c r="M1152" s="9"/>
      <c r="N1152" s="155">
        <v>323190</v>
      </c>
      <c r="O1152" s="156" t="s">
        <v>40</v>
      </c>
      <c r="P1152" s="157" t="s">
        <v>187</v>
      </c>
      <c r="Q1152" s="158">
        <v>0</v>
      </c>
      <c r="R1152" s="158">
        <v>0</v>
      </c>
      <c r="S1152" s="158">
        <f>Q1152+R1152</f>
        <v>0</v>
      </c>
      <c r="T1152" s="158"/>
      <c r="U1152" s="252"/>
      <c r="V1152" s="252"/>
      <c r="W1152" s="289">
        <v>0</v>
      </c>
      <c r="X1152" s="158"/>
      <c r="Y1152" s="262"/>
      <c r="Z1152" s="158"/>
      <c r="AA1152" s="158">
        <f>+Q1152</f>
        <v>0</v>
      </c>
      <c r="AB1152" s="158"/>
      <c r="AC1152" s="158"/>
      <c r="AD1152" s="158"/>
    </row>
    <row r="1153" spans="1:30" s="98" customFormat="1" ht="20.25" customHeight="1" x14ac:dyDescent="0.25">
      <c r="A1153" s="166" t="s">
        <v>334</v>
      </c>
      <c r="B1153" s="166"/>
      <c r="C1153" s="166"/>
      <c r="D1153" s="180" t="s">
        <v>379</v>
      </c>
      <c r="E1153" s="180" t="s">
        <v>380</v>
      </c>
      <c r="F1153" s="182">
        <f t="shared" si="755"/>
        <v>300</v>
      </c>
      <c r="G1153" s="182">
        <f t="shared" si="756"/>
        <v>175</v>
      </c>
      <c r="H1153" s="183">
        <f t="shared" si="757"/>
        <v>225</v>
      </c>
      <c r="I1153" s="108"/>
      <c r="J1153" s="115"/>
      <c r="K1153" s="115"/>
      <c r="L1153" s="115">
        <v>3232</v>
      </c>
      <c r="M1153" s="9"/>
      <c r="N1153" s="111"/>
      <c r="O1153" s="10" t="s">
        <v>40</v>
      </c>
      <c r="P1153" s="111" t="s">
        <v>189</v>
      </c>
      <c r="Q1153" s="117">
        <f t="shared" ref="Q1153:AD1154" si="773">Q1154</f>
        <v>50</v>
      </c>
      <c r="R1153" s="117">
        <f t="shared" si="773"/>
        <v>100</v>
      </c>
      <c r="S1153" s="117">
        <f t="shared" si="773"/>
        <v>150</v>
      </c>
      <c r="T1153" s="117">
        <v>25</v>
      </c>
      <c r="U1153" s="250">
        <f t="shared" si="773"/>
        <v>50</v>
      </c>
      <c r="V1153" s="250">
        <f t="shared" si="773"/>
        <v>50</v>
      </c>
      <c r="W1153" s="286">
        <f t="shared" si="773"/>
        <v>50</v>
      </c>
      <c r="X1153" s="117"/>
      <c r="Y1153" s="260"/>
      <c r="Z1153" s="117">
        <f t="shared" si="773"/>
        <v>25</v>
      </c>
      <c r="AA1153" s="117">
        <f t="shared" si="773"/>
        <v>50</v>
      </c>
      <c r="AB1153" s="117">
        <f t="shared" si="773"/>
        <v>50</v>
      </c>
      <c r="AC1153" s="117">
        <f t="shared" si="773"/>
        <v>50</v>
      </c>
      <c r="AD1153" s="117">
        <f t="shared" si="773"/>
        <v>50</v>
      </c>
    </row>
    <row r="1154" spans="1:30" s="98" customFormat="1" ht="20.25" hidden="1" customHeight="1" x14ac:dyDescent="0.25">
      <c r="A1154" s="167" t="s">
        <v>334</v>
      </c>
      <c r="B1154" s="167"/>
      <c r="C1154" s="167"/>
      <c r="D1154" s="167"/>
      <c r="E1154" s="180" t="s">
        <v>380</v>
      </c>
      <c r="F1154" s="182">
        <f t="shared" si="755"/>
        <v>300</v>
      </c>
      <c r="G1154" s="182">
        <f t="shared" si="756"/>
        <v>150</v>
      </c>
      <c r="H1154" s="183">
        <f t="shared" si="757"/>
        <v>225</v>
      </c>
      <c r="I1154" s="108"/>
      <c r="J1154" s="115"/>
      <c r="K1154" s="115"/>
      <c r="L1154" s="115"/>
      <c r="M1154" s="176">
        <v>32322</v>
      </c>
      <c r="N1154" s="177"/>
      <c r="O1154" s="178" t="s">
        <v>40</v>
      </c>
      <c r="P1154" s="177" t="s">
        <v>190</v>
      </c>
      <c r="Q1154" s="179">
        <f t="shared" si="773"/>
        <v>50</v>
      </c>
      <c r="R1154" s="179">
        <f t="shared" si="773"/>
        <v>100</v>
      </c>
      <c r="S1154" s="179">
        <f t="shared" si="773"/>
        <v>150</v>
      </c>
      <c r="T1154" s="179">
        <f t="shared" si="773"/>
        <v>0</v>
      </c>
      <c r="U1154" s="251">
        <f t="shared" si="773"/>
        <v>50</v>
      </c>
      <c r="V1154" s="251">
        <f t="shared" si="773"/>
        <v>50</v>
      </c>
      <c r="W1154" s="287">
        <f t="shared" si="773"/>
        <v>50</v>
      </c>
      <c r="X1154" s="179"/>
      <c r="Y1154" s="261"/>
      <c r="Z1154" s="179">
        <f t="shared" si="773"/>
        <v>25</v>
      </c>
      <c r="AA1154" s="179">
        <f t="shared" si="773"/>
        <v>50</v>
      </c>
      <c r="AB1154" s="179">
        <f t="shared" si="773"/>
        <v>50</v>
      </c>
      <c r="AC1154" s="179">
        <f t="shared" si="773"/>
        <v>50</v>
      </c>
      <c r="AD1154" s="179">
        <f t="shared" si="773"/>
        <v>50</v>
      </c>
    </row>
    <row r="1155" spans="1:30" s="98" customFormat="1" ht="20.25" hidden="1" customHeight="1" x14ac:dyDescent="0.25">
      <c r="A1155" s="166" t="s">
        <v>334</v>
      </c>
      <c r="B1155" s="166"/>
      <c r="C1155" s="166"/>
      <c r="D1155" s="166"/>
      <c r="E1155" s="166"/>
      <c r="F1155" s="182">
        <f t="shared" si="755"/>
        <v>300</v>
      </c>
      <c r="G1155" s="182">
        <f t="shared" si="756"/>
        <v>150</v>
      </c>
      <c r="H1155" s="183">
        <f t="shared" si="757"/>
        <v>225</v>
      </c>
      <c r="I1155" s="108"/>
      <c r="J1155" s="115"/>
      <c r="K1155" s="115"/>
      <c r="L1155" s="115"/>
      <c r="M1155" s="9"/>
      <c r="N1155" s="155">
        <v>323220</v>
      </c>
      <c r="O1155" s="156" t="s">
        <v>40</v>
      </c>
      <c r="P1155" s="157" t="s">
        <v>190</v>
      </c>
      <c r="Q1155" s="158">
        <v>50</v>
      </c>
      <c r="R1155" s="158">
        <f>S1155-Q1155</f>
        <v>100</v>
      </c>
      <c r="S1155" s="158">
        <v>150</v>
      </c>
      <c r="T1155" s="158"/>
      <c r="U1155" s="252">
        <v>50</v>
      </c>
      <c r="V1155" s="252">
        <v>50</v>
      </c>
      <c r="W1155" s="289">
        <v>50</v>
      </c>
      <c r="X1155" s="158"/>
      <c r="Y1155" s="262"/>
      <c r="Z1155" s="158">
        <v>25</v>
      </c>
      <c r="AA1155" s="158">
        <f>+Q1155</f>
        <v>50</v>
      </c>
      <c r="AB1155" s="158">
        <v>50</v>
      </c>
      <c r="AC1155" s="158">
        <v>50</v>
      </c>
      <c r="AD1155" s="158">
        <v>50</v>
      </c>
    </row>
    <row r="1156" spans="1:30" s="98" customFormat="1" ht="20.25" hidden="1" customHeight="1" x14ac:dyDescent="0.25">
      <c r="A1156" s="166" t="s">
        <v>334</v>
      </c>
      <c r="B1156" s="166"/>
      <c r="C1156" s="166"/>
      <c r="D1156" s="180" t="s">
        <v>379</v>
      </c>
      <c r="E1156" s="180" t="s">
        <v>380</v>
      </c>
      <c r="F1156" s="182">
        <f t="shared" si="755"/>
        <v>0</v>
      </c>
      <c r="G1156" s="182">
        <f t="shared" si="756"/>
        <v>200</v>
      </c>
      <c r="H1156" s="183">
        <f t="shared" si="757"/>
        <v>400</v>
      </c>
      <c r="I1156" s="108"/>
      <c r="J1156" s="115"/>
      <c r="K1156" s="115"/>
      <c r="L1156" s="115">
        <v>3233</v>
      </c>
      <c r="M1156" s="9"/>
      <c r="N1156" s="111"/>
      <c r="O1156" s="10" t="s">
        <v>40</v>
      </c>
      <c r="P1156" s="111" t="s">
        <v>192</v>
      </c>
      <c r="Q1156" s="117">
        <f t="shared" ref="Q1156:AD1157" si="774">Q1157</f>
        <v>100</v>
      </c>
      <c r="R1156" s="117">
        <f t="shared" si="774"/>
        <v>-100</v>
      </c>
      <c r="S1156" s="117">
        <f t="shared" si="774"/>
        <v>0</v>
      </c>
      <c r="T1156" s="117">
        <f t="shared" si="774"/>
        <v>0</v>
      </c>
      <c r="U1156" s="250">
        <f t="shared" si="774"/>
        <v>100</v>
      </c>
      <c r="V1156" s="250">
        <f t="shared" si="774"/>
        <v>100</v>
      </c>
      <c r="W1156" s="286">
        <f t="shared" si="774"/>
        <v>0</v>
      </c>
      <c r="X1156" s="117"/>
      <c r="Y1156" s="260"/>
      <c r="Z1156" s="117">
        <f t="shared" si="774"/>
        <v>0</v>
      </c>
      <c r="AA1156" s="117">
        <f t="shared" si="774"/>
        <v>100</v>
      </c>
      <c r="AB1156" s="117">
        <f t="shared" si="774"/>
        <v>100</v>
      </c>
      <c r="AC1156" s="117">
        <f t="shared" si="774"/>
        <v>100</v>
      </c>
      <c r="AD1156" s="117">
        <f t="shared" si="774"/>
        <v>100</v>
      </c>
    </row>
    <row r="1157" spans="1:30" s="98" customFormat="1" ht="20.25" hidden="1" customHeight="1" x14ac:dyDescent="0.25">
      <c r="A1157" s="167" t="s">
        <v>334</v>
      </c>
      <c r="B1157" s="167"/>
      <c r="C1157" s="167"/>
      <c r="D1157" s="167"/>
      <c r="E1157" s="180" t="s">
        <v>380</v>
      </c>
      <c r="F1157" s="182">
        <f t="shared" si="755"/>
        <v>0</v>
      </c>
      <c r="G1157" s="182">
        <f t="shared" si="756"/>
        <v>200</v>
      </c>
      <c r="H1157" s="183">
        <f t="shared" si="757"/>
        <v>400</v>
      </c>
      <c r="I1157" s="108"/>
      <c r="J1157" s="115"/>
      <c r="K1157" s="115"/>
      <c r="L1157" s="115"/>
      <c r="M1157" s="176">
        <v>32339</v>
      </c>
      <c r="N1157" s="177"/>
      <c r="O1157" s="178" t="s">
        <v>40</v>
      </c>
      <c r="P1157" s="177" t="s">
        <v>193</v>
      </c>
      <c r="Q1157" s="179">
        <f t="shared" si="774"/>
        <v>100</v>
      </c>
      <c r="R1157" s="179">
        <f t="shared" si="774"/>
        <v>-100</v>
      </c>
      <c r="S1157" s="179">
        <f t="shared" si="774"/>
        <v>0</v>
      </c>
      <c r="T1157" s="179">
        <f t="shared" si="774"/>
        <v>0</v>
      </c>
      <c r="U1157" s="251">
        <f t="shared" si="774"/>
        <v>100</v>
      </c>
      <c r="V1157" s="251">
        <f t="shared" si="774"/>
        <v>100</v>
      </c>
      <c r="W1157" s="287">
        <f t="shared" si="774"/>
        <v>0</v>
      </c>
      <c r="X1157" s="179"/>
      <c r="Y1157" s="261"/>
      <c r="Z1157" s="179">
        <f t="shared" si="774"/>
        <v>0</v>
      </c>
      <c r="AA1157" s="179">
        <f t="shared" si="774"/>
        <v>100</v>
      </c>
      <c r="AB1157" s="179">
        <f t="shared" si="774"/>
        <v>100</v>
      </c>
      <c r="AC1157" s="179">
        <f t="shared" si="774"/>
        <v>100</v>
      </c>
      <c r="AD1157" s="179">
        <f t="shared" si="774"/>
        <v>100</v>
      </c>
    </row>
    <row r="1158" spans="1:30" s="98" customFormat="1" ht="20.25" hidden="1" customHeight="1" x14ac:dyDescent="0.25">
      <c r="A1158" s="166" t="s">
        <v>334</v>
      </c>
      <c r="B1158" s="166"/>
      <c r="C1158" s="166"/>
      <c r="D1158" s="166"/>
      <c r="E1158" s="166"/>
      <c r="F1158" s="182">
        <f t="shared" si="755"/>
        <v>0</v>
      </c>
      <c r="G1158" s="182">
        <f t="shared" si="756"/>
        <v>200</v>
      </c>
      <c r="H1158" s="183">
        <f t="shared" si="757"/>
        <v>400</v>
      </c>
      <c r="I1158" s="108"/>
      <c r="J1158" s="115"/>
      <c r="K1158" s="115"/>
      <c r="L1158" s="115"/>
      <c r="M1158" s="9"/>
      <c r="N1158" s="155">
        <v>323390</v>
      </c>
      <c r="O1158" s="156" t="s">
        <v>40</v>
      </c>
      <c r="P1158" s="157" t="s">
        <v>193</v>
      </c>
      <c r="Q1158" s="158">
        <v>100</v>
      </c>
      <c r="R1158" s="158">
        <f>S1158-Q1158</f>
        <v>-100</v>
      </c>
      <c r="S1158" s="158">
        <v>0</v>
      </c>
      <c r="T1158" s="158"/>
      <c r="U1158" s="252">
        <v>100</v>
      </c>
      <c r="V1158" s="252">
        <v>100</v>
      </c>
      <c r="W1158" s="289">
        <v>0</v>
      </c>
      <c r="X1158" s="158"/>
      <c r="Y1158" s="262"/>
      <c r="Z1158" s="158"/>
      <c r="AA1158" s="158">
        <f>+Q1158</f>
        <v>100</v>
      </c>
      <c r="AB1158" s="158">
        <v>100</v>
      </c>
      <c r="AC1158" s="158">
        <v>100</v>
      </c>
      <c r="AD1158" s="158">
        <v>100</v>
      </c>
    </row>
    <row r="1159" spans="1:30" s="98" customFormat="1" ht="20.25" customHeight="1" x14ac:dyDescent="0.25">
      <c r="A1159" s="166" t="s">
        <v>334</v>
      </c>
      <c r="B1159" s="166"/>
      <c r="C1159" s="166"/>
      <c r="D1159" s="180" t="s">
        <v>379</v>
      </c>
      <c r="E1159" s="180" t="s">
        <v>380</v>
      </c>
      <c r="F1159" s="182">
        <f t="shared" si="755"/>
        <v>1200</v>
      </c>
      <c r="G1159" s="182">
        <f t="shared" si="756"/>
        <v>2377</v>
      </c>
      <c r="H1159" s="183">
        <f t="shared" si="757"/>
        <v>2877.3</v>
      </c>
      <c r="I1159" s="108"/>
      <c r="J1159" s="115"/>
      <c r="K1159" s="115"/>
      <c r="L1159" s="115">
        <v>3237</v>
      </c>
      <c r="M1159" s="115"/>
      <c r="N1159" s="116"/>
      <c r="O1159" s="10" t="s">
        <v>40</v>
      </c>
      <c r="P1159" s="111" t="s">
        <v>206</v>
      </c>
      <c r="Q1159" s="117">
        <f t="shared" ref="Q1159:AD1160" si="775">Q1160</f>
        <v>600</v>
      </c>
      <c r="R1159" s="117">
        <f t="shared" si="775"/>
        <v>0</v>
      </c>
      <c r="S1159" s="117">
        <f t="shared" si="775"/>
        <v>600</v>
      </c>
      <c r="T1159" s="117">
        <v>477</v>
      </c>
      <c r="U1159" s="250">
        <f t="shared" si="775"/>
        <v>600</v>
      </c>
      <c r="V1159" s="250">
        <f t="shared" si="775"/>
        <v>600</v>
      </c>
      <c r="W1159" s="286">
        <f t="shared" si="775"/>
        <v>700</v>
      </c>
      <c r="X1159" s="117"/>
      <c r="Y1159" s="260"/>
      <c r="Z1159" s="117">
        <f t="shared" si="775"/>
        <v>477.3</v>
      </c>
      <c r="AA1159" s="117">
        <f t="shared" si="775"/>
        <v>600</v>
      </c>
      <c r="AB1159" s="117">
        <f t="shared" si="775"/>
        <v>600</v>
      </c>
      <c r="AC1159" s="117">
        <f t="shared" si="775"/>
        <v>600</v>
      </c>
      <c r="AD1159" s="117">
        <f t="shared" si="775"/>
        <v>600</v>
      </c>
    </row>
    <row r="1160" spans="1:30" s="98" customFormat="1" ht="20.25" hidden="1" customHeight="1" x14ac:dyDescent="0.25">
      <c r="A1160" s="167" t="s">
        <v>334</v>
      </c>
      <c r="B1160" s="167"/>
      <c r="C1160" s="167"/>
      <c r="D1160" s="167"/>
      <c r="E1160" s="180" t="s">
        <v>380</v>
      </c>
      <c r="F1160" s="182">
        <f t="shared" si="755"/>
        <v>1200</v>
      </c>
      <c r="G1160" s="182">
        <f t="shared" si="756"/>
        <v>1900</v>
      </c>
      <c r="H1160" s="183">
        <f t="shared" si="757"/>
        <v>2877.3</v>
      </c>
      <c r="I1160" s="108"/>
      <c r="J1160" s="115"/>
      <c r="K1160" s="115"/>
      <c r="L1160" s="115"/>
      <c r="M1160" s="176">
        <v>32372</v>
      </c>
      <c r="N1160" s="177"/>
      <c r="O1160" s="178" t="s">
        <v>40</v>
      </c>
      <c r="P1160" s="177" t="s">
        <v>207</v>
      </c>
      <c r="Q1160" s="179">
        <f t="shared" si="775"/>
        <v>600</v>
      </c>
      <c r="R1160" s="179">
        <f t="shared" si="775"/>
        <v>0</v>
      </c>
      <c r="S1160" s="179">
        <f t="shared" si="775"/>
        <v>600</v>
      </c>
      <c r="T1160" s="179">
        <f t="shared" si="775"/>
        <v>0</v>
      </c>
      <c r="U1160" s="251">
        <f t="shared" si="775"/>
        <v>600</v>
      </c>
      <c r="V1160" s="251">
        <f t="shared" si="775"/>
        <v>600</v>
      </c>
      <c r="W1160" s="287">
        <f t="shared" si="775"/>
        <v>700</v>
      </c>
      <c r="X1160" s="179"/>
      <c r="Y1160" s="261"/>
      <c r="Z1160" s="179">
        <f t="shared" si="775"/>
        <v>477.3</v>
      </c>
      <c r="AA1160" s="179">
        <f t="shared" si="775"/>
        <v>600</v>
      </c>
      <c r="AB1160" s="179">
        <f t="shared" si="775"/>
        <v>600</v>
      </c>
      <c r="AC1160" s="179">
        <f t="shared" si="775"/>
        <v>600</v>
      </c>
      <c r="AD1160" s="179">
        <f t="shared" si="775"/>
        <v>600</v>
      </c>
    </row>
    <row r="1161" spans="1:30" s="98" customFormat="1" ht="20.25" hidden="1" customHeight="1" x14ac:dyDescent="0.25">
      <c r="A1161" s="166" t="s">
        <v>334</v>
      </c>
      <c r="B1161" s="166"/>
      <c r="C1161" s="166"/>
      <c r="D1161" s="166"/>
      <c r="E1161" s="166"/>
      <c r="F1161" s="182">
        <f t="shared" si="755"/>
        <v>1200</v>
      </c>
      <c r="G1161" s="182">
        <f t="shared" si="756"/>
        <v>1900</v>
      </c>
      <c r="H1161" s="183">
        <f t="shared" si="757"/>
        <v>2877.3</v>
      </c>
      <c r="I1161" s="108"/>
      <c r="J1161" s="115"/>
      <c r="K1161" s="115"/>
      <c r="L1161" s="115"/>
      <c r="M1161" s="9"/>
      <c r="N1161" s="155">
        <v>323720</v>
      </c>
      <c r="O1161" s="156" t="s">
        <v>40</v>
      </c>
      <c r="P1161" s="157" t="s">
        <v>207</v>
      </c>
      <c r="Q1161" s="158">
        <v>600</v>
      </c>
      <c r="R1161" s="158">
        <f>S1161-Q1161</f>
        <v>0</v>
      </c>
      <c r="S1161" s="158">
        <v>600</v>
      </c>
      <c r="T1161" s="158"/>
      <c r="U1161" s="252">
        <v>600</v>
      </c>
      <c r="V1161" s="252">
        <v>600</v>
      </c>
      <c r="W1161" s="289">
        <v>700</v>
      </c>
      <c r="X1161" s="158"/>
      <c r="Y1161" s="262"/>
      <c r="Z1161" s="158">
        <v>477.3</v>
      </c>
      <c r="AA1161" s="158">
        <f>+Q1161</f>
        <v>600</v>
      </c>
      <c r="AB1161" s="158">
        <v>600</v>
      </c>
      <c r="AC1161" s="158">
        <v>600</v>
      </c>
      <c r="AD1161" s="158">
        <v>600</v>
      </c>
    </row>
    <row r="1162" spans="1:30" s="98" customFormat="1" ht="30" hidden="1" customHeight="1" x14ac:dyDescent="0.25">
      <c r="A1162" s="166" t="s">
        <v>334</v>
      </c>
      <c r="B1162" s="180" t="s">
        <v>345</v>
      </c>
      <c r="C1162" s="180" t="s">
        <v>376</v>
      </c>
      <c r="D1162" s="180" t="s">
        <v>379</v>
      </c>
      <c r="E1162" s="180" t="s">
        <v>380</v>
      </c>
      <c r="F1162" s="182">
        <f t="shared" si="755"/>
        <v>0</v>
      </c>
      <c r="G1162" s="182">
        <f t="shared" si="756"/>
        <v>0</v>
      </c>
      <c r="H1162" s="183">
        <f t="shared" si="757"/>
        <v>0</v>
      </c>
      <c r="I1162" s="393" t="s">
        <v>340</v>
      </c>
      <c r="J1162" s="394"/>
      <c r="K1162" s="394"/>
      <c r="L1162" s="394"/>
      <c r="M1162" s="394"/>
      <c r="N1162" s="394"/>
      <c r="O1162" s="395"/>
      <c r="P1162" s="95" t="s">
        <v>341</v>
      </c>
      <c r="Q1162" s="96">
        <f>+Q1163</f>
        <v>0</v>
      </c>
      <c r="R1162" s="96">
        <f t="shared" ref="R1162:AD1163" si="776">+R1163</f>
        <v>0</v>
      </c>
      <c r="S1162" s="96">
        <f t="shared" si="776"/>
        <v>0</v>
      </c>
      <c r="T1162" s="96">
        <f t="shared" si="776"/>
        <v>0</v>
      </c>
      <c r="U1162" s="96">
        <f t="shared" si="776"/>
        <v>0</v>
      </c>
      <c r="V1162" s="96">
        <f t="shared" si="776"/>
        <v>0</v>
      </c>
      <c r="W1162" s="96">
        <f t="shared" si="776"/>
        <v>0</v>
      </c>
      <c r="X1162" s="96"/>
      <c r="Y1162" s="265"/>
      <c r="Z1162" s="96">
        <f t="shared" si="776"/>
        <v>0</v>
      </c>
      <c r="AA1162" s="96">
        <f t="shared" si="776"/>
        <v>0</v>
      </c>
      <c r="AB1162" s="96">
        <f>+AB1164</f>
        <v>0</v>
      </c>
      <c r="AC1162" s="96">
        <f>+AC1164</f>
        <v>0</v>
      </c>
      <c r="AD1162" s="96">
        <f>+AD1164</f>
        <v>0</v>
      </c>
    </row>
    <row r="1163" spans="1:30" s="175" customFormat="1" ht="21.75" hidden="1" customHeight="1" x14ac:dyDescent="0.25">
      <c r="A1163" s="172" t="s">
        <v>334</v>
      </c>
      <c r="B1163" s="172"/>
      <c r="C1163" s="180" t="s">
        <v>376</v>
      </c>
      <c r="D1163" s="180" t="s">
        <v>379</v>
      </c>
      <c r="E1163" s="180" t="s">
        <v>380</v>
      </c>
      <c r="F1163" s="182">
        <f t="shared" si="755"/>
        <v>0</v>
      </c>
      <c r="G1163" s="182">
        <f t="shared" si="756"/>
        <v>0</v>
      </c>
      <c r="H1163" s="183">
        <f t="shared" si="757"/>
        <v>0</v>
      </c>
      <c r="I1163" s="99"/>
      <c r="J1163" s="99"/>
      <c r="K1163" s="99"/>
      <c r="L1163" s="99"/>
      <c r="M1163" s="99"/>
      <c r="N1163" s="99" t="str">
        <f>+O1163</f>
        <v>3.1.</v>
      </c>
      <c r="O1163" s="100" t="s">
        <v>40</v>
      </c>
      <c r="P1163" s="101" t="s">
        <v>19</v>
      </c>
      <c r="Q1163" s="102">
        <f>+Q1164</f>
        <v>0</v>
      </c>
      <c r="R1163" s="102">
        <f t="shared" si="776"/>
        <v>0</v>
      </c>
      <c r="S1163" s="102">
        <f t="shared" si="776"/>
        <v>0</v>
      </c>
      <c r="T1163" s="102">
        <f t="shared" si="776"/>
        <v>0</v>
      </c>
      <c r="U1163" s="102">
        <f t="shared" si="776"/>
        <v>0</v>
      </c>
      <c r="V1163" s="102">
        <f t="shared" si="776"/>
        <v>0</v>
      </c>
      <c r="W1163" s="102">
        <f t="shared" si="776"/>
        <v>0</v>
      </c>
      <c r="X1163" s="102"/>
      <c r="Y1163" s="276"/>
      <c r="Z1163" s="174">
        <f t="shared" si="776"/>
        <v>0</v>
      </c>
      <c r="AA1163" s="174">
        <f t="shared" si="776"/>
        <v>0</v>
      </c>
      <c r="AB1163" s="174">
        <f t="shared" si="776"/>
        <v>0</v>
      </c>
      <c r="AC1163" s="174">
        <f t="shared" si="776"/>
        <v>0</v>
      </c>
      <c r="AD1163" s="174">
        <f t="shared" si="776"/>
        <v>0</v>
      </c>
    </row>
    <row r="1164" spans="1:30" s="98" customFormat="1" ht="20.25" hidden="1" customHeight="1" x14ac:dyDescent="0.25">
      <c r="A1164" s="166" t="s">
        <v>334</v>
      </c>
      <c r="B1164" s="180" t="s">
        <v>345</v>
      </c>
      <c r="C1164" s="180" t="s">
        <v>376</v>
      </c>
      <c r="D1164" s="180" t="s">
        <v>379</v>
      </c>
      <c r="E1164" s="180" t="s">
        <v>380</v>
      </c>
      <c r="F1164" s="182">
        <f t="shared" si="755"/>
        <v>0</v>
      </c>
      <c r="G1164" s="182">
        <f t="shared" si="756"/>
        <v>0</v>
      </c>
      <c r="H1164" s="183">
        <f t="shared" si="757"/>
        <v>0</v>
      </c>
      <c r="I1164" s="104">
        <v>4</v>
      </c>
      <c r="J1164" s="104"/>
      <c r="K1164" s="104"/>
      <c r="L1164" s="104"/>
      <c r="M1164" s="104"/>
      <c r="N1164" s="104"/>
      <c r="O1164" s="159" t="s">
        <v>40</v>
      </c>
      <c r="P1164" s="106" t="s">
        <v>20</v>
      </c>
      <c r="Q1164" s="107">
        <f>+Q1165+Q1166</f>
        <v>0</v>
      </c>
      <c r="R1164" s="107">
        <f t="shared" ref="R1164:AD1164" si="777">+R1165+R1166</f>
        <v>0</v>
      </c>
      <c r="S1164" s="107">
        <f t="shared" si="777"/>
        <v>0</v>
      </c>
      <c r="T1164" s="107">
        <f t="shared" si="777"/>
        <v>0</v>
      </c>
      <c r="U1164" s="107">
        <f t="shared" si="777"/>
        <v>0</v>
      </c>
      <c r="V1164" s="107">
        <f t="shared" si="777"/>
        <v>0</v>
      </c>
      <c r="W1164" s="107">
        <f t="shared" si="777"/>
        <v>0</v>
      </c>
      <c r="X1164" s="107"/>
      <c r="Y1164" s="266"/>
      <c r="Z1164" s="107">
        <f t="shared" si="777"/>
        <v>0</v>
      </c>
      <c r="AA1164" s="107">
        <f t="shared" si="777"/>
        <v>0</v>
      </c>
      <c r="AB1164" s="107">
        <f t="shared" si="777"/>
        <v>0</v>
      </c>
      <c r="AC1164" s="107">
        <f t="shared" si="777"/>
        <v>0</v>
      </c>
      <c r="AD1164" s="107">
        <f t="shared" si="777"/>
        <v>0</v>
      </c>
    </row>
    <row r="1165" spans="1:30" s="171" customFormat="1" ht="20.25" hidden="1" customHeight="1" x14ac:dyDescent="0.25">
      <c r="A1165" s="167" t="s">
        <v>334</v>
      </c>
      <c r="B1165" s="180" t="s">
        <v>345</v>
      </c>
      <c r="C1165" s="180" t="s">
        <v>376</v>
      </c>
      <c r="D1165" s="180" t="s">
        <v>379</v>
      </c>
      <c r="E1165" s="180" t="s">
        <v>380</v>
      </c>
      <c r="F1165" s="182">
        <f t="shared" si="755"/>
        <v>0</v>
      </c>
      <c r="G1165" s="182">
        <f t="shared" si="756"/>
        <v>0</v>
      </c>
      <c r="H1165" s="183">
        <f t="shared" si="757"/>
        <v>0</v>
      </c>
      <c r="I1165" s="105"/>
      <c r="J1165" s="105">
        <v>41</v>
      </c>
      <c r="K1165" s="105"/>
      <c r="L1165" s="105"/>
      <c r="M1165" s="105"/>
      <c r="N1165" s="105"/>
      <c r="O1165" s="159" t="s">
        <v>40</v>
      </c>
      <c r="P1165" s="169" t="s">
        <v>11</v>
      </c>
      <c r="Q1165" s="170">
        <v>0</v>
      </c>
      <c r="R1165" s="170">
        <v>0</v>
      </c>
      <c r="S1165" s="170">
        <v>0</v>
      </c>
      <c r="T1165" s="170">
        <v>0</v>
      </c>
      <c r="U1165" s="170">
        <v>0</v>
      </c>
      <c r="V1165" s="170">
        <v>0</v>
      </c>
      <c r="W1165" s="170">
        <v>0</v>
      </c>
      <c r="X1165" s="170"/>
      <c r="Y1165" s="230">
        <v>0</v>
      </c>
      <c r="Z1165" s="170">
        <v>0</v>
      </c>
      <c r="AA1165" s="170">
        <v>0</v>
      </c>
      <c r="AB1165" s="170">
        <v>0</v>
      </c>
      <c r="AC1165" s="170">
        <v>0</v>
      </c>
      <c r="AD1165" s="170">
        <v>0</v>
      </c>
    </row>
    <row r="1166" spans="1:30" s="171" customFormat="1" ht="20.25" hidden="1" customHeight="1" x14ac:dyDescent="0.25">
      <c r="A1166" s="167" t="s">
        <v>334</v>
      </c>
      <c r="B1166" s="180" t="s">
        <v>345</v>
      </c>
      <c r="C1166" s="180" t="s">
        <v>376</v>
      </c>
      <c r="D1166" s="180" t="s">
        <v>379</v>
      </c>
      <c r="E1166" s="180" t="s">
        <v>380</v>
      </c>
      <c r="F1166" s="182">
        <f t="shared" si="755"/>
        <v>0</v>
      </c>
      <c r="G1166" s="182">
        <f t="shared" si="756"/>
        <v>0</v>
      </c>
      <c r="H1166" s="183">
        <f t="shared" si="757"/>
        <v>0</v>
      </c>
      <c r="I1166" s="105"/>
      <c r="J1166" s="105">
        <v>42</v>
      </c>
      <c r="K1166" s="105"/>
      <c r="L1166" s="105"/>
      <c r="M1166" s="105"/>
      <c r="N1166" s="105"/>
      <c r="O1166" s="159" t="s">
        <v>40</v>
      </c>
      <c r="P1166" s="169" t="s">
        <v>12</v>
      </c>
      <c r="Q1166" s="170">
        <v>0</v>
      </c>
      <c r="R1166" s="170">
        <v>0</v>
      </c>
      <c r="S1166" s="170">
        <v>0</v>
      </c>
      <c r="T1166" s="170">
        <v>0</v>
      </c>
      <c r="U1166" s="170">
        <v>0</v>
      </c>
      <c r="V1166" s="170">
        <v>0</v>
      </c>
      <c r="W1166" s="170">
        <v>0</v>
      </c>
      <c r="X1166" s="170"/>
      <c r="Y1166" s="230">
        <v>0</v>
      </c>
      <c r="Z1166" s="170">
        <v>0</v>
      </c>
      <c r="AA1166" s="170">
        <v>0</v>
      </c>
      <c r="AB1166" s="170">
        <v>0</v>
      </c>
      <c r="AC1166" s="170">
        <v>0</v>
      </c>
      <c r="AD1166" s="170">
        <v>0</v>
      </c>
    </row>
    <row r="1167" spans="1:30" s="98" customFormat="1" ht="30" customHeight="1" x14ac:dyDescent="0.25">
      <c r="A1167" s="166" t="s">
        <v>335</v>
      </c>
      <c r="B1167" s="180" t="s">
        <v>345</v>
      </c>
      <c r="C1167" s="180" t="s">
        <v>376</v>
      </c>
      <c r="D1167" s="180" t="s">
        <v>379</v>
      </c>
      <c r="E1167" s="180" t="s">
        <v>380</v>
      </c>
      <c r="F1167" s="182">
        <f t="shared" si="755"/>
        <v>78000</v>
      </c>
      <c r="G1167" s="182">
        <f t="shared" si="756"/>
        <v>87865.040000000008</v>
      </c>
      <c r="H1167" s="183">
        <f t="shared" si="757"/>
        <v>167000</v>
      </c>
      <c r="I1167" s="387" t="s">
        <v>88</v>
      </c>
      <c r="J1167" s="388"/>
      <c r="K1167" s="388"/>
      <c r="L1167" s="388"/>
      <c r="M1167" s="388"/>
      <c r="N1167" s="388"/>
      <c r="O1167" s="389"/>
      <c r="P1167" s="95" t="s">
        <v>342</v>
      </c>
      <c r="Q1167" s="96">
        <f>+Q1168</f>
        <v>39000</v>
      </c>
      <c r="R1167" s="96">
        <f t="shared" ref="R1167:AD1168" si="778">+R1168</f>
        <v>0</v>
      </c>
      <c r="S1167" s="96">
        <f t="shared" si="778"/>
        <v>39000</v>
      </c>
      <c r="T1167" s="96">
        <f t="shared" si="778"/>
        <v>0</v>
      </c>
      <c r="U1167" s="96">
        <f t="shared" si="778"/>
        <v>39000</v>
      </c>
      <c r="V1167" s="96">
        <f t="shared" si="778"/>
        <v>39000</v>
      </c>
      <c r="W1167" s="96">
        <f t="shared" si="778"/>
        <v>9865.0400000000009</v>
      </c>
      <c r="X1167" s="96"/>
      <c r="Y1167" s="265"/>
      <c r="Z1167" s="96">
        <f t="shared" si="778"/>
        <v>0</v>
      </c>
      <c r="AA1167" s="96">
        <f t="shared" si="778"/>
        <v>39000</v>
      </c>
      <c r="AB1167" s="96">
        <f>+AB1169</f>
        <v>41000</v>
      </c>
      <c r="AC1167" s="96">
        <f>+AC1169</f>
        <v>43000</v>
      </c>
      <c r="AD1167" s="96">
        <f>+AD1169</f>
        <v>44000</v>
      </c>
    </row>
    <row r="1168" spans="1:30" s="175" customFormat="1" ht="21.75" customHeight="1" x14ac:dyDescent="0.25">
      <c r="A1168" s="172" t="s">
        <v>335</v>
      </c>
      <c r="B1168" s="172"/>
      <c r="C1168" s="180" t="s">
        <v>376</v>
      </c>
      <c r="D1168" s="180" t="s">
        <v>379</v>
      </c>
      <c r="E1168" s="180" t="s">
        <v>380</v>
      </c>
      <c r="F1168" s="182">
        <f t="shared" si="755"/>
        <v>78000</v>
      </c>
      <c r="G1168" s="182">
        <f t="shared" si="756"/>
        <v>87890.334974358979</v>
      </c>
      <c r="H1168" s="183">
        <f t="shared" si="757"/>
        <v>167000</v>
      </c>
      <c r="I1168" s="99"/>
      <c r="J1168" s="99"/>
      <c r="K1168" s="99"/>
      <c r="L1168" s="99"/>
      <c r="M1168" s="99"/>
      <c r="N1168" s="99" t="str">
        <f>+O1168</f>
        <v>5.5.</v>
      </c>
      <c r="O1168" s="100" t="s">
        <v>38</v>
      </c>
      <c r="P1168" s="101" t="s">
        <v>36</v>
      </c>
      <c r="Q1168" s="102">
        <f>+Q1169</f>
        <v>39000</v>
      </c>
      <c r="R1168" s="102">
        <f t="shared" si="778"/>
        <v>0</v>
      </c>
      <c r="S1168" s="102">
        <f t="shared" si="778"/>
        <v>39000</v>
      </c>
      <c r="T1168" s="102">
        <f t="shared" si="778"/>
        <v>0</v>
      </c>
      <c r="U1168" s="102">
        <f t="shared" si="778"/>
        <v>39000</v>
      </c>
      <c r="V1168" s="102">
        <f t="shared" si="778"/>
        <v>39000</v>
      </c>
      <c r="W1168" s="102">
        <f t="shared" si="778"/>
        <v>9865.0400000000009</v>
      </c>
      <c r="X1168" s="102"/>
      <c r="Y1168" s="276">
        <f>W1168/V1168*100</f>
        <v>25.294974358974358</v>
      </c>
      <c r="Z1168" s="174">
        <f t="shared" si="778"/>
        <v>0</v>
      </c>
      <c r="AA1168" s="174">
        <f t="shared" si="778"/>
        <v>39000</v>
      </c>
      <c r="AB1168" s="174">
        <f t="shared" si="778"/>
        <v>41000</v>
      </c>
      <c r="AC1168" s="174">
        <f t="shared" si="778"/>
        <v>43000</v>
      </c>
      <c r="AD1168" s="174">
        <f t="shared" si="778"/>
        <v>44000</v>
      </c>
    </row>
    <row r="1169" spans="1:30" s="98" customFormat="1" ht="20.25" customHeight="1" x14ac:dyDescent="0.25">
      <c r="A1169" s="166" t="s">
        <v>335</v>
      </c>
      <c r="B1169" s="180" t="s">
        <v>345</v>
      </c>
      <c r="C1169" s="180" t="s">
        <v>376</v>
      </c>
      <c r="D1169" s="180" t="s">
        <v>379</v>
      </c>
      <c r="E1169" s="180" t="s">
        <v>380</v>
      </c>
      <c r="F1169" s="182">
        <f t="shared" si="755"/>
        <v>78000</v>
      </c>
      <c r="G1169" s="182">
        <f t="shared" si="756"/>
        <v>87890.334974358979</v>
      </c>
      <c r="H1169" s="183">
        <f t="shared" si="757"/>
        <v>167000</v>
      </c>
      <c r="I1169" s="104">
        <v>3</v>
      </c>
      <c r="J1169" s="104"/>
      <c r="K1169" s="104"/>
      <c r="L1169" s="104"/>
      <c r="M1169" s="104"/>
      <c r="N1169" s="104"/>
      <c r="O1169" s="10" t="s">
        <v>38</v>
      </c>
      <c r="P1169" s="106" t="s">
        <v>17</v>
      </c>
      <c r="Q1169" s="107">
        <f>+Q1170+Q1184</f>
        <v>39000</v>
      </c>
      <c r="R1169" s="107">
        <f t="shared" ref="R1169:AD1169" si="779">+R1170+R1184</f>
        <v>0</v>
      </c>
      <c r="S1169" s="107">
        <f t="shared" si="779"/>
        <v>39000</v>
      </c>
      <c r="T1169" s="107">
        <f t="shared" si="779"/>
        <v>0</v>
      </c>
      <c r="U1169" s="107">
        <f t="shared" si="779"/>
        <v>39000</v>
      </c>
      <c r="V1169" s="107">
        <f t="shared" si="779"/>
        <v>39000</v>
      </c>
      <c r="W1169" s="107">
        <f t="shared" si="779"/>
        <v>9865.0400000000009</v>
      </c>
      <c r="X1169" s="107"/>
      <c r="Y1169" s="277">
        <f>W1169/V1169*100</f>
        <v>25.294974358974358</v>
      </c>
      <c r="Z1169" s="107">
        <f t="shared" si="779"/>
        <v>0</v>
      </c>
      <c r="AA1169" s="107">
        <f t="shared" si="779"/>
        <v>39000</v>
      </c>
      <c r="AB1169" s="107">
        <f t="shared" si="779"/>
        <v>41000</v>
      </c>
      <c r="AC1169" s="107">
        <f t="shared" si="779"/>
        <v>43000</v>
      </c>
      <c r="AD1169" s="107">
        <f t="shared" si="779"/>
        <v>44000</v>
      </c>
    </row>
    <row r="1170" spans="1:30" s="171" customFormat="1" ht="20.25" customHeight="1" x14ac:dyDescent="0.25">
      <c r="A1170" s="167" t="s">
        <v>335</v>
      </c>
      <c r="B1170" s="180" t="s">
        <v>345</v>
      </c>
      <c r="C1170" s="180" t="s">
        <v>376</v>
      </c>
      <c r="D1170" s="180" t="s">
        <v>379</v>
      </c>
      <c r="E1170" s="180" t="s">
        <v>380</v>
      </c>
      <c r="F1170" s="182">
        <f t="shared" si="755"/>
        <v>77400</v>
      </c>
      <c r="G1170" s="182">
        <f t="shared" si="756"/>
        <v>87488.979328165369</v>
      </c>
      <c r="H1170" s="183">
        <f t="shared" si="757"/>
        <v>165950</v>
      </c>
      <c r="I1170" s="231"/>
      <c r="J1170" s="231">
        <v>31</v>
      </c>
      <c r="K1170" s="231"/>
      <c r="L1170" s="231"/>
      <c r="M1170" s="231"/>
      <c r="N1170" s="231"/>
      <c r="O1170" s="257" t="s">
        <v>38</v>
      </c>
      <c r="P1170" s="232" t="s">
        <v>6</v>
      </c>
      <c r="Q1170" s="233">
        <f>Q1171+Q1175</f>
        <v>38700</v>
      </c>
      <c r="R1170" s="233">
        <f t="shared" ref="R1170:AD1170" si="780">R1171+R1175</f>
        <v>0</v>
      </c>
      <c r="S1170" s="233">
        <f t="shared" si="780"/>
        <v>38700</v>
      </c>
      <c r="T1170" s="233">
        <f t="shared" si="780"/>
        <v>0</v>
      </c>
      <c r="U1170" s="233">
        <f t="shared" si="780"/>
        <v>39000</v>
      </c>
      <c r="V1170" s="233">
        <f t="shared" si="780"/>
        <v>38700</v>
      </c>
      <c r="W1170" s="233">
        <f t="shared" si="780"/>
        <v>9763.75</v>
      </c>
      <c r="X1170" s="233"/>
      <c r="Y1170" s="230">
        <f>W1170/V1170*100</f>
        <v>25.229328165374675</v>
      </c>
      <c r="Z1170" s="170">
        <f t="shared" si="780"/>
        <v>0</v>
      </c>
      <c r="AA1170" s="170">
        <f t="shared" si="780"/>
        <v>38700</v>
      </c>
      <c r="AB1170" s="170">
        <f t="shared" si="780"/>
        <v>40750</v>
      </c>
      <c r="AC1170" s="170">
        <f t="shared" si="780"/>
        <v>42750</v>
      </c>
      <c r="AD1170" s="170">
        <f t="shared" si="780"/>
        <v>43750</v>
      </c>
    </row>
    <row r="1171" spans="1:30" s="194" customFormat="1" ht="20.25" customHeight="1" x14ac:dyDescent="0.25">
      <c r="A1171" s="172" t="s">
        <v>335</v>
      </c>
      <c r="B1171" s="172"/>
      <c r="C1171" s="195" t="s">
        <v>376</v>
      </c>
      <c r="D1171" s="195" t="s">
        <v>379</v>
      </c>
      <c r="E1171" s="195" t="s">
        <v>380</v>
      </c>
      <c r="F1171" s="187">
        <f t="shared" si="755"/>
        <v>63400</v>
      </c>
      <c r="G1171" s="187">
        <f t="shared" si="756"/>
        <v>73463.75</v>
      </c>
      <c r="H1171" s="188">
        <f t="shared" si="757"/>
        <v>158950</v>
      </c>
      <c r="I1171" s="108"/>
      <c r="J1171" s="115"/>
      <c r="K1171" s="115">
        <v>311</v>
      </c>
      <c r="L1171" s="115"/>
      <c r="M1171" s="115"/>
      <c r="N1171" s="116"/>
      <c r="O1171" s="10" t="s">
        <v>38</v>
      </c>
      <c r="P1171" s="111" t="s">
        <v>114</v>
      </c>
      <c r="Q1171" s="117">
        <f t="shared" ref="Q1171:AD1173" si="781">Q1172</f>
        <v>31700</v>
      </c>
      <c r="R1171" s="117">
        <f t="shared" si="781"/>
        <v>0</v>
      </c>
      <c r="S1171" s="117">
        <f t="shared" si="781"/>
        <v>31700</v>
      </c>
      <c r="T1171" s="117">
        <f t="shared" si="781"/>
        <v>0</v>
      </c>
      <c r="U1171" s="250">
        <f t="shared" si="781"/>
        <v>32000</v>
      </c>
      <c r="V1171" s="250">
        <f t="shared" si="781"/>
        <v>31700</v>
      </c>
      <c r="W1171" s="286">
        <f t="shared" si="781"/>
        <v>9763.75</v>
      </c>
      <c r="X1171" s="117"/>
      <c r="Y1171" s="260"/>
      <c r="Z1171" s="193">
        <f t="shared" si="781"/>
        <v>0</v>
      </c>
      <c r="AA1171" s="193">
        <f t="shared" si="781"/>
        <v>31700</v>
      </c>
      <c r="AB1171" s="193">
        <f t="shared" si="781"/>
        <v>40750</v>
      </c>
      <c r="AC1171" s="193">
        <f t="shared" si="781"/>
        <v>42750</v>
      </c>
      <c r="AD1171" s="193">
        <f t="shared" si="781"/>
        <v>43750</v>
      </c>
    </row>
    <row r="1172" spans="1:30" s="98" customFormat="1" ht="20.25" customHeight="1" x14ac:dyDescent="0.25">
      <c r="A1172" s="166" t="s">
        <v>335</v>
      </c>
      <c r="B1172" s="166"/>
      <c r="C1172" s="166"/>
      <c r="D1172" s="180" t="s">
        <v>379</v>
      </c>
      <c r="E1172" s="180" t="s">
        <v>380</v>
      </c>
      <c r="F1172" s="182">
        <f t="shared" si="755"/>
        <v>63400</v>
      </c>
      <c r="G1172" s="182">
        <f t="shared" si="756"/>
        <v>73463.75</v>
      </c>
      <c r="H1172" s="183">
        <f t="shared" si="757"/>
        <v>158950</v>
      </c>
      <c r="I1172" s="116"/>
      <c r="J1172" s="115"/>
      <c r="K1172" s="115"/>
      <c r="L1172" s="115">
        <v>3111</v>
      </c>
      <c r="M1172" s="9"/>
      <c r="N1172" s="111"/>
      <c r="O1172" s="10" t="s">
        <v>38</v>
      </c>
      <c r="P1172" s="111" t="s">
        <v>115</v>
      </c>
      <c r="Q1172" s="117">
        <f t="shared" si="781"/>
        <v>31700</v>
      </c>
      <c r="R1172" s="117">
        <f t="shared" si="781"/>
        <v>0</v>
      </c>
      <c r="S1172" s="117">
        <f t="shared" si="781"/>
        <v>31700</v>
      </c>
      <c r="T1172" s="117">
        <f t="shared" si="781"/>
        <v>0</v>
      </c>
      <c r="U1172" s="250">
        <f t="shared" si="781"/>
        <v>32000</v>
      </c>
      <c r="V1172" s="250">
        <f t="shared" si="781"/>
        <v>31700</v>
      </c>
      <c r="W1172" s="286">
        <f t="shared" si="781"/>
        <v>9763.75</v>
      </c>
      <c r="X1172" s="117"/>
      <c r="Y1172" s="260"/>
      <c r="Z1172" s="117">
        <f t="shared" si="781"/>
        <v>0</v>
      </c>
      <c r="AA1172" s="117">
        <f t="shared" si="781"/>
        <v>31700</v>
      </c>
      <c r="AB1172" s="117">
        <f t="shared" si="781"/>
        <v>40750</v>
      </c>
      <c r="AC1172" s="117">
        <f t="shared" si="781"/>
        <v>42750</v>
      </c>
      <c r="AD1172" s="117">
        <f t="shared" si="781"/>
        <v>43750</v>
      </c>
    </row>
    <row r="1173" spans="1:30" s="98" customFormat="1" ht="20.25" hidden="1" customHeight="1" x14ac:dyDescent="0.25">
      <c r="A1173" s="167" t="s">
        <v>335</v>
      </c>
      <c r="B1173" s="167"/>
      <c r="C1173" s="167"/>
      <c r="D1173" s="167"/>
      <c r="E1173" s="180" t="s">
        <v>380</v>
      </c>
      <c r="F1173" s="182">
        <f t="shared" si="755"/>
        <v>63400</v>
      </c>
      <c r="G1173" s="182">
        <f t="shared" si="756"/>
        <v>73463.75</v>
      </c>
      <c r="H1173" s="183">
        <f t="shared" si="757"/>
        <v>158950</v>
      </c>
      <c r="I1173" s="108"/>
      <c r="J1173" s="115"/>
      <c r="K1173" s="115"/>
      <c r="L1173" s="115"/>
      <c r="M1173" s="176">
        <v>31111</v>
      </c>
      <c r="N1173" s="177"/>
      <c r="O1173" s="178" t="s">
        <v>38</v>
      </c>
      <c r="P1173" s="177" t="s">
        <v>116</v>
      </c>
      <c r="Q1173" s="179">
        <f t="shared" si="781"/>
        <v>31700</v>
      </c>
      <c r="R1173" s="179">
        <f t="shared" si="781"/>
        <v>0</v>
      </c>
      <c r="S1173" s="179">
        <f t="shared" si="781"/>
        <v>31700</v>
      </c>
      <c r="T1173" s="179">
        <f t="shared" si="781"/>
        <v>0</v>
      </c>
      <c r="U1173" s="251">
        <f t="shared" si="781"/>
        <v>32000</v>
      </c>
      <c r="V1173" s="251">
        <f t="shared" si="781"/>
        <v>31700</v>
      </c>
      <c r="W1173" s="287">
        <f t="shared" si="781"/>
        <v>9763.75</v>
      </c>
      <c r="X1173" s="179"/>
      <c r="Y1173" s="261"/>
      <c r="Z1173" s="179">
        <f t="shared" si="781"/>
        <v>0</v>
      </c>
      <c r="AA1173" s="179">
        <f t="shared" si="781"/>
        <v>31700</v>
      </c>
      <c r="AB1173" s="179">
        <f t="shared" si="781"/>
        <v>40750</v>
      </c>
      <c r="AC1173" s="179">
        <f t="shared" si="781"/>
        <v>42750</v>
      </c>
      <c r="AD1173" s="179">
        <f t="shared" si="781"/>
        <v>43750</v>
      </c>
    </row>
    <row r="1174" spans="1:30" s="98" customFormat="1" ht="20.25" hidden="1" customHeight="1" x14ac:dyDescent="0.25">
      <c r="A1174" s="166" t="s">
        <v>335</v>
      </c>
      <c r="B1174" s="166"/>
      <c r="C1174" s="166"/>
      <c r="D1174" s="166"/>
      <c r="E1174" s="166"/>
      <c r="F1174" s="182">
        <f t="shared" si="755"/>
        <v>63400</v>
      </c>
      <c r="G1174" s="182">
        <f t="shared" si="756"/>
        <v>73463.75</v>
      </c>
      <c r="H1174" s="183">
        <f t="shared" si="757"/>
        <v>158950</v>
      </c>
      <c r="I1174" s="116"/>
      <c r="J1174" s="115"/>
      <c r="K1174" s="115"/>
      <c r="L1174" s="115"/>
      <c r="M1174" s="9"/>
      <c r="N1174" s="155">
        <v>311110</v>
      </c>
      <c r="O1174" s="156" t="s">
        <v>38</v>
      </c>
      <c r="P1174" s="157" t="s">
        <v>296</v>
      </c>
      <c r="Q1174" s="158">
        <v>31700</v>
      </c>
      <c r="R1174" s="158">
        <f>S1174-Q1174</f>
        <v>0</v>
      </c>
      <c r="S1174" s="158">
        <v>31700</v>
      </c>
      <c r="T1174" s="158"/>
      <c r="U1174" s="252">
        <v>32000</v>
      </c>
      <c r="V1174" s="252">
        <v>31700</v>
      </c>
      <c r="W1174" s="289">
        <v>9763.75</v>
      </c>
      <c r="X1174" s="158"/>
      <c r="Y1174" s="262"/>
      <c r="Z1174" s="158"/>
      <c r="AA1174" s="158">
        <f>+Q1174</f>
        <v>31700</v>
      </c>
      <c r="AB1174" s="158">
        <v>40750</v>
      </c>
      <c r="AC1174" s="158">
        <f>2000+40750</f>
        <v>42750</v>
      </c>
      <c r="AD1174" s="158">
        <v>43750</v>
      </c>
    </row>
    <row r="1175" spans="1:30" s="194" customFormat="1" ht="20.25" hidden="1" customHeight="1" x14ac:dyDescent="0.25">
      <c r="A1175" s="172" t="s">
        <v>335</v>
      </c>
      <c r="B1175" s="172"/>
      <c r="C1175" s="195" t="s">
        <v>376</v>
      </c>
      <c r="D1175" s="195" t="s">
        <v>379</v>
      </c>
      <c r="E1175" s="195" t="s">
        <v>380</v>
      </c>
      <c r="F1175" s="187">
        <f t="shared" si="755"/>
        <v>14000</v>
      </c>
      <c r="G1175" s="187">
        <f t="shared" si="756"/>
        <v>14000</v>
      </c>
      <c r="H1175" s="188">
        <f t="shared" si="757"/>
        <v>7000</v>
      </c>
      <c r="I1175" s="108"/>
      <c r="J1175" s="115"/>
      <c r="K1175" s="115">
        <v>313</v>
      </c>
      <c r="L1175" s="115"/>
      <c r="M1175" s="115"/>
      <c r="N1175" s="116"/>
      <c r="O1175" s="10" t="s">
        <v>38</v>
      </c>
      <c r="P1175" s="111" t="s">
        <v>135</v>
      </c>
      <c r="Q1175" s="117">
        <f t="shared" ref="Q1175:AD1175" si="782">Q1176+Q1181</f>
        <v>7000</v>
      </c>
      <c r="R1175" s="117">
        <f t="shared" si="782"/>
        <v>0</v>
      </c>
      <c r="S1175" s="117">
        <f t="shared" si="782"/>
        <v>7000</v>
      </c>
      <c r="T1175" s="117">
        <f t="shared" si="782"/>
        <v>0</v>
      </c>
      <c r="U1175" s="250">
        <f t="shared" si="782"/>
        <v>7000</v>
      </c>
      <c r="V1175" s="250">
        <f t="shared" si="782"/>
        <v>7000</v>
      </c>
      <c r="W1175" s="286">
        <f t="shared" si="782"/>
        <v>0</v>
      </c>
      <c r="X1175" s="117"/>
      <c r="Y1175" s="260"/>
      <c r="Z1175" s="193">
        <f t="shared" si="782"/>
        <v>0</v>
      </c>
      <c r="AA1175" s="193">
        <f t="shared" si="782"/>
        <v>7000</v>
      </c>
      <c r="AB1175" s="193">
        <f t="shared" si="782"/>
        <v>0</v>
      </c>
      <c r="AC1175" s="193">
        <f t="shared" si="782"/>
        <v>0</v>
      </c>
      <c r="AD1175" s="193">
        <f t="shared" si="782"/>
        <v>0</v>
      </c>
    </row>
    <row r="1176" spans="1:30" s="98" customFormat="1" ht="20.25" hidden="1" customHeight="1" x14ac:dyDescent="0.25">
      <c r="A1176" s="166" t="s">
        <v>335</v>
      </c>
      <c r="B1176" s="166"/>
      <c r="C1176" s="166"/>
      <c r="D1176" s="180" t="s">
        <v>379</v>
      </c>
      <c r="E1176" s="180" t="s">
        <v>380</v>
      </c>
      <c r="F1176" s="182">
        <f t="shared" si="755"/>
        <v>14000</v>
      </c>
      <c r="G1176" s="182">
        <f t="shared" si="756"/>
        <v>14000</v>
      </c>
      <c r="H1176" s="183">
        <f t="shared" si="757"/>
        <v>7000</v>
      </c>
      <c r="I1176" s="116"/>
      <c r="J1176" s="115"/>
      <c r="K1176" s="115"/>
      <c r="L1176" s="115">
        <v>3132</v>
      </c>
      <c r="M1176" s="9"/>
      <c r="N1176" s="111"/>
      <c r="O1176" s="10" t="s">
        <v>38</v>
      </c>
      <c r="P1176" s="111" t="s">
        <v>136</v>
      </c>
      <c r="Q1176" s="117">
        <f t="shared" ref="Q1176:AD1176" si="783">Q1177+Q1179</f>
        <v>7000</v>
      </c>
      <c r="R1176" s="117">
        <f t="shared" si="783"/>
        <v>0</v>
      </c>
      <c r="S1176" s="117">
        <f t="shared" si="783"/>
        <v>7000</v>
      </c>
      <c r="T1176" s="117">
        <f t="shared" si="783"/>
        <v>0</v>
      </c>
      <c r="U1176" s="250">
        <f t="shared" si="783"/>
        <v>7000</v>
      </c>
      <c r="V1176" s="250">
        <f t="shared" si="783"/>
        <v>7000</v>
      </c>
      <c r="W1176" s="286">
        <f t="shared" si="783"/>
        <v>0</v>
      </c>
      <c r="X1176" s="117"/>
      <c r="Y1176" s="260"/>
      <c r="Z1176" s="117">
        <f t="shared" si="783"/>
        <v>0</v>
      </c>
      <c r="AA1176" s="117">
        <f t="shared" si="783"/>
        <v>7000</v>
      </c>
      <c r="AB1176" s="117">
        <f t="shared" si="783"/>
        <v>0</v>
      </c>
      <c r="AC1176" s="117">
        <f t="shared" si="783"/>
        <v>0</v>
      </c>
      <c r="AD1176" s="117">
        <f t="shared" si="783"/>
        <v>0</v>
      </c>
    </row>
    <row r="1177" spans="1:30" s="98" customFormat="1" ht="20.25" hidden="1" customHeight="1" x14ac:dyDescent="0.25">
      <c r="A1177" s="167" t="s">
        <v>335</v>
      </c>
      <c r="B1177" s="167"/>
      <c r="C1177" s="167"/>
      <c r="D1177" s="167"/>
      <c r="E1177" s="180" t="s">
        <v>380</v>
      </c>
      <c r="F1177" s="182">
        <f t="shared" si="755"/>
        <v>14000</v>
      </c>
      <c r="G1177" s="182">
        <f t="shared" si="756"/>
        <v>14000</v>
      </c>
      <c r="H1177" s="183">
        <f t="shared" si="757"/>
        <v>7000</v>
      </c>
      <c r="I1177" s="108"/>
      <c r="J1177" s="115"/>
      <c r="K1177" s="115"/>
      <c r="L1177" s="115"/>
      <c r="M1177" s="176">
        <v>31321</v>
      </c>
      <c r="N1177" s="177"/>
      <c r="O1177" s="178" t="s">
        <v>38</v>
      </c>
      <c r="P1177" s="177" t="s">
        <v>136</v>
      </c>
      <c r="Q1177" s="179">
        <f t="shared" ref="Q1177:AD1177" si="784">Q1178</f>
        <v>7000</v>
      </c>
      <c r="R1177" s="179">
        <f t="shared" si="784"/>
        <v>0</v>
      </c>
      <c r="S1177" s="179">
        <f t="shared" si="784"/>
        <v>7000</v>
      </c>
      <c r="T1177" s="179">
        <f t="shared" si="784"/>
        <v>0</v>
      </c>
      <c r="U1177" s="251">
        <f t="shared" si="784"/>
        <v>7000</v>
      </c>
      <c r="V1177" s="251">
        <f t="shared" si="784"/>
        <v>7000</v>
      </c>
      <c r="W1177" s="287">
        <f t="shared" si="784"/>
        <v>0</v>
      </c>
      <c r="X1177" s="179"/>
      <c r="Y1177" s="261"/>
      <c r="Z1177" s="179">
        <f t="shared" si="784"/>
        <v>0</v>
      </c>
      <c r="AA1177" s="179">
        <f t="shared" si="784"/>
        <v>7000</v>
      </c>
      <c r="AB1177" s="179">
        <f t="shared" si="784"/>
        <v>0</v>
      </c>
      <c r="AC1177" s="179">
        <f t="shared" si="784"/>
        <v>0</v>
      </c>
      <c r="AD1177" s="179">
        <f t="shared" si="784"/>
        <v>0</v>
      </c>
    </row>
    <row r="1178" spans="1:30" s="98" customFormat="1" ht="20.25" hidden="1" customHeight="1" x14ac:dyDescent="0.25">
      <c r="A1178" s="166" t="s">
        <v>335</v>
      </c>
      <c r="B1178" s="166"/>
      <c r="C1178" s="166"/>
      <c r="D1178" s="166"/>
      <c r="E1178" s="166"/>
      <c r="F1178" s="182">
        <f t="shared" si="755"/>
        <v>14000</v>
      </c>
      <c r="G1178" s="182">
        <f t="shared" si="756"/>
        <v>14000</v>
      </c>
      <c r="H1178" s="183">
        <f t="shared" si="757"/>
        <v>7000</v>
      </c>
      <c r="I1178" s="116"/>
      <c r="J1178" s="115"/>
      <c r="K1178" s="115"/>
      <c r="L1178" s="115"/>
      <c r="M1178" s="9"/>
      <c r="N1178" s="155">
        <v>313210</v>
      </c>
      <c r="O1178" s="156" t="s">
        <v>38</v>
      </c>
      <c r="P1178" s="157" t="s">
        <v>136</v>
      </c>
      <c r="Q1178" s="158">
        <v>7000</v>
      </c>
      <c r="R1178" s="158">
        <f>S1178-Q1178</f>
        <v>0</v>
      </c>
      <c r="S1178" s="158">
        <v>7000</v>
      </c>
      <c r="T1178" s="158"/>
      <c r="U1178" s="252">
        <v>7000</v>
      </c>
      <c r="V1178" s="252">
        <v>7000</v>
      </c>
      <c r="W1178" s="289">
        <v>0</v>
      </c>
      <c r="X1178" s="158"/>
      <c r="Y1178" s="262"/>
      <c r="Z1178" s="158"/>
      <c r="AA1178" s="158">
        <f>+Q1178</f>
        <v>7000</v>
      </c>
      <c r="AB1178" s="158"/>
      <c r="AC1178" s="158"/>
      <c r="AD1178" s="158"/>
    </row>
    <row r="1179" spans="1:30" s="98" customFormat="1" ht="20.25" hidden="1" customHeight="1" x14ac:dyDescent="0.25">
      <c r="A1179" s="167" t="s">
        <v>335</v>
      </c>
      <c r="B1179" s="167"/>
      <c r="C1179" s="167"/>
      <c r="D1179" s="167"/>
      <c r="E1179" s="180" t="s">
        <v>380</v>
      </c>
      <c r="F1179" s="182">
        <f t="shared" si="755"/>
        <v>0</v>
      </c>
      <c r="G1179" s="182">
        <f t="shared" si="756"/>
        <v>0</v>
      </c>
      <c r="H1179" s="183">
        <f t="shared" si="757"/>
        <v>0</v>
      </c>
      <c r="I1179" s="108"/>
      <c r="J1179" s="115"/>
      <c r="K1179" s="115"/>
      <c r="L1179" s="115"/>
      <c r="M1179" s="176">
        <v>31322</v>
      </c>
      <c r="N1179" s="177"/>
      <c r="O1179" s="178" t="s">
        <v>38</v>
      </c>
      <c r="P1179" s="177" t="s">
        <v>256</v>
      </c>
      <c r="Q1179" s="179">
        <f t="shared" ref="Q1179:AD1179" si="785">Q1180</f>
        <v>0</v>
      </c>
      <c r="R1179" s="179">
        <f t="shared" si="785"/>
        <v>0</v>
      </c>
      <c r="S1179" s="179">
        <f t="shared" si="785"/>
        <v>0</v>
      </c>
      <c r="T1179" s="179">
        <f t="shared" si="785"/>
        <v>0</v>
      </c>
      <c r="U1179" s="179">
        <f t="shared" si="785"/>
        <v>0</v>
      </c>
      <c r="V1179" s="179">
        <f t="shared" si="785"/>
        <v>0</v>
      </c>
      <c r="W1179" s="287">
        <f t="shared" si="785"/>
        <v>0</v>
      </c>
      <c r="X1179" s="179"/>
      <c r="Y1179" s="261"/>
      <c r="Z1179" s="179">
        <f t="shared" si="785"/>
        <v>0</v>
      </c>
      <c r="AA1179" s="179">
        <f t="shared" si="785"/>
        <v>0</v>
      </c>
      <c r="AB1179" s="179">
        <f t="shared" si="785"/>
        <v>0</v>
      </c>
      <c r="AC1179" s="179">
        <f t="shared" si="785"/>
        <v>0</v>
      </c>
      <c r="AD1179" s="179">
        <f t="shared" si="785"/>
        <v>0</v>
      </c>
    </row>
    <row r="1180" spans="1:30" s="98" customFormat="1" ht="20.25" hidden="1" customHeight="1" x14ac:dyDescent="0.25">
      <c r="A1180" s="166" t="s">
        <v>335</v>
      </c>
      <c r="B1180" s="166"/>
      <c r="C1180" s="166"/>
      <c r="D1180" s="166"/>
      <c r="E1180" s="166"/>
      <c r="F1180" s="182">
        <f t="shared" si="755"/>
        <v>0</v>
      </c>
      <c r="G1180" s="182">
        <f t="shared" si="756"/>
        <v>0</v>
      </c>
      <c r="H1180" s="183">
        <f t="shared" si="757"/>
        <v>0</v>
      </c>
      <c r="I1180" s="116"/>
      <c r="J1180" s="115"/>
      <c r="K1180" s="115"/>
      <c r="L1180" s="115"/>
      <c r="M1180" s="9"/>
      <c r="N1180" s="155">
        <v>313220</v>
      </c>
      <c r="O1180" s="156" t="s">
        <v>38</v>
      </c>
      <c r="P1180" s="157" t="s">
        <v>297</v>
      </c>
      <c r="Q1180" s="158">
        <v>0</v>
      </c>
      <c r="R1180" s="158">
        <f>S1180-Q1180</f>
        <v>0</v>
      </c>
      <c r="S1180" s="158">
        <v>0</v>
      </c>
      <c r="T1180" s="158"/>
      <c r="U1180" s="214">
        <v>0</v>
      </c>
      <c r="V1180" s="214">
        <v>0</v>
      </c>
      <c r="W1180" s="289">
        <v>0</v>
      </c>
      <c r="X1180" s="158"/>
      <c r="Y1180" s="262"/>
      <c r="Z1180" s="158"/>
      <c r="AA1180" s="158">
        <f>+Q1180</f>
        <v>0</v>
      </c>
      <c r="AB1180" s="158"/>
      <c r="AC1180" s="158"/>
      <c r="AD1180" s="158"/>
    </row>
    <row r="1181" spans="1:30" s="98" customFormat="1" ht="20.25" hidden="1" customHeight="1" x14ac:dyDescent="0.25">
      <c r="A1181" s="166" t="s">
        <v>335</v>
      </c>
      <c r="B1181" s="166"/>
      <c r="C1181" s="166"/>
      <c r="D1181" s="180" t="s">
        <v>379</v>
      </c>
      <c r="E1181" s="180" t="s">
        <v>380</v>
      </c>
      <c r="F1181" s="182">
        <f t="shared" si="755"/>
        <v>0</v>
      </c>
      <c r="G1181" s="182">
        <f t="shared" si="756"/>
        <v>0</v>
      </c>
      <c r="H1181" s="183">
        <f t="shared" si="757"/>
        <v>0</v>
      </c>
      <c r="I1181" s="116"/>
      <c r="J1181" s="115"/>
      <c r="K1181" s="115"/>
      <c r="L1181" s="115">
        <v>3133</v>
      </c>
      <c r="M1181" s="9"/>
      <c r="N1181" s="111"/>
      <c r="O1181" s="10" t="s">
        <v>38</v>
      </c>
      <c r="P1181" s="111" t="s">
        <v>257</v>
      </c>
      <c r="Q1181" s="117">
        <f t="shared" ref="Q1181:AD1182" si="786">Q1182</f>
        <v>0</v>
      </c>
      <c r="R1181" s="117">
        <f t="shared" si="786"/>
        <v>0</v>
      </c>
      <c r="S1181" s="117">
        <f t="shared" si="786"/>
        <v>0</v>
      </c>
      <c r="T1181" s="117">
        <f t="shared" si="786"/>
        <v>0</v>
      </c>
      <c r="U1181" s="117">
        <f t="shared" si="786"/>
        <v>0</v>
      </c>
      <c r="V1181" s="117">
        <f t="shared" si="786"/>
        <v>0</v>
      </c>
      <c r="W1181" s="286">
        <f t="shared" si="786"/>
        <v>0</v>
      </c>
      <c r="X1181" s="117"/>
      <c r="Y1181" s="260"/>
      <c r="Z1181" s="117">
        <f t="shared" si="786"/>
        <v>0</v>
      </c>
      <c r="AA1181" s="117">
        <f t="shared" si="786"/>
        <v>0</v>
      </c>
      <c r="AB1181" s="117">
        <f t="shared" si="786"/>
        <v>0</v>
      </c>
      <c r="AC1181" s="117">
        <f t="shared" si="786"/>
        <v>0</v>
      </c>
      <c r="AD1181" s="117">
        <f t="shared" si="786"/>
        <v>0</v>
      </c>
    </row>
    <row r="1182" spans="1:30" s="98" customFormat="1" ht="20.25" hidden="1" customHeight="1" x14ac:dyDescent="0.25">
      <c r="A1182" s="167" t="s">
        <v>335</v>
      </c>
      <c r="B1182" s="167"/>
      <c r="C1182" s="167"/>
      <c r="D1182" s="167"/>
      <c r="E1182" s="180" t="s">
        <v>380</v>
      </c>
      <c r="F1182" s="182">
        <f t="shared" si="755"/>
        <v>0</v>
      </c>
      <c r="G1182" s="182">
        <f t="shared" si="756"/>
        <v>0</v>
      </c>
      <c r="H1182" s="183">
        <f t="shared" si="757"/>
        <v>0</v>
      </c>
      <c r="I1182" s="108"/>
      <c r="J1182" s="115"/>
      <c r="K1182" s="115"/>
      <c r="L1182" s="115"/>
      <c r="M1182" s="176">
        <v>31332</v>
      </c>
      <c r="N1182" s="177"/>
      <c r="O1182" s="178" t="s">
        <v>38</v>
      </c>
      <c r="P1182" s="177" t="s">
        <v>257</v>
      </c>
      <c r="Q1182" s="179">
        <f t="shared" si="786"/>
        <v>0</v>
      </c>
      <c r="R1182" s="179">
        <f t="shared" si="786"/>
        <v>0</v>
      </c>
      <c r="S1182" s="179">
        <f t="shared" si="786"/>
        <v>0</v>
      </c>
      <c r="T1182" s="179">
        <f t="shared" si="786"/>
        <v>0</v>
      </c>
      <c r="U1182" s="179">
        <f t="shared" si="786"/>
        <v>0</v>
      </c>
      <c r="V1182" s="179">
        <f t="shared" si="786"/>
        <v>0</v>
      </c>
      <c r="W1182" s="287">
        <f t="shared" si="786"/>
        <v>0</v>
      </c>
      <c r="X1182" s="179"/>
      <c r="Y1182" s="261"/>
      <c r="Z1182" s="179">
        <f t="shared" si="786"/>
        <v>0</v>
      </c>
      <c r="AA1182" s="179">
        <f t="shared" si="786"/>
        <v>0</v>
      </c>
      <c r="AB1182" s="179">
        <f t="shared" si="786"/>
        <v>0</v>
      </c>
      <c r="AC1182" s="179">
        <f t="shared" si="786"/>
        <v>0</v>
      </c>
      <c r="AD1182" s="179">
        <f t="shared" si="786"/>
        <v>0</v>
      </c>
    </row>
    <row r="1183" spans="1:30" s="98" customFormat="1" ht="20.25" hidden="1" customHeight="1" x14ac:dyDescent="0.25">
      <c r="A1183" s="166" t="s">
        <v>335</v>
      </c>
      <c r="B1183" s="166"/>
      <c r="C1183" s="166"/>
      <c r="D1183" s="166"/>
      <c r="E1183" s="166"/>
      <c r="F1183" s="182">
        <f t="shared" si="755"/>
        <v>0</v>
      </c>
      <c r="G1183" s="182">
        <f t="shared" si="756"/>
        <v>0</v>
      </c>
      <c r="H1183" s="183">
        <f t="shared" si="757"/>
        <v>0</v>
      </c>
      <c r="I1183" s="116"/>
      <c r="J1183" s="115"/>
      <c r="K1183" s="115"/>
      <c r="L1183" s="115"/>
      <c r="M1183" s="9"/>
      <c r="N1183" s="155">
        <v>313320</v>
      </c>
      <c r="O1183" s="156" t="s">
        <v>38</v>
      </c>
      <c r="P1183" s="157" t="s">
        <v>298</v>
      </c>
      <c r="Q1183" s="158">
        <v>0</v>
      </c>
      <c r="R1183" s="158">
        <f>S1183-Q1183</f>
        <v>0</v>
      </c>
      <c r="S1183" s="158">
        <v>0</v>
      </c>
      <c r="T1183" s="158"/>
      <c r="U1183" s="214">
        <v>0</v>
      </c>
      <c r="V1183" s="214">
        <v>0</v>
      </c>
      <c r="W1183" s="289">
        <v>0</v>
      </c>
      <c r="X1183" s="158"/>
      <c r="Y1183" s="262"/>
      <c r="Z1183" s="158"/>
      <c r="AA1183" s="158">
        <f>+Q1183</f>
        <v>0</v>
      </c>
      <c r="AB1183" s="158"/>
      <c r="AC1183" s="158"/>
      <c r="AD1183" s="158"/>
    </row>
    <row r="1184" spans="1:30" s="171" customFormat="1" ht="20.25" customHeight="1" x14ac:dyDescent="0.25">
      <c r="A1184" s="167" t="s">
        <v>335</v>
      </c>
      <c r="B1184" s="180" t="s">
        <v>345</v>
      </c>
      <c r="C1184" s="180" t="s">
        <v>376</v>
      </c>
      <c r="D1184" s="180" t="s">
        <v>379</v>
      </c>
      <c r="E1184" s="180" t="s">
        <v>380</v>
      </c>
      <c r="F1184" s="182">
        <f t="shared" si="755"/>
        <v>600</v>
      </c>
      <c r="G1184" s="182">
        <f t="shared" si="756"/>
        <v>435.05333333333334</v>
      </c>
      <c r="H1184" s="183">
        <f t="shared" si="757"/>
        <v>1050</v>
      </c>
      <c r="I1184" s="231"/>
      <c r="J1184" s="231">
        <v>32</v>
      </c>
      <c r="K1184" s="231"/>
      <c r="L1184" s="231"/>
      <c r="M1184" s="231"/>
      <c r="N1184" s="231"/>
      <c r="O1184" s="257" t="s">
        <v>38</v>
      </c>
      <c r="P1184" s="232" t="s">
        <v>7</v>
      </c>
      <c r="Q1184" s="233">
        <f t="shared" ref="Q1184:AD1187" si="787">Q1185</f>
        <v>300</v>
      </c>
      <c r="R1184" s="233">
        <f t="shared" si="787"/>
        <v>0</v>
      </c>
      <c r="S1184" s="233">
        <f t="shared" si="787"/>
        <v>300</v>
      </c>
      <c r="T1184" s="233">
        <f t="shared" si="787"/>
        <v>0</v>
      </c>
      <c r="U1184" s="233">
        <f t="shared" si="787"/>
        <v>0</v>
      </c>
      <c r="V1184" s="233">
        <f t="shared" si="787"/>
        <v>300</v>
      </c>
      <c r="W1184" s="233">
        <f t="shared" si="787"/>
        <v>101.29</v>
      </c>
      <c r="X1184" s="233"/>
      <c r="Y1184" s="230">
        <f>W1184/V1184*100</f>
        <v>33.763333333333335</v>
      </c>
      <c r="Z1184" s="170">
        <f t="shared" si="787"/>
        <v>0</v>
      </c>
      <c r="AA1184" s="170">
        <f t="shared" si="787"/>
        <v>300</v>
      </c>
      <c r="AB1184" s="170">
        <f t="shared" si="787"/>
        <v>250</v>
      </c>
      <c r="AC1184" s="170">
        <f t="shared" si="787"/>
        <v>250</v>
      </c>
      <c r="AD1184" s="170">
        <f t="shared" si="787"/>
        <v>250</v>
      </c>
    </row>
    <row r="1185" spans="1:31" s="194" customFormat="1" ht="20.25" customHeight="1" x14ac:dyDescent="0.25">
      <c r="A1185" s="172" t="s">
        <v>335</v>
      </c>
      <c r="B1185" s="172"/>
      <c r="C1185" s="195" t="s">
        <v>376</v>
      </c>
      <c r="D1185" s="195" t="s">
        <v>379</v>
      </c>
      <c r="E1185" s="195" t="s">
        <v>380</v>
      </c>
      <c r="F1185" s="187">
        <f t="shared" ref="F1185:F1248" si="788">+Q1185+R1185+S1185</f>
        <v>600</v>
      </c>
      <c r="G1185" s="187">
        <f t="shared" ref="G1185:G1248" si="789">+T1185+U1185+V1185+W1185+X1185+Y1185</f>
        <v>401.29</v>
      </c>
      <c r="H1185" s="188">
        <f t="shared" ref="H1185:H1248" si="790">+Z1185+AA1185+AB1185+AC1185+AD1185</f>
        <v>1050</v>
      </c>
      <c r="I1185" s="108"/>
      <c r="J1185" s="115"/>
      <c r="K1185" s="115">
        <v>321</v>
      </c>
      <c r="L1185" s="115"/>
      <c r="M1185" s="115"/>
      <c r="N1185" s="116"/>
      <c r="O1185" s="10" t="s">
        <v>38</v>
      </c>
      <c r="P1185" s="111" t="s">
        <v>137</v>
      </c>
      <c r="Q1185" s="117">
        <f t="shared" si="787"/>
        <v>300</v>
      </c>
      <c r="R1185" s="117">
        <f t="shared" si="787"/>
        <v>0</v>
      </c>
      <c r="S1185" s="117">
        <f t="shared" si="787"/>
        <v>300</v>
      </c>
      <c r="T1185" s="117">
        <f t="shared" si="787"/>
        <v>0</v>
      </c>
      <c r="U1185" s="250">
        <f t="shared" si="787"/>
        <v>0</v>
      </c>
      <c r="V1185" s="250">
        <f t="shared" si="787"/>
        <v>300</v>
      </c>
      <c r="W1185" s="286">
        <f t="shared" si="787"/>
        <v>101.29</v>
      </c>
      <c r="X1185" s="117"/>
      <c r="Y1185" s="260"/>
      <c r="Z1185" s="193">
        <f t="shared" si="787"/>
        <v>0</v>
      </c>
      <c r="AA1185" s="193">
        <f t="shared" si="787"/>
        <v>300</v>
      </c>
      <c r="AB1185" s="193">
        <f t="shared" si="787"/>
        <v>250</v>
      </c>
      <c r="AC1185" s="193">
        <f t="shared" si="787"/>
        <v>250</v>
      </c>
      <c r="AD1185" s="193">
        <f t="shared" si="787"/>
        <v>250</v>
      </c>
    </row>
    <row r="1186" spans="1:31" s="98" customFormat="1" ht="20.25" customHeight="1" x14ac:dyDescent="0.25">
      <c r="A1186" s="166" t="s">
        <v>335</v>
      </c>
      <c r="B1186" s="166"/>
      <c r="C1186" s="166"/>
      <c r="D1186" s="180" t="s">
        <v>379</v>
      </c>
      <c r="E1186" s="180" t="s">
        <v>380</v>
      </c>
      <c r="F1186" s="182">
        <f t="shared" si="788"/>
        <v>600</v>
      </c>
      <c r="G1186" s="182">
        <f t="shared" si="789"/>
        <v>401.29</v>
      </c>
      <c r="H1186" s="183">
        <f t="shared" si="790"/>
        <v>1050</v>
      </c>
      <c r="I1186" s="116"/>
      <c r="J1186" s="115"/>
      <c r="K1186" s="115"/>
      <c r="L1186" s="115">
        <v>3212</v>
      </c>
      <c r="M1186" s="9"/>
      <c r="N1186" s="111"/>
      <c r="O1186" s="10" t="s">
        <v>38</v>
      </c>
      <c r="P1186" s="111" t="s">
        <v>143</v>
      </c>
      <c r="Q1186" s="117">
        <f t="shared" si="787"/>
        <v>300</v>
      </c>
      <c r="R1186" s="117">
        <f t="shared" si="787"/>
        <v>0</v>
      </c>
      <c r="S1186" s="117">
        <f t="shared" si="787"/>
        <v>300</v>
      </c>
      <c r="T1186" s="117">
        <f t="shared" si="787"/>
        <v>0</v>
      </c>
      <c r="U1186" s="250">
        <f t="shared" si="787"/>
        <v>0</v>
      </c>
      <c r="V1186" s="250">
        <f t="shared" si="787"/>
        <v>300</v>
      </c>
      <c r="W1186" s="286">
        <f t="shared" si="787"/>
        <v>101.29</v>
      </c>
      <c r="X1186" s="117"/>
      <c r="Y1186" s="260"/>
      <c r="Z1186" s="117">
        <f t="shared" si="787"/>
        <v>0</v>
      </c>
      <c r="AA1186" s="117">
        <f t="shared" si="787"/>
        <v>300</v>
      </c>
      <c r="AB1186" s="117">
        <f t="shared" si="787"/>
        <v>250</v>
      </c>
      <c r="AC1186" s="117">
        <f t="shared" si="787"/>
        <v>250</v>
      </c>
      <c r="AD1186" s="117">
        <f t="shared" si="787"/>
        <v>250</v>
      </c>
    </row>
    <row r="1187" spans="1:31" s="98" customFormat="1" ht="20.25" hidden="1" customHeight="1" x14ac:dyDescent="0.25">
      <c r="A1187" s="167" t="s">
        <v>335</v>
      </c>
      <c r="B1187" s="167"/>
      <c r="C1187" s="167"/>
      <c r="D1187" s="167"/>
      <c r="E1187" s="180" t="s">
        <v>380</v>
      </c>
      <c r="F1187" s="182">
        <f t="shared" si="788"/>
        <v>600</v>
      </c>
      <c r="G1187" s="182">
        <f t="shared" si="789"/>
        <v>401.29</v>
      </c>
      <c r="H1187" s="183">
        <f t="shared" si="790"/>
        <v>1050</v>
      </c>
      <c r="I1187" s="108"/>
      <c r="J1187" s="115"/>
      <c r="K1187" s="115"/>
      <c r="L1187" s="115"/>
      <c r="M1187" s="176">
        <v>32121</v>
      </c>
      <c r="N1187" s="177"/>
      <c r="O1187" s="178" t="s">
        <v>38</v>
      </c>
      <c r="P1187" s="177" t="s">
        <v>144</v>
      </c>
      <c r="Q1187" s="179">
        <f t="shared" si="787"/>
        <v>300</v>
      </c>
      <c r="R1187" s="179">
        <f t="shared" si="787"/>
        <v>0</v>
      </c>
      <c r="S1187" s="179">
        <f t="shared" si="787"/>
        <v>300</v>
      </c>
      <c r="T1187" s="179">
        <f t="shared" si="787"/>
        <v>0</v>
      </c>
      <c r="U1187" s="251">
        <f t="shared" si="787"/>
        <v>0</v>
      </c>
      <c r="V1187" s="251">
        <f t="shared" si="787"/>
        <v>300</v>
      </c>
      <c r="W1187" s="287">
        <f t="shared" si="787"/>
        <v>101.29</v>
      </c>
      <c r="X1187" s="179"/>
      <c r="Y1187" s="261"/>
      <c r="Z1187" s="179">
        <f t="shared" si="787"/>
        <v>0</v>
      </c>
      <c r="AA1187" s="179">
        <f t="shared" si="787"/>
        <v>300</v>
      </c>
      <c r="AB1187" s="179">
        <f t="shared" si="787"/>
        <v>250</v>
      </c>
      <c r="AC1187" s="179">
        <f t="shared" si="787"/>
        <v>250</v>
      </c>
      <c r="AD1187" s="179">
        <f t="shared" si="787"/>
        <v>250</v>
      </c>
    </row>
    <row r="1188" spans="1:31" s="98" customFormat="1" ht="20.25" hidden="1" customHeight="1" x14ac:dyDescent="0.25">
      <c r="A1188" s="166" t="s">
        <v>335</v>
      </c>
      <c r="B1188" s="166"/>
      <c r="C1188" s="166"/>
      <c r="D1188" s="166"/>
      <c r="E1188" s="166"/>
      <c r="F1188" s="182">
        <f t="shared" si="788"/>
        <v>600</v>
      </c>
      <c r="G1188" s="182">
        <f t="shared" si="789"/>
        <v>401.29</v>
      </c>
      <c r="H1188" s="183">
        <f t="shared" si="790"/>
        <v>1050</v>
      </c>
      <c r="I1188" s="116"/>
      <c r="J1188" s="115"/>
      <c r="K1188" s="115"/>
      <c r="L1188" s="115"/>
      <c r="M1188" s="9"/>
      <c r="N1188" s="155">
        <v>321210</v>
      </c>
      <c r="O1188" s="156" t="s">
        <v>38</v>
      </c>
      <c r="P1188" s="157" t="s">
        <v>299</v>
      </c>
      <c r="Q1188" s="158">
        <v>300</v>
      </c>
      <c r="R1188" s="158">
        <f>S1188-Q1188</f>
        <v>0</v>
      </c>
      <c r="S1188" s="158">
        <v>300</v>
      </c>
      <c r="T1188" s="158"/>
      <c r="U1188" s="252">
        <v>0</v>
      </c>
      <c r="V1188" s="252">
        <v>300</v>
      </c>
      <c r="W1188" s="289">
        <v>101.29</v>
      </c>
      <c r="X1188" s="158"/>
      <c r="Y1188" s="262"/>
      <c r="Z1188" s="158"/>
      <c r="AA1188" s="158">
        <f>+Q1188</f>
        <v>300</v>
      </c>
      <c r="AB1188" s="158">
        <v>250</v>
      </c>
      <c r="AC1188" s="158">
        <v>250</v>
      </c>
      <c r="AD1188" s="158">
        <v>250</v>
      </c>
    </row>
    <row r="1189" spans="1:31" s="98" customFormat="1" ht="30" hidden="1" customHeight="1" x14ac:dyDescent="0.25">
      <c r="A1189" s="166" t="s">
        <v>336</v>
      </c>
      <c r="B1189" s="180" t="s">
        <v>345</v>
      </c>
      <c r="C1189" s="180" t="s">
        <v>376</v>
      </c>
      <c r="D1189" s="180" t="s">
        <v>379</v>
      </c>
      <c r="E1189" s="180" t="s">
        <v>380</v>
      </c>
      <c r="F1189" s="182">
        <f t="shared" si="788"/>
        <v>0</v>
      </c>
      <c r="G1189" s="182">
        <f t="shared" si="789"/>
        <v>0</v>
      </c>
      <c r="H1189" s="183">
        <f t="shared" si="790"/>
        <v>0</v>
      </c>
      <c r="I1189" s="387" t="s">
        <v>88</v>
      </c>
      <c r="J1189" s="388"/>
      <c r="K1189" s="388"/>
      <c r="L1189" s="388"/>
      <c r="M1189" s="388"/>
      <c r="N1189" s="388"/>
      <c r="O1189" s="389"/>
      <c r="P1189" s="95" t="s">
        <v>343</v>
      </c>
      <c r="Q1189" s="96">
        <f>+Q1190</f>
        <v>0</v>
      </c>
      <c r="R1189" s="96">
        <f t="shared" ref="R1189:AD1190" si="791">+R1190</f>
        <v>0</v>
      </c>
      <c r="S1189" s="96">
        <f t="shared" si="791"/>
        <v>0</v>
      </c>
      <c r="T1189" s="96">
        <f t="shared" si="791"/>
        <v>0</v>
      </c>
      <c r="U1189" s="96">
        <f t="shared" si="791"/>
        <v>0</v>
      </c>
      <c r="V1189" s="96">
        <f t="shared" si="791"/>
        <v>0</v>
      </c>
      <c r="W1189" s="96">
        <f t="shared" si="791"/>
        <v>0</v>
      </c>
      <c r="X1189" s="96"/>
      <c r="Y1189" s="265"/>
      <c r="Z1189" s="96">
        <f t="shared" si="791"/>
        <v>0</v>
      </c>
      <c r="AA1189" s="96">
        <f t="shared" si="791"/>
        <v>0</v>
      </c>
      <c r="AB1189" s="96">
        <f>+AB1191</f>
        <v>0</v>
      </c>
      <c r="AC1189" s="96">
        <f>+AC1191</f>
        <v>0</v>
      </c>
      <c r="AD1189" s="96">
        <f>+AD1191</f>
        <v>0</v>
      </c>
    </row>
    <row r="1190" spans="1:31" s="175" customFormat="1" ht="21.75" hidden="1" customHeight="1" x14ac:dyDescent="0.25">
      <c r="A1190" s="172" t="s">
        <v>336</v>
      </c>
      <c r="B1190" s="172"/>
      <c r="C1190" s="180" t="s">
        <v>376</v>
      </c>
      <c r="D1190" s="180" t="s">
        <v>379</v>
      </c>
      <c r="E1190" s="180" t="s">
        <v>380</v>
      </c>
      <c r="F1190" s="182">
        <f t="shared" si="788"/>
        <v>0</v>
      </c>
      <c r="G1190" s="182">
        <f t="shared" si="789"/>
        <v>0</v>
      </c>
      <c r="H1190" s="183">
        <f t="shared" si="790"/>
        <v>0</v>
      </c>
      <c r="I1190" s="99"/>
      <c r="J1190" s="99"/>
      <c r="K1190" s="99"/>
      <c r="L1190" s="99"/>
      <c r="M1190" s="99"/>
      <c r="N1190" s="99" t="str">
        <f>+O1190</f>
        <v>5.5.</v>
      </c>
      <c r="O1190" s="100" t="s">
        <v>38</v>
      </c>
      <c r="P1190" s="101" t="s">
        <v>36</v>
      </c>
      <c r="Q1190" s="102">
        <f>+Q1191</f>
        <v>0</v>
      </c>
      <c r="R1190" s="102">
        <f t="shared" si="791"/>
        <v>0</v>
      </c>
      <c r="S1190" s="102">
        <f t="shared" si="791"/>
        <v>0</v>
      </c>
      <c r="T1190" s="102">
        <f t="shared" si="791"/>
        <v>0</v>
      </c>
      <c r="U1190" s="102">
        <f t="shared" si="791"/>
        <v>0</v>
      </c>
      <c r="V1190" s="102">
        <f t="shared" si="791"/>
        <v>0</v>
      </c>
      <c r="W1190" s="102">
        <f t="shared" si="791"/>
        <v>0</v>
      </c>
      <c r="X1190" s="102"/>
      <c r="Y1190" s="276"/>
      <c r="Z1190" s="174">
        <f t="shared" si="791"/>
        <v>0</v>
      </c>
      <c r="AA1190" s="174">
        <f t="shared" si="791"/>
        <v>0</v>
      </c>
      <c r="AB1190" s="174">
        <f t="shared" si="791"/>
        <v>0</v>
      </c>
      <c r="AC1190" s="174">
        <f t="shared" si="791"/>
        <v>0</v>
      </c>
      <c r="AD1190" s="174">
        <f t="shared" si="791"/>
        <v>0</v>
      </c>
    </row>
    <row r="1191" spans="1:31" s="98" customFormat="1" ht="20.25" hidden="1" customHeight="1" x14ac:dyDescent="0.25">
      <c r="A1191" s="166" t="s">
        <v>336</v>
      </c>
      <c r="B1191" s="180" t="s">
        <v>345</v>
      </c>
      <c r="C1191" s="180" t="s">
        <v>376</v>
      </c>
      <c r="D1191" s="180" t="s">
        <v>379</v>
      </c>
      <c r="E1191" s="180" t="s">
        <v>380</v>
      </c>
      <c r="F1191" s="182">
        <f t="shared" si="788"/>
        <v>0</v>
      </c>
      <c r="G1191" s="182">
        <f t="shared" si="789"/>
        <v>0</v>
      </c>
      <c r="H1191" s="183">
        <f t="shared" si="790"/>
        <v>0</v>
      </c>
      <c r="I1191" s="104">
        <v>3</v>
      </c>
      <c r="J1191" s="104"/>
      <c r="K1191" s="104"/>
      <c r="L1191" s="104"/>
      <c r="M1191" s="104"/>
      <c r="N1191" s="104"/>
      <c r="O1191" s="159" t="s">
        <v>38</v>
      </c>
      <c r="P1191" s="106" t="s">
        <v>17</v>
      </c>
      <c r="Q1191" s="107">
        <f>+Q1192+Q1193+Q1194+Q1195</f>
        <v>0</v>
      </c>
      <c r="R1191" s="107">
        <f t="shared" ref="R1191:AD1191" si="792">+R1192+R1193+R1194+R1195</f>
        <v>0</v>
      </c>
      <c r="S1191" s="107">
        <f t="shared" si="792"/>
        <v>0</v>
      </c>
      <c r="T1191" s="107">
        <f t="shared" si="792"/>
        <v>0</v>
      </c>
      <c r="U1191" s="107">
        <f t="shared" si="792"/>
        <v>0</v>
      </c>
      <c r="V1191" s="107">
        <f t="shared" si="792"/>
        <v>0</v>
      </c>
      <c r="W1191" s="107">
        <f t="shared" si="792"/>
        <v>0</v>
      </c>
      <c r="X1191" s="107"/>
      <c r="Y1191" s="266"/>
      <c r="Z1191" s="107">
        <f t="shared" si="792"/>
        <v>0</v>
      </c>
      <c r="AA1191" s="107">
        <f t="shared" si="792"/>
        <v>0</v>
      </c>
      <c r="AB1191" s="107">
        <f t="shared" si="792"/>
        <v>0</v>
      </c>
      <c r="AC1191" s="107">
        <f t="shared" si="792"/>
        <v>0</v>
      </c>
      <c r="AD1191" s="107">
        <f t="shared" si="792"/>
        <v>0</v>
      </c>
    </row>
    <row r="1192" spans="1:31" s="171" customFormat="1" ht="20.25" hidden="1" customHeight="1" x14ac:dyDescent="0.25">
      <c r="A1192" s="167" t="s">
        <v>336</v>
      </c>
      <c r="B1192" s="180" t="s">
        <v>345</v>
      </c>
      <c r="C1192" s="180" t="s">
        <v>376</v>
      </c>
      <c r="D1192" s="180" t="s">
        <v>379</v>
      </c>
      <c r="E1192" s="180" t="s">
        <v>380</v>
      </c>
      <c r="F1192" s="182">
        <f t="shared" si="788"/>
        <v>0</v>
      </c>
      <c r="G1192" s="182">
        <f t="shared" si="789"/>
        <v>0</v>
      </c>
      <c r="H1192" s="183">
        <f t="shared" si="790"/>
        <v>0</v>
      </c>
      <c r="I1192" s="105"/>
      <c r="J1192" s="105">
        <v>31</v>
      </c>
      <c r="K1192" s="105"/>
      <c r="L1192" s="105"/>
      <c r="M1192" s="105"/>
      <c r="N1192" s="105"/>
      <c r="O1192" s="159" t="s">
        <v>38</v>
      </c>
      <c r="P1192" s="169" t="s">
        <v>6</v>
      </c>
      <c r="Q1192" s="170">
        <v>0</v>
      </c>
      <c r="R1192" s="170">
        <v>0</v>
      </c>
      <c r="S1192" s="170">
        <v>0</v>
      </c>
      <c r="T1192" s="170">
        <v>0</v>
      </c>
      <c r="U1192" s="170">
        <v>0</v>
      </c>
      <c r="V1192" s="170">
        <v>0</v>
      </c>
      <c r="W1192" s="170">
        <v>0</v>
      </c>
      <c r="X1192" s="170"/>
      <c r="Y1192" s="230">
        <v>0</v>
      </c>
      <c r="Z1192" s="170">
        <v>0</v>
      </c>
      <c r="AA1192" s="170">
        <v>0</v>
      </c>
      <c r="AB1192" s="170">
        <v>0</v>
      </c>
      <c r="AC1192" s="170">
        <v>0</v>
      </c>
      <c r="AD1192" s="170">
        <v>0</v>
      </c>
    </row>
    <row r="1193" spans="1:31" s="171" customFormat="1" ht="20.25" hidden="1" customHeight="1" x14ac:dyDescent="0.25">
      <c r="A1193" s="167" t="s">
        <v>336</v>
      </c>
      <c r="B1193" s="180" t="s">
        <v>345</v>
      </c>
      <c r="C1193" s="180" t="s">
        <v>376</v>
      </c>
      <c r="D1193" s="180" t="s">
        <v>379</v>
      </c>
      <c r="E1193" s="180" t="s">
        <v>380</v>
      </c>
      <c r="F1193" s="182">
        <f t="shared" si="788"/>
        <v>0</v>
      </c>
      <c r="G1193" s="182">
        <f t="shared" si="789"/>
        <v>0</v>
      </c>
      <c r="H1193" s="183">
        <f t="shared" si="790"/>
        <v>0</v>
      </c>
      <c r="I1193" s="105"/>
      <c r="J1193" s="105">
        <v>32</v>
      </c>
      <c r="K1193" s="105"/>
      <c r="L1193" s="105"/>
      <c r="M1193" s="105"/>
      <c r="N1193" s="105"/>
      <c r="O1193" s="159" t="s">
        <v>38</v>
      </c>
      <c r="P1193" s="169" t="s">
        <v>7</v>
      </c>
      <c r="Q1193" s="170">
        <v>0</v>
      </c>
      <c r="R1193" s="170">
        <v>0</v>
      </c>
      <c r="S1193" s="170">
        <v>0</v>
      </c>
      <c r="T1193" s="170">
        <v>0</v>
      </c>
      <c r="U1193" s="170">
        <v>0</v>
      </c>
      <c r="V1193" s="170">
        <v>0</v>
      </c>
      <c r="W1193" s="170">
        <v>0</v>
      </c>
      <c r="X1193" s="170"/>
      <c r="Y1193" s="230">
        <v>0</v>
      </c>
      <c r="Z1193" s="170">
        <v>0</v>
      </c>
      <c r="AA1193" s="170">
        <v>0</v>
      </c>
      <c r="AB1193" s="170">
        <v>0</v>
      </c>
      <c r="AC1193" s="170">
        <v>0</v>
      </c>
      <c r="AD1193" s="170">
        <v>0</v>
      </c>
    </row>
    <row r="1194" spans="1:31" s="171" customFormat="1" ht="20.25" hidden="1" customHeight="1" x14ac:dyDescent="0.25">
      <c r="A1194" s="167" t="s">
        <v>336</v>
      </c>
      <c r="B1194" s="180" t="s">
        <v>345</v>
      </c>
      <c r="C1194" s="180" t="s">
        <v>376</v>
      </c>
      <c r="D1194" s="180" t="s">
        <v>379</v>
      </c>
      <c r="E1194" s="180" t="s">
        <v>380</v>
      </c>
      <c r="F1194" s="182">
        <f t="shared" si="788"/>
        <v>0</v>
      </c>
      <c r="G1194" s="182">
        <f t="shared" si="789"/>
        <v>0</v>
      </c>
      <c r="H1194" s="183">
        <f t="shared" si="790"/>
        <v>0</v>
      </c>
      <c r="I1194" s="105"/>
      <c r="J1194" s="105">
        <v>37</v>
      </c>
      <c r="K1194" s="105"/>
      <c r="L1194" s="105"/>
      <c r="M1194" s="105"/>
      <c r="N1194" s="105"/>
      <c r="O1194" s="159" t="s">
        <v>38</v>
      </c>
      <c r="P1194" s="169" t="s">
        <v>9</v>
      </c>
      <c r="Q1194" s="170">
        <v>0</v>
      </c>
      <c r="R1194" s="170">
        <v>0</v>
      </c>
      <c r="S1194" s="170">
        <v>0</v>
      </c>
      <c r="T1194" s="170">
        <v>0</v>
      </c>
      <c r="U1194" s="170">
        <v>0</v>
      </c>
      <c r="V1194" s="170">
        <v>0</v>
      </c>
      <c r="W1194" s="170">
        <v>0</v>
      </c>
      <c r="X1194" s="170"/>
      <c r="Y1194" s="230">
        <v>0</v>
      </c>
      <c r="Z1194" s="170">
        <v>0</v>
      </c>
      <c r="AA1194" s="170">
        <v>0</v>
      </c>
      <c r="AB1194" s="170">
        <v>0</v>
      </c>
      <c r="AC1194" s="170">
        <v>0</v>
      </c>
      <c r="AD1194" s="170">
        <v>0</v>
      </c>
    </row>
    <row r="1195" spans="1:31" s="171" customFormat="1" ht="20.25" hidden="1" customHeight="1" x14ac:dyDescent="0.25">
      <c r="A1195" s="167" t="s">
        <v>336</v>
      </c>
      <c r="B1195" s="180" t="s">
        <v>345</v>
      </c>
      <c r="C1195" s="180" t="s">
        <v>376</v>
      </c>
      <c r="D1195" s="180" t="s">
        <v>379</v>
      </c>
      <c r="E1195" s="180" t="s">
        <v>380</v>
      </c>
      <c r="F1195" s="182">
        <f t="shared" si="788"/>
        <v>0</v>
      </c>
      <c r="G1195" s="182">
        <f t="shared" si="789"/>
        <v>0</v>
      </c>
      <c r="H1195" s="183">
        <f t="shared" si="790"/>
        <v>0</v>
      </c>
      <c r="I1195" s="105"/>
      <c r="J1195" s="105">
        <v>38</v>
      </c>
      <c r="K1195" s="105"/>
      <c r="L1195" s="105"/>
      <c r="M1195" s="105"/>
      <c r="N1195" s="105"/>
      <c r="O1195" s="159" t="s">
        <v>38</v>
      </c>
      <c r="P1195" s="169" t="s">
        <v>10</v>
      </c>
      <c r="Q1195" s="170">
        <v>0</v>
      </c>
      <c r="R1195" s="170">
        <v>0</v>
      </c>
      <c r="S1195" s="170">
        <v>0</v>
      </c>
      <c r="T1195" s="170">
        <v>0</v>
      </c>
      <c r="U1195" s="170">
        <v>0</v>
      </c>
      <c r="V1195" s="170">
        <v>0</v>
      </c>
      <c r="W1195" s="170">
        <v>0</v>
      </c>
      <c r="X1195" s="170"/>
      <c r="Y1195" s="230">
        <v>0</v>
      </c>
      <c r="Z1195" s="170">
        <v>0</v>
      </c>
      <c r="AA1195" s="170">
        <v>0</v>
      </c>
      <c r="AB1195" s="170">
        <v>0</v>
      </c>
      <c r="AC1195" s="170">
        <v>0</v>
      </c>
      <c r="AD1195" s="170">
        <v>0</v>
      </c>
    </row>
    <row r="1196" spans="1:31" s="98" customFormat="1" ht="30" customHeight="1" x14ac:dyDescent="0.25">
      <c r="A1196" s="166" t="s">
        <v>337</v>
      </c>
      <c r="B1196" s="180" t="s">
        <v>345</v>
      </c>
      <c r="C1196" s="180" t="s">
        <v>376</v>
      </c>
      <c r="D1196" s="180" t="s">
        <v>379</v>
      </c>
      <c r="E1196" s="180" t="s">
        <v>380</v>
      </c>
      <c r="F1196" s="182">
        <f t="shared" si="788"/>
        <v>80000</v>
      </c>
      <c r="G1196" s="182">
        <f t="shared" si="789"/>
        <v>159817</v>
      </c>
      <c r="H1196" s="183">
        <f t="shared" si="790"/>
        <v>202314</v>
      </c>
      <c r="I1196" s="387" t="s">
        <v>106</v>
      </c>
      <c r="J1196" s="388"/>
      <c r="K1196" s="388"/>
      <c r="L1196" s="388"/>
      <c r="M1196" s="388"/>
      <c r="N1196" s="388"/>
      <c r="O1196" s="389"/>
      <c r="P1196" s="95" t="s">
        <v>107</v>
      </c>
      <c r="Q1196" s="96">
        <f>+Q1197</f>
        <v>40000</v>
      </c>
      <c r="R1196" s="96">
        <f t="shared" ref="R1196:AD1197" si="793">+R1197</f>
        <v>0</v>
      </c>
      <c r="S1196" s="96">
        <f t="shared" si="793"/>
        <v>40000</v>
      </c>
      <c r="T1196" s="96">
        <f t="shared" si="793"/>
        <v>39817</v>
      </c>
      <c r="U1196" s="96">
        <f t="shared" si="793"/>
        <v>40000</v>
      </c>
      <c r="V1196" s="96">
        <f t="shared" si="793"/>
        <v>40000</v>
      </c>
      <c r="W1196" s="96">
        <f t="shared" si="793"/>
        <v>40000</v>
      </c>
      <c r="X1196" s="96"/>
      <c r="Y1196" s="265"/>
      <c r="Z1196" s="96">
        <f t="shared" si="793"/>
        <v>39817</v>
      </c>
      <c r="AA1196" s="96">
        <f t="shared" si="793"/>
        <v>40000</v>
      </c>
      <c r="AB1196" s="96">
        <f>+AB1198</f>
        <v>40000</v>
      </c>
      <c r="AC1196" s="96">
        <f>+AC1198</f>
        <v>40840</v>
      </c>
      <c r="AD1196" s="96">
        <f>+AD1198</f>
        <v>41657</v>
      </c>
    </row>
    <row r="1197" spans="1:31" s="175" customFormat="1" ht="21.75" customHeight="1" x14ac:dyDescent="0.25">
      <c r="A1197" s="172" t="s">
        <v>337</v>
      </c>
      <c r="B1197" s="172"/>
      <c r="C1197" s="180" t="s">
        <v>376</v>
      </c>
      <c r="D1197" s="180" t="s">
        <v>379</v>
      </c>
      <c r="E1197" s="180" t="s">
        <v>380</v>
      </c>
      <c r="F1197" s="182">
        <f t="shared" si="788"/>
        <v>80000</v>
      </c>
      <c r="G1197" s="182">
        <f t="shared" si="789"/>
        <v>159917</v>
      </c>
      <c r="H1197" s="183">
        <f t="shared" si="790"/>
        <v>202314</v>
      </c>
      <c r="I1197" s="99"/>
      <c r="J1197" s="99"/>
      <c r="K1197" s="99"/>
      <c r="L1197" s="99"/>
      <c r="M1197" s="99"/>
      <c r="N1197" s="99" t="str">
        <f>+O1197</f>
        <v>1.1.</v>
      </c>
      <c r="O1197" s="100" t="s">
        <v>43</v>
      </c>
      <c r="P1197" s="101" t="s">
        <v>23</v>
      </c>
      <c r="Q1197" s="102">
        <f>+Q1198</f>
        <v>40000</v>
      </c>
      <c r="R1197" s="102">
        <f t="shared" si="793"/>
        <v>0</v>
      </c>
      <c r="S1197" s="102">
        <f t="shared" si="793"/>
        <v>40000</v>
      </c>
      <c r="T1197" s="102">
        <f t="shared" si="793"/>
        <v>39817</v>
      </c>
      <c r="U1197" s="102">
        <f t="shared" si="793"/>
        <v>40000</v>
      </c>
      <c r="V1197" s="102">
        <f t="shared" si="793"/>
        <v>40000</v>
      </c>
      <c r="W1197" s="102">
        <f t="shared" si="793"/>
        <v>40000</v>
      </c>
      <c r="X1197" s="102"/>
      <c r="Y1197" s="276">
        <f>W1197/V1197*100</f>
        <v>100</v>
      </c>
      <c r="Z1197" s="174">
        <f t="shared" si="793"/>
        <v>39817</v>
      </c>
      <c r="AA1197" s="174">
        <f t="shared" si="793"/>
        <v>40000</v>
      </c>
      <c r="AB1197" s="174">
        <f t="shared" si="793"/>
        <v>40000</v>
      </c>
      <c r="AC1197" s="174">
        <f t="shared" si="793"/>
        <v>40840</v>
      </c>
      <c r="AD1197" s="174">
        <f t="shared" si="793"/>
        <v>41657</v>
      </c>
      <c r="AE1197" s="213">
        <f>W1203+W1206+W1212+W1214+W1217+W1222+W1224+W1226+W1228+W1231+W1232+W1234+W1238+W1239+W1241+W1243+W1245+W1248+W1250+W1253+W1254+W1256+W1258+W1262+W1264+W1266+W1268+W1271+W1273+W1276+W1279+W1281+W1284+W1287+W1291</f>
        <v>40000</v>
      </c>
    </row>
    <row r="1198" spans="1:31" s="103" customFormat="1" ht="20.25" customHeight="1" x14ac:dyDescent="0.25">
      <c r="A1198" s="166" t="s">
        <v>337</v>
      </c>
      <c r="B1198" s="180" t="s">
        <v>345</v>
      </c>
      <c r="C1198" s="180" t="s">
        <v>376</v>
      </c>
      <c r="D1198" s="180" t="s">
        <v>379</v>
      </c>
      <c r="E1198" s="180" t="s">
        <v>380</v>
      </c>
      <c r="F1198" s="182">
        <f t="shared" si="788"/>
        <v>80000</v>
      </c>
      <c r="G1198" s="182">
        <f t="shared" si="789"/>
        <v>159917</v>
      </c>
      <c r="H1198" s="183">
        <f t="shared" si="790"/>
        <v>202314</v>
      </c>
      <c r="I1198" s="104">
        <v>3</v>
      </c>
      <c r="J1198" s="104"/>
      <c r="K1198" s="104"/>
      <c r="L1198" s="104"/>
      <c r="M1198" s="104"/>
      <c r="N1198" s="104"/>
      <c r="O1198" s="10" t="s">
        <v>43</v>
      </c>
      <c r="P1198" s="106" t="s">
        <v>17</v>
      </c>
      <c r="Q1198" s="107">
        <f>+Q1199+Q1218</f>
        <v>40000</v>
      </c>
      <c r="R1198" s="107">
        <f t="shared" ref="R1198:AD1198" si="794">+R1199+R1218</f>
        <v>0</v>
      </c>
      <c r="S1198" s="107">
        <f t="shared" si="794"/>
        <v>40000</v>
      </c>
      <c r="T1198" s="107">
        <f t="shared" si="794"/>
        <v>39817</v>
      </c>
      <c r="U1198" s="107">
        <f t="shared" si="794"/>
        <v>40000</v>
      </c>
      <c r="V1198" s="107">
        <f t="shared" si="794"/>
        <v>40000</v>
      </c>
      <c r="W1198" s="107">
        <f t="shared" si="794"/>
        <v>40000</v>
      </c>
      <c r="X1198" s="107"/>
      <c r="Y1198" s="277">
        <f>W1198/V1198*100</f>
        <v>100</v>
      </c>
      <c r="Z1198" s="107">
        <f>+Z1199+Z1218</f>
        <v>39817</v>
      </c>
      <c r="AA1198" s="107">
        <f t="shared" si="794"/>
        <v>40000</v>
      </c>
      <c r="AB1198" s="107">
        <f t="shared" si="794"/>
        <v>40000</v>
      </c>
      <c r="AC1198" s="107">
        <f t="shared" si="794"/>
        <v>40840</v>
      </c>
      <c r="AD1198" s="107">
        <f t="shared" si="794"/>
        <v>41657</v>
      </c>
    </row>
    <row r="1199" spans="1:31" s="171" customFormat="1" ht="20.25" customHeight="1" x14ac:dyDescent="0.25">
      <c r="A1199" s="167" t="s">
        <v>337</v>
      </c>
      <c r="B1199" s="180" t="s">
        <v>345</v>
      </c>
      <c r="C1199" s="180" t="s">
        <v>376</v>
      </c>
      <c r="D1199" s="180" t="s">
        <v>379</v>
      </c>
      <c r="E1199" s="180" t="s">
        <v>380</v>
      </c>
      <c r="F1199" s="182">
        <f t="shared" si="788"/>
        <v>38000</v>
      </c>
      <c r="G1199" s="182">
        <f t="shared" si="789"/>
        <v>75287</v>
      </c>
      <c r="H1199" s="183">
        <f t="shared" si="790"/>
        <v>95373</v>
      </c>
      <c r="I1199" s="231"/>
      <c r="J1199" s="231">
        <v>31</v>
      </c>
      <c r="K1199" s="231"/>
      <c r="L1199" s="231"/>
      <c r="M1199" s="231"/>
      <c r="N1199" s="231"/>
      <c r="O1199" s="257" t="s">
        <v>43</v>
      </c>
      <c r="P1199" s="232" t="s">
        <v>6</v>
      </c>
      <c r="Q1199" s="233">
        <f>Q1200+Q1209+Q1207</f>
        <v>19000</v>
      </c>
      <c r="R1199" s="233">
        <f t="shared" ref="R1199:AD1199" si="795">R1200+R1209+R1207</f>
        <v>0</v>
      </c>
      <c r="S1199" s="233">
        <f t="shared" si="795"/>
        <v>19000</v>
      </c>
      <c r="T1199" s="233">
        <f t="shared" si="795"/>
        <v>18187</v>
      </c>
      <c r="U1199" s="233">
        <f t="shared" si="795"/>
        <v>19000</v>
      </c>
      <c r="V1199" s="233">
        <f t="shared" si="795"/>
        <v>19000</v>
      </c>
      <c r="W1199" s="233">
        <f t="shared" si="795"/>
        <v>19000</v>
      </c>
      <c r="X1199" s="233"/>
      <c r="Y1199" s="230">
        <f>W1199/V1199*100</f>
        <v>100</v>
      </c>
      <c r="Z1199" s="170">
        <f t="shared" si="795"/>
        <v>18187</v>
      </c>
      <c r="AA1199" s="170">
        <f t="shared" si="795"/>
        <v>19000</v>
      </c>
      <c r="AB1199" s="170">
        <f t="shared" si="795"/>
        <v>19000</v>
      </c>
      <c r="AC1199" s="170">
        <f t="shared" si="795"/>
        <v>19399</v>
      </c>
      <c r="AD1199" s="170">
        <f t="shared" si="795"/>
        <v>19787</v>
      </c>
    </row>
    <row r="1200" spans="1:31" s="194" customFormat="1" ht="20.25" customHeight="1" x14ac:dyDescent="0.25">
      <c r="A1200" s="172" t="s">
        <v>337</v>
      </c>
      <c r="B1200" s="172"/>
      <c r="C1200" s="195" t="s">
        <v>376</v>
      </c>
      <c r="D1200" s="195" t="s">
        <v>379</v>
      </c>
      <c r="E1200" s="195" t="s">
        <v>380</v>
      </c>
      <c r="F1200" s="187">
        <f t="shared" si="788"/>
        <v>32600</v>
      </c>
      <c r="G1200" s="187">
        <f t="shared" si="789"/>
        <v>64537</v>
      </c>
      <c r="H1200" s="188">
        <f t="shared" si="790"/>
        <v>81723</v>
      </c>
      <c r="I1200" s="108"/>
      <c r="J1200" s="115"/>
      <c r="K1200" s="115">
        <v>311</v>
      </c>
      <c r="L1200" s="115"/>
      <c r="M1200" s="115"/>
      <c r="N1200" s="116"/>
      <c r="O1200" s="10" t="s">
        <v>43</v>
      </c>
      <c r="P1200" s="111" t="s">
        <v>114</v>
      </c>
      <c r="Q1200" s="117">
        <f>Q1201+Q1204</f>
        <v>16300</v>
      </c>
      <c r="R1200" s="117">
        <f t="shared" ref="R1200:AD1200" si="796">R1201+R1204</f>
        <v>0</v>
      </c>
      <c r="S1200" s="117">
        <f t="shared" si="796"/>
        <v>16300</v>
      </c>
      <c r="T1200" s="117">
        <f t="shared" si="796"/>
        <v>15637</v>
      </c>
      <c r="U1200" s="250">
        <f t="shared" si="796"/>
        <v>16300</v>
      </c>
      <c r="V1200" s="250">
        <f t="shared" si="796"/>
        <v>16300</v>
      </c>
      <c r="W1200" s="286">
        <f t="shared" si="796"/>
        <v>16300</v>
      </c>
      <c r="X1200" s="117"/>
      <c r="Y1200" s="260"/>
      <c r="Z1200" s="193">
        <f t="shared" si="796"/>
        <v>15637</v>
      </c>
      <c r="AA1200" s="193">
        <f t="shared" si="796"/>
        <v>16300</v>
      </c>
      <c r="AB1200" s="193">
        <f t="shared" si="796"/>
        <v>16200</v>
      </c>
      <c r="AC1200" s="193">
        <f t="shared" si="796"/>
        <v>16599</v>
      </c>
      <c r="AD1200" s="193">
        <f t="shared" si="796"/>
        <v>16987</v>
      </c>
    </row>
    <row r="1201" spans="1:30" s="98" customFormat="1" ht="20.25" customHeight="1" x14ac:dyDescent="0.25">
      <c r="A1201" s="166" t="s">
        <v>337</v>
      </c>
      <c r="B1201" s="166"/>
      <c r="C1201" s="166"/>
      <c r="D1201" s="180" t="s">
        <v>379</v>
      </c>
      <c r="E1201" s="180" t="s">
        <v>380</v>
      </c>
      <c r="F1201" s="182">
        <f t="shared" si="788"/>
        <v>32170</v>
      </c>
      <c r="G1201" s="182">
        <f t="shared" si="789"/>
        <v>61377</v>
      </c>
      <c r="H1201" s="183">
        <f t="shared" si="790"/>
        <v>80078</v>
      </c>
      <c r="I1201" s="108"/>
      <c r="J1201" s="115"/>
      <c r="K1201" s="115"/>
      <c r="L1201" s="115">
        <v>3111</v>
      </c>
      <c r="M1201" s="115"/>
      <c r="N1201" s="116"/>
      <c r="O1201" s="10" t="s">
        <v>43</v>
      </c>
      <c r="P1201" s="111" t="s">
        <v>115</v>
      </c>
      <c r="Q1201" s="117">
        <f t="shared" ref="Q1201:AD1202" si="797">Q1202</f>
        <v>16085</v>
      </c>
      <c r="R1201" s="117">
        <f t="shared" si="797"/>
        <v>0</v>
      </c>
      <c r="S1201" s="117">
        <f t="shared" si="797"/>
        <v>16085</v>
      </c>
      <c r="T1201" s="117">
        <v>14207</v>
      </c>
      <c r="U1201" s="250">
        <f t="shared" si="797"/>
        <v>15000</v>
      </c>
      <c r="V1201" s="250">
        <f t="shared" si="797"/>
        <v>16085</v>
      </c>
      <c r="W1201" s="286">
        <f t="shared" si="797"/>
        <v>16085</v>
      </c>
      <c r="X1201" s="117"/>
      <c r="Y1201" s="260"/>
      <c r="Z1201" s="117">
        <f t="shared" si="797"/>
        <v>14207</v>
      </c>
      <c r="AA1201" s="117">
        <f t="shared" si="797"/>
        <v>16085</v>
      </c>
      <c r="AB1201" s="117">
        <f t="shared" si="797"/>
        <v>16200</v>
      </c>
      <c r="AC1201" s="117">
        <f t="shared" si="797"/>
        <v>16599</v>
      </c>
      <c r="AD1201" s="117">
        <f t="shared" si="797"/>
        <v>16987</v>
      </c>
    </row>
    <row r="1202" spans="1:30" s="98" customFormat="1" ht="20.25" hidden="1" customHeight="1" x14ac:dyDescent="0.25">
      <c r="A1202" s="167" t="s">
        <v>337</v>
      </c>
      <c r="B1202" s="167"/>
      <c r="C1202" s="167"/>
      <c r="D1202" s="167"/>
      <c r="E1202" s="180" t="s">
        <v>380</v>
      </c>
      <c r="F1202" s="182">
        <f t="shared" si="788"/>
        <v>32170</v>
      </c>
      <c r="G1202" s="182">
        <f t="shared" si="789"/>
        <v>47170</v>
      </c>
      <c r="H1202" s="183">
        <f t="shared" si="790"/>
        <v>80078</v>
      </c>
      <c r="I1202" s="108"/>
      <c r="J1202" s="115"/>
      <c r="K1202" s="115"/>
      <c r="L1202" s="115"/>
      <c r="M1202" s="176">
        <v>31111</v>
      </c>
      <c r="N1202" s="177"/>
      <c r="O1202" s="178" t="s">
        <v>43</v>
      </c>
      <c r="P1202" s="177" t="s">
        <v>116</v>
      </c>
      <c r="Q1202" s="179">
        <f t="shared" si="797"/>
        <v>16085</v>
      </c>
      <c r="R1202" s="179">
        <f t="shared" si="797"/>
        <v>0</v>
      </c>
      <c r="S1202" s="179">
        <f t="shared" si="797"/>
        <v>16085</v>
      </c>
      <c r="T1202" s="179">
        <f t="shared" si="797"/>
        <v>0</v>
      </c>
      <c r="U1202" s="251">
        <f t="shared" si="797"/>
        <v>15000</v>
      </c>
      <c r="V1202" s="251">
        <f t="shared" si="797"/>
        <v>16085</v>
      </c>
      <c r="W1202" s="287">
        <f t="shared" si="797"/>
        <v>16085</v>
      </c>
      <c r="X1202" s="179"/>
      <c r="Y1202" s="261"/>
      <c r="Z1202" s="179">
        <f t="shared" si="797"/>
        <v>14207</v>
      </c>
      <c r="AA1202" s="179">
        <f t="shared" si="797"/>
        <v>16085</v>
      </c>
      <c r="AB1202" s="179">
        <f t="shared" si="797"/>
        <v>16200</v>
      </c>
      <c r="AC1202" s="179">
        <f t="shared" si="797"/>
        <v>16599</v>
      </c>
      <c r="AD1202" s="179">
        <f t="shared" si="797"/>
        <v>16987</v>
      </c>
    </row>
    <row r="1203" spans="1:30" s="98" customFormat="1" ht="20.25" hidden="1" customHeight="1" x14ac:dyDescent="0.25">
      <c r="A1203" s="166" t="s">
        <v>337</v>
      </c>
      <c r="B1203" s="166"/>
      <c r="C1203" s="166"/>
      <c r="D1203" s="166"/>
      <c r="E1203" s="166"/>
      <c r="F1203" s="182">
        <f t="shared" si="788"/>
        <v>32170</v>
      </c>
      <c r="G1203" s="182">
        <f t="shared" si="789"/>
        <v>47170</v>
      </c>
      <c r="H1203" s="183">
        <f t="shared" si="790"/>
        <v>80078</v>
      </c>
      <c r="I1203" s="108"/>
      <c r="J1203" s="115"/>
      <c r="K1203" s="115"/>
      <c r="L1203" s="115"/>
      <c r="M1203" s="9"/>
      <c r="N1203" s="155">
        <v>311110</v>
      </c>
      <c r="O1203" s="156" t="s">
        <v>43</v>
      </c>
      <c r="P1203" s="157" t="s">
        <v>116</v>
      </c>
      <c r="Q1203" s="158">
        <f>15000+1085</f>
        <v>16085</v>
      </c>
      <c r="R1203" s="158">
        <f>S1203-Q1203</f>
        <v>0</v>
      </c>
      <c r="S1203" s="158">
        <f>15000+1085</f>
        <v>16085</v>
      </c>
      <c r="T1203" s="158"/>
      <c r="U1203" s="252">
        <v>15000</v>
      </c>
      <c r="V1203" s="252">
        <v>16085</v>
      </c>
      <c r="W1203" s="289">
        <v>16085</v>
      </c>
      <c r="X1203" s="158"/>
      <c r="Y1203" s="262"/>
      <c r="Z1203" s="158">
        <v>14207</v>
      </c>
      <c r="AA1203" s="158">
        <f>+Q1203</f>
        <v>16085</v>
      </c>
      <c r="AB1203" s="158">
        <v>16200</v>
      </c>
      <c r="AC1203" s="158">
        <f>16200+399</f>
        <v>16599</v>
      </c>
      <c r="AD1203" s="158">
        <f>16200+787</f>
        <v>16987</v>
      </c>
    </row>
    <row r="1204" spans="1:30" s="98" customFormat="1" ht="20.25" customHeight="1" x14ac:dyDescent="0.25">
      <c r="A1204" s="166" t="s">
        <v>337</v>
      </c>
      <c r="B1204" s="166"/>
      <c r="C1204" s="166"/>
      <c r="D1204" s="180" t="s">
        <v>379</v>
      </c>
      <c r="E1204" s="180" t="s">
        <v>380</v>
      </c>
      <c r="F1204" s="182">
        <f t="shared" si="788"/>
        <v>430</v>
      </c>
      <c r="G1204" s="182">
        <f t="shared" si="789"/>
        <v>3160</v>
      </c>
      <c r="H1204" s="183">
        <f t="shared" si="790"/>
        <v>1645</v>
      </c>
      <c r="I1204" s="108"/>
      <c r="J1204" s="115"/>
      <c r="K1204" s="115"/>
      <c r="L1204" s="115">
        <v>3114</v>
      </c>
      <c r="M1204" s="115"/>
      <c r="N1204" s="116"/>
      <c r="O1204" s="10" t="s">
        <v>43</v>
      </c>
      <c r="P1204" s="111" t="s">
        <v>124</v>
      </c>
      <c r="Q1204" s="117">
        <f t="shared" ref="Q1204:AD1205" si="798">Q1205</f>
        <v>215</v>
      </c>
      <c r="R1204" s="117">
        <f t="shared" si="798"/>
        <v>0</v>
      </c>
      <c r="S1204" s="117">
        <f t="shared" si="798"/>
        <v>215</v>
      </c>
      <c r="T1204" s="117">
        <v>1430</v>
      </c>
      <c r="U1204" s="250">
        <f t="shared" si="798"/>
        <v>1300</v>
      </c>
      <c r="V1204" s="250">
        <f t="shared" si="798"/>
        <v>215</v>
      </c>
      <c r="W1204" s="286">
        <f t="shared" si="798"/>
        <v>215</v>
      </c>
      <c r="X1204" s="117"/>
      <c r="Y1204" s="260"/>
      <c r="Z1204" s="117">
        <f t="shared" si="798"/>
        <v>1430</v>
      </c>
      <c r="AA1204" s="117">
        <f t="shared" si="798"/>
        <v>215</v>
      </c>
      <c r="AB1204" s="117">
        <f t="shared" si="798"/>
        <v>0</v>
      </c>
      <c r="AC1204" s="117">
        <f t="shared" si="798"/>
        <v>0</v>
      </c>
      <c r="AD1204" s="117">
        <f t="shared" si="798"/>
        <v>0</v>
      </c>
    </row>
    <row r="1205" spans="1:30" s="98" customFormat="1" ht="20.25" hidden="1" customHeight="1" x14ac:dyDescent="0.25">
      <c r="A1205" s="167" t="s">
        <v>337</v>
      </c>
      <c r="B1205" s="167"/>
      <c r="C1205" s="167"/>
      <c r="D1205" s="167"/>
      <c r="E1205" s="180" t="s">
        <v>380</v>
      </c>
      <c r="F1205" s="182">
        <f t="shared" si="788"/>
        <v>430</v>
      </c>
      <c r="G1205" s="182">
        <f t="shared" si="789"/>
        <v>1730</v>
      </c>
      <c r="H1205" s="183">
        <f t="shared" si="790"/>
        <v>1645</v>
      </c>
      <c r="I1205" s="108"/>
      <c r="J1205" s="115"/>
      <c r="K1205" s="115"/>
      <c r="L1205" s="115"/>
      <c r="M1205" s="176">
        <v>31141</v>
      </c>
      <c r="N1205" s="177"/>
      <c r="O1205" s="178" t="s">
        <v>43</v>
      </c>
      <c r="P1205" s="177" t="s">
        <v>124</v>
      </c>
      <c r="Q1205" s="179">
        <f t="shared" si="798"/>
        <v>215</v>
      </c>
      <c r="R1205" s="179">
        <f t="shared" si="798"/>
        <v>0</v>
      </c>
      <c r="S1205" s="179">
        <f t="shared" si="798"/>
        <v>215</v>
      </c>
      <c r="T1205" s="179">
        <f t="shared" si="798"/>
        <v>0</v>
      </c>
      <c r="U1205" s="251">
        <f t="shared" si="798"/>
        <v>1300</v>
      </c>
      <c r="V1205" s="251">
        <f t="shared" si="798"/>
        <v>215</v>
      </c>
      <c r="W1205" s="287">
        <f t="shared" si="798"/>
        <v>215</v>
      </c>
      <c r="X1205" s="179"/>
      <c r="Y1205" s="261"/>
      <c r="Z1205" s="179">
        <f t="shared" si="798"/>
        <v>1430</v>
      </c>
      <c r="AA1205" s="179">
        <f t="shared" si="798"/>
        <v>215</v>
      </c>
      <c r="AB1205" s="179">
        <f t="shared" si="798"/>
        <v>0</v>
      </c>
      <c r="AC1205" s="179">
        <f t="shared" si="798"/>
        <v>0</v>
      </c>
      <c r="AD1205" s="179">
        <f t="shared" si="798"/>
        <v>0</v>
      </c>
    </row>
    <row r="1206" spans="1:30" s="98" customFormat="1" ht="20.25" hidden="1" customHeight="1" x14ac:dyDescent="0.25">
      <c r="A1206" s="166" t="s">
        <v>337</v>
      </c>
      <c r="B1206" s="166"/>
      <c r="C1206" s="166"/>
      <c r="D1206" s="166"/>
      <c r="E1206" s="166"/>
      <c r="F1206" s="182">
        <f t="shared" si="788"/>
        <v>430</v>
      </c>
      <c r="G1206" s="182">
        <f t="shared" si="789"/>
        <v>1730</v>
      </c>
      <c r="H1206" s="183">
        <f t="shared" si="790"/>
        <v>1645</v>
      </c>
      <c r="I1206" s="108"/>
      <c r="J1206" s="115"/>
      <c r="K1206" s="115"/>
      <c r="L1206" s="115"/>
      <c r="M1206" s="9"/>
      <c r="N1206" s="155">
        <v>311410</v>
      </c>
      <c r="O1206" s="156" t="s">
        <v>43</v>
      </c>
      <c r="P1206" s="157" t="s">
        <v>124</v>
      </c>
      <c r="Q1206" s="158">
        <v>215</v>
      </c>
      <c r="R1206" s="158">
        <f>S1206-Q1206</f>
        <v>0</v>
      </c>
      <c r="S1206" s="158">
        <v>215</v>
      </c>
      <c r="T1206" s="158"/>
      <c r="U1206" s="252">
        <v>1300</v>
      </c>
      <c r="V1206" s="252">
        <v>215</v>
      </c>
      <c r="W1206" s="289">
        <v>215</v>
      </c>
      <c r="X1206" s="158"/>
      <c r="Y1206" s="262"/>
      <c r="Z1206" s="158">
        <v>1430</v>
      </c>
      <c r="AA1206" s="158">
        <f>+Q1206</f>
        <v>215</v>
      </c>
      <c r="AB1206" s="158">
        <v>0</v>
      </c>
      <c r="AC1206" s="158">
        <v>0</v>
      </c>
      <c r="AD1206" s="158">
        <v>0</v>
      </c>
    </row>
    <row r="1207" spans="1:30" s="194" customFormat="1" ht="20.25" hidden="1" customHeight="1" x14ac:dyDescent="0.25">
      <c r="A1207" s="172" t="s">
        <v>337</v>
      </c>
      <c r="B1207" s="172"/>
      <c r="C1207" s="195" t="s">
        <v>376</v>
      </c>
      <c r="D1207" s="195" t="s">
        <v>379</v>
      </c>
      <c r="E1207" s="195" t="s">
        <v>380</v>
      </c>
      <c r="F1207" s="187">
        <f t="shared" si="788"/>
        <v>0</v>
      </c>
      <c r="G1207" s="187">
        <f t="shared" si="789"/>
        <v>0</v>
      </c>
      <c r="H1207" s="188">
        <f t="shared" si="790"/>
        <v>0</v>
      </c>
      <c r="I1207" s="108"/>
      <c r="J1207" s="115"/>
      <c r="K1207" s="115">
        <v>312</v>
      </c>
      <c r="L1207" s="115"/>
      <c r="M1207" s="115"/>
      <c r="N1207" s="116"/>
      <c r="O1207" s="10" t="s">
        <v>43</v>
      </c>
      <c r="P1207" s="111" t="s">
        <v>127</v>
      </c>
      <c r="Q1207" s="117">
        <f>Q1208</f>
        <v>0</v>
      </c>
      <c r="R1207" s="117">
        <f t="shared" ref="R1207:AD1207" si="799">R1208</f>
        <v>0</v>
      </c>
      <c r="S1207" s="117">
        <f t="shared" si="799"/>
        <v>0</v>
      </c>
      <c r="T1207" s="117">
        <f t="shared" si="799"/>
        <v>0</v>
      </c>
      <c r="U1207" s="250">
        <f t="shared" si="799"/>
        <v>0</v>
      </c>
      <c r="V1207" s="250">
        <f t="shared" si="799"/>
        <v>0</v>
      </c>
      <c r="W1207" s="286">
        <f t="shared" si="799"/>
        <v>0</v>
      </c>
      <c r="X1207" s="117"/>
      <c r="Y1207" s="260"/>
      <c r="Z1207" s="193">
        <f t="shared" si="799"/>
        <v>0</v>
      </c>
      <c r="AA1207" s="193">
        <f t="shared" si="799"/>
        <v>0</v>
      </c>
      <c r="AB1207" s="193">
        <f t="shared" si="799"/>
        <v>0</v>
      </c>
      <c r="AC1207" s="193">
        <f t="shared" si="799"/>
        <v>0</v>
      </c>
      <c r="AD1207" s="193">
        <f t="shared" si="799"/>
        <v>0</v>
      </c>
    </row>
    <row r="1208" spans="1:30" s="98" customFormat="1" ht="20.25" hidden="1" customHeight="1" x14ac:dyDescent="0.25">
      <c r="A1208" s="166" t="s">
        <v>337</v>
      </c>
      <c r="B1208" s="166"/>
      <c r="C1208" s="166"/>
      <c r="D1208" s="180" t="s">
        <v>379</v>
      </c>
      <c r="E1208" s="180" t="s">
        <v>380</v>
      </c>
      <c r="F1208" s="182">
        <f t="shared" si="788"/>
        <v>0</v>
      </c>
      <c r="G1208" s="182">
        <f t="shared" si="789"/>
        <v>0</v>
      </c>
      <c r="H1208" s="183">
        <f t="shared" si="790"/>
        <v>0</v>
      </c>
      <c r="I1208" s="108"/>
      <c r="J1208" s="115"/>
      <c r="K1208" s="115"/>
      <c r="L1208" s="115">
        <v>3121</v>
      </c>
      <c r="M1208" s="9"/>
      <c r="N1208" s="111"/>
      <c r="O1208" s="10" t="s">
        <v>43</v>
      </c>
      <c r="P1208" s="111" t="s">
        <v>127</v>
      </c>
      <c r="Q1208" s="117">
        <v>0</v>
      </c>
      <c r="R1208" s="117">
        <v>0</v>
      </c>
      <c r="S1208" s="117">
        <v>0</v>
      </c>
      <c r="T1208" s="117">
        <v>0</v>
      </c>
      <c r="U1208" s="250">
        <v>0</v>
      </c>
      <c r="V1208" s="250">
        <v>0</v>
      </c>
      <c r="W1208" s="286">
        <v>0</v>
      </c>
      <c r="X1208" s="117"/>
      <c r="Y1208" s="260"/>
      <c r="Z1208" s="117">
        <v>0</v>
      </c>
      <c r="AA1208" s="117">
        <v>0</v>
      </c>
      <c r="AB1208" s="117">
        <v>0</v>
      </c>
      <c r="AC1208" s="117">
        <v>0</v>
      </c>
      <c r="AD1208" s="117">
        <v>0</v>
      </c>
    </row>
    <row r="1209" spans="1:30" s="194" customFormat="1" ht="20.25" customHeight="1" x14ac:dyDescent="0.25">
      <c r="A1209" s="172" t="s">
        <v>337</v>
      </c>
      <c r="B1209" s="172"/>
      <c r="C1209" s="195" t="s">
        <v>376</v>
      </c>
      <c r="D1209" s="195" t="s">
        <v>379</v>
      </c>
      <c r="E1209" s="195" t="s">
        <v>380</v>
      </c>
      <c r="F1209" s="187">
        <f t="shared" si="788"/>
        <v>5400</v>
      </c>
      <c r="G1209" s="187">
        <f t="shared" si="789"/>
        <v>10650</v>
      </c>
      <c r="H1209" s="188">
        <f t="shared" si="790"/>
        <v>13650</v>
      </c>
      <c r="I1209" s="108"/>
      <c r="J1209" s="115"/>
      <c r="K1209" s="115">
        <v>313</v>
      </c>
      <c r="L1209" s="115"/>
      <c r="M1209" s="115"/>
      <c r="N1209" s="116"/>
      <c r="O1209" s="10" t="s">
        <v>43</v>
      </c>
      <c r="P1209" s="111" t="s">
        <v>135</v>
      </c>
      <c r="Q1209" s="117">
        <f>Q1210+Q1215</f>
        <v>2700</v>
      </c>
      <c r="R1209" s="117">
        <f t="shared" ref="R1209:AD1209" si="800">R1210+R1215</f>
        <v>0</v>
      </c>
      <c r="S1209" s="117">
        <f t="shared" si="800"/>
        <v>2700</v>
      </c>
      <c r="T1209" s="117">
        <f t="shared" si="800"/>
        <v>2550</v>
      </c>
      <c r="U1209" s="250">
        <f t="shared" si="800"/>
        <v>2700</v>
      </c>
      <c r="V1209" s="250">
        <f t="shared" si="800"/>
        <v>2700</v>
      </c>
      <c r="W1209" s="286">
        <f t="shared" si="800"/>
        <v>2700</v>
      </c>
      <c r="X1209" s="117"/>
      <c r="Y1209" s="260"/>
      <c r="Z1209" s="193">
        <f t="shared" si="800"/>
        <v>2550</v>
      </c>
      <c r="AA1209" s="193">
        <f t="shared" si="800"/>
        <v>2700</v>
      </c>
      <c r="AB1209" s="193">
        <f t="shared" si="800"/>
        <v>2800</v>
      </c>
      <c r="AC1209" s="193">
        <f t="shared" si="800"/>
        <v>2800</v>
      </c>
      <c r="AD1209" s="193">
        <f t="shared" si="800"/>
        <v>2800</v>
      </c>
    </row>
    <row r="1210" spans="1:30" s="98" customFormat="1" ht="20.25" customHeight="1" x14ac:dyDescent="0.25">
      <c r="A1210" s="166" t="s">
        <v>337</v>
      </c>
      <c r="B1210" s="166"/>
      <c r="C1210" s="166"/>
      <c r="D1210" s="180" t="s">
        <v>379</v>
      </c>
      <c r="E1210" s="180" t="s">
        <v>380</v>
      </c>
      <c r="F1210" s="182">
        <f t="shared" si="788"/>
        <v>5400</v>
      </c>
      <c r="G1210" s="182">
        <f t="shared" si="789"/>
        <v>10650</v>
      </c>
      <c r="H1210" s="183">
        <f t="shared" si="790"/>
        <v>13650</v>
      </c>
      <c r="I1210" s="108"/>
      <c r="J1210" s="115"/>
      <c r="K1210" s="115"/>
      <c r="L1210" s="115">
        <v>3132</v>
      </c>
      <c r="M1210" s="115"/>
      <c r="N1210" s="116"/>
      <c r="O1210" s="10" t="s">
        <v>43</v>
      </c>
      <c r="P1210" s="111" t="s">
        <v>136</v>
      </c>
      <c r="Q1210" s="117">
        <f>Q1211+Q1213</f>
        <v>2700</v>
      </c>
      <c r="R1210" s="117">
        <f t="shared" ref="R1210:AD1210" si="801">R1211+R1213</f>
        <v>0</v>
      </c>
      <c r="S1210" s="117">
        <f t="shared" si="801"/>
        <v>2700</v>
      </c>
      <c r="T1210" s="117">
        <v>2550</v>
      </c>
      <c r="U1210" s="250">
        <f t="shared" si="801"/>
        <v>2700</v>
      </c>
      <c r="V1210" s="250">
        <f t="shared" si="801"/>
        <v>2700</v>
      </c>
      <c r="W1210" s="286">
        <f t="shared" si="801"/>
        <v>2700</v>
      </c>
      <c r="X1210" s="117"/>
      <c r="Y1210" s="260"/>
      <c r="Z1210" s="117">
        <f t="shared" si="801"/>
        <v>2550</v>
      </c>
      <c r="AA1210" s="117">
        <f t="shared" si="801"/>
        <v>2700</v>
      </c>
      <c r="AB1210" s="117">
        <f t="shared" si="801"/>
        <v>2800</v>
      </c>
      <c r="AC1210" s="117">
        <f t="shared" si="801"/>
        <v>2800</v>
      </c>
      <c r="AD1210" s="117">
        <f t="shared" si="801"/>
        <v>2800</v>
      </c>
    </row>
    <row r="1211" spans="1:30" s="98" customFormat="1" ht="20.25" hidden="1" customHeight="1" x14ac:dyDescent="0.25">
      <c r="A1211" s="167" t="s">
        <v>337</v>
      </c>
      <c r="B1211" s="167"/>
      <c r="C1211" s="167"/>
      <c r="D1211" s="167"/>
      <c r="E1211" s="180" t="s">
        <v>380</v>
      </c>
      <c r="F1211" s="182">
        <f t="shared" si="788"/>
        <v>5400</v>
      </c>
      <c r="G1211" s="182">
        <f t="shared" si="789"/>
        <v>8100</v>
      </c>
      <c r="H1211" s="183">
        <f t="shared" si="790"/>
        <v>13650</v>
      </c>
      <c r="I1211" s="108"/>
      <c r="J1211" s="115"/>
      <c r="K1211" s="115"/>
      <c r="L1211" s="115"/>
      <c r="M1211" s="176">
        <v>31321</v>
      </c>
      <c r="N1211" s="177"/>
      <c r="O1211" s="178" t="s">
        <v>43</v>
      </c>
      <c r="P1211" s="177" t="s">
        <v>136</v>
      </c>
      <c r="Q1211" s="179">
        <f>Q1212</f>
        <v>2700</v>
      </c>
      <c r="R1211" s="179">
        <f t="shared" ref="R1211:AD1211" si="802">R1212</f>
        <v>0</v>
      </c>
      <c r="S1211" s="179">
        <f t="shared" si="802"/>
        <v>2700</v>
      </c>
      <c r="T1211" s="179">
        <f t="shared" si="802"/>
        <v>0</v>
      </c>
      <c r="U1211" s="251">
        <f t="shared" si="802"/>
        <v>2700</v>
      </c>
      <c r="V1211" s="251">
        <f t="shared" si="802"/>
        <v>2700</v>
      </c>
      <c r="W1211" s="287">
        <f t="shared" si="802"/>
        <v>2700</v>
      </c>
      <c r="X1211" s="179"/>
      <c r="Y1211" s="261"/>
      <c r="Z1211" s="179">
        <f t="shared" si="802"/>
        <v>2550</v>
      </c>
      <c r="AA1211" s="179">
        <f t="shared" si="802"/>
        <v>2700</v>
      </c>
      <c r="AB1211" s="179">
        <f t="shared" si="802"/>
        <v>2800</v>
      </c>
      <c r="AC1211" s="179">
        <f t="shared" si="802"/>
        <v>2800</v>
      </c>
      <c r="AD1211" s="179">
        <f t="shared" si="802"/>
        <v>2800</v>
      </c>
    </row>
    <row r="1212" spans="1:30" s="98" customFormat="1" ht="20.25" hidden="1" customHeight="1" x14ac:dyDescent="0.25">
      <c r="A1212" s="166" t="s">
        <v>337</v>
      </c>
      <c r="B1212" s="166"/>
      <c r="C1212" s="166"/>
      <c r="D1212" s="166"/>
      <c r="E1212" s="166"/>
      <c r="F1212" s="182">
        <f t="shared" si="788"/>
        <v>5400</v>
      </c>
      <c r="G1212" s="182">
        <f t="shared" si="789"/>
        <v>8100</v>
      </c>
      <c r="H1212" s="183">
        <f t="shared" si="790"/>
        <v>13650</v>
      </c>
      <c r="I1212" s="108"/>
      <c r="J1212" s="115"/>
      <c r="K1212" s="115"/>
      <c r="L1212" s="115"/>
      <c r="M1212" s="9"/>
      <c r="N1212" s="155">
        <v>313210</v>
      </c>
      <c r="O1212" s="156" t="s">
        <v>43</v>
      </c>
      <c r="P1212" s="157" t="s">
        <v>136</v>
      </c>
      <c r="Q1212" s="158">
        <v>2700</v>
      </c>
      <c r="R1212" s="158">
        <f>S1212-Q1212</f>
        <v>0</v>
      </c>
      <c r="S1212" s="158">
        <v>2700</v>
      </c>
      <c r="T1212" s="158"/>
      <c r="U1212" s="252">
        <v>2700</v>
      </c>
      <c r="V1212" s="252">
        <v>2700</v>
      </c>
      <c r="W1212" s="289">
        <v>2700</v>
      </c>
      <c r="X1212" s="158"/>
      <c r="Y1212" s="262"/>
      <c r="Z1212" s="158">
        <v>2550</v>
      </c>
      <c r="AA1212" s="158">
        <f>+Q1212</f>
        <v>2700</v>
      </c>
      <c r="AB1212" s="158">
        <v>2800</v>
      </c>
      <c r="AC1212" s="158">
        <v>2800</v>
      </c>
      <c r="AD1212" s="158">
        <v>2800</v>
      </c>
    </row>
    <row r="1213" spans="1:30" s="98" customFormat="1" ht="20.25" hidden="1" customHeight="1" x14ac:dyDescent="0.25">
      <c r="A1213" s="167" t="s">
        <v>337</v>
      </c>
      <c r="B1213" s="167"/>
      <c r="C1213" s="167"/>
      <c r="D1213" s="167"/>
      <c r="E1213" s="180" t="s">
        <v>380</v>
      </c>
      <c r="F1213" s="182">
        <f t="shared" si="788"/>
        <v>0</v>
      </c>
      <c r="G1213" s="182">
        <f t="shared" si="789"/>
        <v>0</v>
      </c>
      <c r="H1213" s="183">
        <f t="shared" si="790"/>
        <v>0</v>
      </c>
      <c r="I1213" s="108"/>
      <c r="J1213" s="115"/>
      <c r="K1213" s="115"/>
      <c r="L1213" s="115"/>
      <c r="M1213" s="176">
        <v>31322</v>
      </c>
      <c r="N1213" s="177"/>
      <c r="O1213" s="178" t="s">
        <v>43</v>
      </c>
      <c r="P1213" s="177" t="s">
        <v>256</v>
      </c>
      <c r="Q1213" s="179">
        <f>Q1214</f>
        <v>0</v>
      </c>
      <c r="R1213" s="179">
        <f t="shared" ref="R1213:AD1213" si="803">R1214</f>
        <v>0</v>
      </c>
      <c r="S1213" s="179">
        <f t="shared" si="803"/>
        <v>0</v>
      </c>
      <c r="T1213" s="179">
        <f t="shared" si="803"/>
        <v>0</v>
      </c>
      <c r="U1213" s="179">
        <f t="shared" si="803"/>
        <v>0</v>
      </c>
      <c r="V1213" s="179">
        <f t="shared" si="803"/>
        <v>0</v>
      </c>
      <c r="W1213" s="287">
        <f t="shared" si="803"/>
        <v>0</v>
      </c>
      <c r="X1213" s="179"/>
      <c r="Y1213" s="261"/>
      <c r="Z1213" s="179">
        <f t="shared" si="803"/>
        <v>0</v>
      </c>
      <c r="AA1213" s="179">
        <f t="shared" si="803"/>
        <v>0</v>
      </c>
      <c r="AB1213" s="179">
        <f t="shared" si="803"/>
        <v>0</v>
      </c>
      <c r="AC1213" s="179">
        <f t="shared" si="803"/>
        <v>0</v>
      </c>
      <c r="AD1213" s="179">
        <f t="shared" si="803"/>
        <v>0</v>
      </c>
    </row>
    <row r="1214" spans="1:30" s="98" customFormat="1" ht="20.25" hidden="1" customHeight="1" x14ac:dyDescent="0.25">
      <c r="A1214" s="166" t="s">
        <v>337</v>
      </c>
      <c r="B1214" s="166"/>
      <c r="C1214" s="166"/>
      <c r="D1214" s="166"/>
      <c r="E1214" s="166"/>
      <c r="F1214" s="182">
        <f t="shared" si="788"/>
        <v>0</v>
      </c>
      <c r="G1214" s="182">
        <f t="shared" si="789"/>
        <v>0</v>
      </c>
      <c r="H1214" s="183">
        <f t="shared" si="790"/>
        <v>0</v>
      </c>
      <c r="I1214" s="108"/>
      <c r="J1214" s="115"/>
      <c r="K1214" s="115"/>
      <c r="L1214" s="115"/>
      <c r="M1214" s="9"/>
      <c r="N1214" s="155">
        <v>313220</v>
      </c>
      <c r="O1214" s="156" t="s">
        <v>43</v>
      </c>
      <c r="P1214" s="157" t="s">
        <v>256</v>
      </c>
      <c r="Q1214" s="158">
        <v>0</v>
      </c>
      <c r="R1214" s="158">
        <f>S1214-Q1214</f>
        <v>0</v>
      </c>
      <c r="S1214" s="158">
        <v>0</v>
      </c>
      <c r="T1214" s="158"/>
      <c r="U1214" s="158"/>
      <c r="V1214" s="158"/>
      <c r="W1214" s="289">
        <v>0</v>
      </c>
      <c r="X1214" s="158"/>
      <c r="Y1214" s="262"/>
      <c r="Z1214" s="158"/>
      <c r="AA1214" s="158">
        <f>+Q1214</f>
        <v>0</v>
      </c>
      <c r="AB1214" s="158"/>
      <c r="AC1214" s="158"/>
      <c r="AD1214" s="158"/>
    </row>
    <row r="1215" spans="1:30" s="98" customFormat="1" ht="20.25" hidden="1" customHeight="1" x14ac:dyDescent="0.25">
      <c r="A1215" s="166" t="s">
        <v>337</v>
      </c>
      <c r="B1215" s="166"/>
      <c r="C1215" s="166"/>
      <c r="D1215" s="180" t="s">
        <v>379</v>
      </c>
      <c r="E1215" s="180" t="s">
        <v>380</v>
      </c>
      <c r="F1215" s="182">
        <f t="shared" si="788"/>
        <v>0</v>
      </c>
      <c r="G1215" s="182">
        <f t="shared" si="789"/>
        <v>0</v>
      </c>
      <c r="H1215" s="183">
        <f t="shared" si="790"/>
        <v>0</v>
      </c>
      <c r="I1215" s="108"/>
      <c r="J1215" s="115"/>
      <c r="K1215" s="115"/>
      <c r="L1215" s="115">
        <v>3133</v>
      </c>
      <c r="M1215" s="115"/>
      <c r="N1215" s="116"/>
      <c r="O1215" s="10" t="s">
        <v>43</v>
      </c>
      <c r="P1215" s="111" t="s">
        <v>257</v>
      </c>
      <c r="Q1215" s="117">
        <f t="shared" ref="Q1215:AD1216" si="804">Q1216</f>
        <v>0</v>
      </c>
      <c r="R1215" s="117">
        <f t="shared" si="804"/>
        <v>0</v>
      </c>
      <c r="S1215" s="117">
        <f t="shared" si="804"/>
        <v>0</v>
      </c>
      <c r="T1215" s="117">
        <f t="shared" si="804"/>
        <v>0</v>
      </c>
      <c r="U1215" s="117">
        <f t="shared" si="804"/>
        <v>0</v>
      </c>
      <c r="V1215" s="117">
        <f t="shared" si="804"/>
        <v>0</v>
      </c>
      <c r="W1215" s="286">
        <f t="shared" si="804"/>
        <v>0</v>
      </c>
      <c r="X1215" s="117"/>
      <c r="Y1215" s="260"/>
      <c r="Z1215" s="117">
        <f t="shared" si="804"/>
        <v>0</v>
      </c>
      <c r="AA1215" s="117">
        <f t="shared" si="804"/>
        <v>0</v>
      </c>
      <c r="AB1215" s="117">
        <f t="shared" si="804"/>
        <v>0</v>
      </c>
      <c r="AC1215" s="117">
        <f t="shared" si="804"/>
        <v>0</v>
      </c>
      <c r="AD1215" s="117">
        <f t="shared" si="804"/>
        <v>0</v>
      </c>
    </row>
    <row r="1216" spans="1:30" s="98" customFormat="1" ht="20.25" hidden="1" customHeight="1" x14ac:dyDescent="0.25">
      <c r="A1216" s="167" t="s">
        <v>337</v>
      </c>
      <c r="B1216" s="167"/>
      <c r="C1216" s="167"/>
      <c r="D1216" s="167"/>
      <c r="E1216" s="180" t="s">
        <v>380</v>
      </c>
      <c r="F1216" s="182">
        <f t="shared" si="788"/>
        <v>0</v>
      </c>
      <c r="G1216" s="182">
        <f t="shared" si="789"/>
        <v>0</v>
      </c>
      <c r="H1216" s="183">
        <f t="shared" si="790"/>
        <v>0</v>
      </c>
      <c r="I1216" s="108"/>
      <c r="J1216" s="115"/>
      <c r="K1216" s="115"/>
      <c r="L1216" s="115"/>
      <c r="M1216" s="176">
        <v>31332</v>
      </c>
      <c r="N1216" s="177"/>
      <c r="O1216" s="178" t="s">
        <v>43</v>
      </c>
      <c r="P1216" s="177" t="s">
        <v>257</v>
      </c>
      <c r="Q1216" s="179">
        <f t="shared" si="804"/>
        <v>0</v>
      </c>
      <c r="R1216" s="179">
        <f t="shared" si="804"/>
        <v>0</v>
      </c>
      <c r="S1216" s="179">
        <f t="shared" si="804"/>
        <v>0</v>
      </c>
      <c r="T1216" s="179">
        <f t="shared" si="804"/>
        <v>0</v>
      </c>
      <c r="U1216" s="179">
        <f t="shared" si="804"/>
        <v>0</v>
      </c>
      <c r="V1216" s="179">
        <f t="shared" si="804"/>
        <v>0</v>
      </c>
      <c r="W1216" s="287">
        <f t="shared" si="804"/>
        <v>0</v>
      </c>
      <c r="X1216" s="179"/>
      <c r="Y1216" s="261"/>
      <c r="Z1216" s="179">
        <f t="shared" si="804"/>
        <v>0</v>
      </c>
      <c r="AA1216" s="179">
        <f t="shared" si="804"/>
        <v>0</v>
      </c>
      <c r="AB1216" s="179">
        <f t="shared" si="804"/>
        <v>0</v>
      </c>
      <c r="AC1216" s="179">
        <f t="shared" si="804"/>
        <v>0</v>
      </c>
      <c r="AD1216" s="179">
        <f t="shared" si="804"/>
        <v>0</v>
      </c>
    </row>
    <row r="1217" spans="1:30" s="98" customFormat="1" ht="20.25" hidden="1" customHeight="1" x14ac:dyDescent="0.25">
      <c r="A1217" s="166" t="s">
        <v>337</v>
      </c>
      <c r="B1217" s="166"/>
      <c r="C1217" s="166"/>
      <c r="D1217" s="166"/>
      <c r="E1217" s="166"/>
      <c r="F1217" s="182">
        <f t="shared" si="788"/>
        <v>0</v>
      </c>
      <c r="G1217" s="182">
        <f t="shared" si="789"/>
        <v>0</v>
      </c>
      <c r="H1217" s="183">
        <f t="shared" si="790"/>
        <v>0</v>
      </c>
      <c r="I1217" s="108"/>
      <c r="J1217" s="115"/>
      <c r="K1217" s="115"/>
      <c r="L1217" s="115"/>
      <c r="M1217" s="9"/>
      <c r="N1217" s="155">
        <v>313320</v>
      </c>
      <c r="O1217" s="156" t="s">
        <v>43</v>
      </c>
      <c r="P1217" s="157" t="s">
        <v>257</v>
      </c>
      <c r="Q1217" s="158">
        <v>0</v>
      </c>
      <c r="R1217" s="158">
        <f>S1217-Q1217</f>
        <v>0</v>
      </c>
      <c r="S1217" s="158">
        <v>0</v>
      </c>
      <c r="T1217" s="158"/>
      <c r="U1217" s="158"/>
      <c r="V1217" s="158"/>
      <c r="W1217" s="289">
        <v>0</v>
      </c>
      <c r="X1217" s="158"/>
      <c r="Y1217" s="262"/>
      <c r="Z1217" s="158"/>
      <c r="AA1217" s="158">
        <f>+Q1217</f>
        <v>0</v>
      </c>
      <c r="AB1217" s="158"/>
      <c r="AC1217" s="158"/>
      <c r="AD1217" s="158"/>
    </row>
    <row r="1218" spans="1:30" s="171" customFormat="1" ht="20.25" customHeight="1" x14ac:dyDescent="0.25">
      <c r="A1218" s="167" t="s">
        <v>337</v>
      </c>
      <c r="B1218" s="180" t="s">
        <v>345</v>
      </c>
      <c r="C1218" s="180" t="s">
        <v>376</v>
      </c>
      <c r="D1218" s="180" t="s">
        <v>379</v>
      </c>
      <c r="E1218" s="180" t="s">
        <v>380</v>
      </c>
      <c r="F1218" s="182">
        <f t="shared" si="788"/>
        <v>42000</v>
      </c>
      <c r="G1218" s="182">
        <f t="shared" si="789"/>
        <v>84730</v>
      </c>
      <c r="H1218" s="183">
        <f t="shared" si="790"/>
        <v>106941</v>
      </c>
      <c r="I1218" s="231"/>
      <c r="J1218" s="231">
        <v>32</v>
      </c>
      <c r="K1218" s="231"/>
      <c r="L1218" s="231"/>
      <c r="M1218" s="231"/>
      <c r="N1218" s="231"/>
      <c r="O1218" s="257" t="s">
        <v>43</v>
      </c>
      <c r="P1218" s="232" t="s">
        <v>7</v>
      </c>
      <c r="Q1218" s="233">
        <f t="shared" ref="Q1218:AD1218" si="805">Q1219+Q1235+Q1259+Q1288</f>
        <v>21000</v>
      </c>
      <c r="R1218" s="233">
        <f t="shared" si="805"/>
        <v>0</v>
      </c>
      <c r="S1218" s="233">
        <f t="shared" si="805"/>
        <v>21000</v>
      </c>
      <c r="T1218" s="233">
        <f t="shared" si="805"/>
        <v>21630</v>
      </c>
      <c r="U1218" s="233">
        <f t="shared" si="805"/>
        <v>21000</v>
      </c>
      <c r="V1218" s="233">
        <f t="shared" si="805"/>
        <v>21000</v>
      </c>
      <c r="W1218" s="233">
        <f t="shared" si="805"/>
        <v>21000</v>
      </c>
      <c r="X1218" s="233"/>
      <c r="Y1218" s="230">
        <f>W1218/V1218*100</f>
        <v>100</v>
      </c>
      <c r="Z1218" s="170">
        <f>Z1219+Z1235+Z1259+Z1288</f>
        <v>21630</v>
      </c>
      <c r="AA1218" s="170">
        <f t="shared" si="805"/>
        <v>21000</v>
      </c>
      <c r="AB1218" s="170">
        <f t="shared" si="805"/>
        <v>21000</v>
      </c>
      <c r="AC1218" s="170">
        <f t="shared" si="805"/>
        <v>21441</v>
      </c>
      <c r="AD1218" s="170">
        <f t="shared" si="805"/>
        <v>21870</v>
      </c>
    </row>
    <row r="1219" spans="1:30" s="194" customFormat="1" ht="20.25" customHeight="1" x14ac:dyDescent="0.25">
      <c r="A1219" s="172" t="s">
        <v>337</v>
      </c>
      <c r="B1219" s="172"/>
      <c r="C1219" s="195" t="s">
        <v>376</v>
      </c>
      <c r="D1219" s="195" t="s">
        <v>379</v>
      </c>
      <c r="E1219" s="195" t="s">
        <v>380</v>
      </c>
      <c r="F1219" s="187">
        <f t="shared" si="788"/>
        <v>660</v>
      </c>
      <c r="G1219" s="187">
        <f t="shared" si="789"/>
        <v>2005</v>
      </c>
      <c r="H1219" s="188">
        <f t="shared" si="790"/>
        <v>2335</v>
      </c>
      <c r="I1219" s="108"/>
      <c r="J1219" s="115"/>
      <c r="K1219" s="115">
        <v>321</v>
      </c>
      <c r="L1219" s="115"/>
      <c r="M1219" s="115"/>
      <c r="N1219" s="116"/>
      <c r="O1219" s="10" t="s">
        <v>43</v>
      </c>
      <c r="P1219" s="111" t="s">
        <v>137</v>
      </c>
      <c r="Q1219" s="117">
        <f>Q1220+Q1229</f>
        <v>330</v>
      </c>
      <c r="R1219" s="117">
        <f t="shared" ref="R1219:AD1219" si="806">R1220+R1229</f>
        <v>0</v>
      </c>
      <c r="S1219" s="117">
        <f t="shared" si="806"/>
        <v>330</v>
      </c>
      <c r="T1219" s="117">
        <f t="shared" si="806"/>
        <v>1015</v>
      </c>
      <c r="U1219" s="250">
        <f t="shared" si="806"/>
        <v>330</v>
      </c>
      <c r="V1219" s="250">
        <f t="shared" si="806"/>
        <v>330</v>
      </c>
      <c r="W1219" s="286">
        <f t="shared" si="806"/>
        <v>330</v>
      </c>
      <c r="X1219" s="117"/>
      <c r="Y1219" s="260"/>
      <c r="Z1219" s="193">
        <f t="shared" si="806"/>
        <v>1015</v>
      </c>
      <c r="AA1219" s="193">
        <f t="shared" si="806"/>
        <v>330</v>
      </c>
      <c r="AB1219" s="193">
        <f t="shared" si="806"/>
        <v>330</v>
      </c>
      <c r="AC1219" s="193">
        <f t="shared" si="806"/>
        <v>330</v>
      </c>
      <c r="AD1219" s="193">
        <f t="shared" si="806"/>
        <v>330</v>
      </c>
    </row>
    <row r="1220" spans="1:30" s="98" customFormat="1" ht="20.25" customHeight="1" x14ac:dyDescent="0.25">
      <c r="A1220" s="166" t="s">
        <v>337</v>
      </c>
      <c r="B1220" s="166"/>
      <c r="C1220" s="166"/>
      <c r="D1220" s="180" t="s">
        <v>379</v>
      </c>
      <c r="E1220" s="180" t="s">
        <v>380</v>
      </c>
      <c r="F1220" s="182">
        <f t="shared" si="788"/>
        <v>260</v>
      </c>
      <c r="G1220" s="182">
        <f t="shared" si="789"/>
        <v>1025</v>
      </c>
      <c r="H1220" s="183">
        <f t="shared" si="790"/>
        <v>1155</v>
      </c>
      <c r="I1220" s="108"/>
      <c r="J1220" s="115"/>
      <c r="K1220" s="115"/>
      <c r="L1220" s="115">
        <v>3211</v>
      </c>
      <c r="M1220" s="115"/>
      <c r="N1220" s="116"/>
      <c r="O1220" s="10" t="s">
        <v>43</v>
      </c>
      <c r="P1220" s="111" t="s">
        <v>138</v>
      </c>
      <c r="Q1220" s="117">
        <f>Q1221+Q1223+Q1225+Q1227</f>
        <v>130</v>
      </c>
      <c r="R1220" s="117">
        <f t="shared" ref="R1220:AD1220" si="807">R1221+R1223</f>
        <v>0</v>
      </c>
      <c r="S1220" s="117">
        <f t="shared" si="807"/>
        <v>130</v>
      </c>
      <c r="T1220" s="117">
        <v>635</v>
      </c>
      <c r="U1220" s="250">
        <f t="shared" si="807"/>
        <v>130</v>
      </c>
      <c r="V1220" s="250">
        <f t="shared" si="807"/>
        <v>130</v>
      </c>
      <c r="W1220" s="286">
        <f t="shared" si="807"/>
        <v>130</v>
      </c>
      <c r="X1220" s="117"/>
      <c r="Y1220" s="260"/>
      <c r="Z1220" s="117">
        <f t="shared" si="807"/>
        <v>635</v>
      </c>
      <c r="AA1220" s="117">
        <f t="shared" si="807"/>
        <v>130</v>
      </c>
      <c r="AB1220" s="117">
        <f t="shared" si="807"/>
        <v>130</v>
      </c>
      <c r="AC1220" s="117">
        <f t="shared" si="807"/>
        <v>130</v>
      </c>
      <c r="AD1220" s="117">
        <f t="shared" si="807"/>
        <v>130</v>
      </c>
    </row>
    <row r="1221" spans="1:30" s="98" customFormat="1" ht="20.25" hidden="1" customHeight="1" x14ac:dyDescent="0.25">
      <c r="A1221" s="167" t="s">
        <v>337</v>
      </c>
      <c r="B1221" s="167"/>
      <c r="C1221" s="167"/>
      <c r="D1221" s="167"/>
      <c r="E1221" s="180" t="s">
        <v>380</v>
      </c>
      <c r="F1221" s="182">
        <f t="shared" si="788"/>
        <v>100</v>
      </c>
      <c r="G1221" s="182">
        <f t="shared" si="789"/>
        <v>150</v>
      </c>
      <c r="H1221" s="183">
        <f t="shared" si="790"/>
        <v>250</v>
      </c>
      <c r="I1221" s="108"/>
      <c r="J1221" s="115"/>
      <c r="K1221" s="115"/>
      <c r="L1221" s="115"/>
      <c r="M1221" s="176">
        <v>32111</v>
      </c>
      <c r="N1221" s="177"/>
      <c r="O1221" s="178" t="s">
        <v>43</v>
      </c>
      <c r="P1221" s="177" t="s">
        <v>139</v>
      </c>
      <c r="Q1221" s="179">
        <f t="shared" ref="Q1221:AD1221" si="808">Q1222</f>
        <v>50</v>
      </c>
      <c r="R1221" s="179">
        <f t="shared" si="808"/>
        <v>0</v>
      </c>
      <c r="S1221" s="179">
        <f t="shared" si="808"/>
        <v>50</v>
      </c>
      <c r="T1221" s="179">
        <f t="shared" si="808"/>
        <v>0</v>
      </c>
      <c r="U1221" s="251">
        <f t="shared" si="808"/>
        <v>50</v>
      </c>
      <c r="V1221" s="251">
        <f t="shared" si="808"/>
        <v>50</v>
      </c>
      <c r="W1221" s="287">
        <f t="shared" si="808"/>
        <v>50</v>
      </c>
      <c r="X1221" s="179"/>
      <c r="Y1221" s="261"/>
      <c r="Z1221" s="179">
        <f t="shared" si="808"/>
        <v>50</v>
      </c>
      <c r="AA1221" s="179">
        <f t="shared" si="808"/>
        <v>50</v>
      </c>
      <c r="AB1221" s="179">
        <f t="shared" si="808"/>
        <v>50</v>
      </c>
      <c r="AC1221" s="179">
        <f t="shared" si="808"/>
        <v>50</v>
      </c>
      <c r="AD1221" s="179">
        <f t="shared" si="808"/>
        <v>50</v>
      </c>
    </row>
    <row r="1222" spans="1:30" s="98" customFormat="1" ht="20.25" hidden="1" customHeight="1" x14ac:dyDescent="0.25">
      <c r="A1222" s="166" t="s">
        <v>337</v>
      </c>
      <c r="B1222" s="166"/>
      <c r="C1222" s="166"/>
      <c r="D1222" s="166"/>
      <c r="E1222" s="166"/>
      <c r="F1222" s="182">
        <f t="shared" si="788"/>
        <v>100</v>
      </c>
      <c r="G1222" s="182">
        <f t="shared" si="789"/>
        <v>150</v>
      </c>
      <c r="H1222" s="183">
        <f t="shared" si="790"/>
        <v>250</v>
      </c>
      <c r="I1222" s="108"/>
      <c r="J1222" s="115"/>
      <c r="K1222" s="115"/>
      <c r="L1222" s="115"/>
      <c r="M1222" s="9"/>
      <c r="N1222" s="155">
        <v>321110</v>
      </c>
      <c r="O1222" s="156" t="s">
        <v>43</v>
      </c>
      <c r="P1222" s="157" t="s">
        <v>139</v>
      </c>
      <c r="Q1222" s="158">
        <v>50</v>
      </c>
      <c r="R1222" s="158">
        <f>S1222-Q1222</f>
        <v>0</v>
      </c>
      <c r="S1222" s="158">
        <v>50</v>
      </c>
      <c r="T1222" s="158"/>
      <c r="U1222" s="252">
        <v>50</v>
      </c>
      <c r="V1222" s="252">
        <v>50</v>
      </c>
      <c r="W1222" s="289">
        <v>50</v>
      </c>
      <c r="X1222" s="158"/>
      <c r="Y1222" s="262"/>
      <c r="Z1222" s="158">
        <v>50</v>
      </c>
      <c r="AA1222" s="158">
        <f>+Q1222</f>
        <v>50</v>
      </c>
      <c r="AB1222" s="158">
        <v>50</v>
      </c>
      <c r="AC1222" s="158">
        <v>50</v>
      </c>
      <c r="AD1222" s="158">
        <v>50</v>
      </c>
    </row>
    <row r="1223" spans="1:30" s="98" customFormat="1" ht="20.25" hidden="1" customHeight="1" x14ac:dyDescent="0.25">
      <c r="A1223" s="167" t="s">
        <v>337</v>
      </c>
      <c r="B1223" s="167"/>
      <c r="C1223" s="167"/>
      <c r="D1223" s="167"/>
      <c r="E1223" s="180" t="s">
        <v>380</v>
      </c>
      <c r="F1223" s="182">
        <f t="shared" si="788"/>
        <v>160</v>
      </c>
      <c r="G1223" s="182">
        <f t="shared" si="789"/>
        <v>240</v>
      </c>
      <c r="H1223" s="183">
        <f t="shared" si="790"/>
        <v>905</v>
      </c>
      <c r="I1223" s="108"/>
      <c r="J1223" s="115"/>
      <c r="K1223" s="115"/>
      <c r="L1223" s="115"/>
      <c r="M1223" s="176">
        <v>32113</v>
      </c>
      <c r="N1223" s="177"/>
      <c r="O1223" s="178" t="s">
        <v>43</v>
      </c>
      <c r="P1223" s="177" t="s">
        <v>140</v>
      </c>
      <c r="Q1223" s="179">
        <f t="shared" ref="Q1223:AD1223" si="809">Q1224</f>
        <v>80</v>
      </c>
      <c r="R1223" s="179">
        <f t="shared" si="809"/>
        <v>0</v>
      </c>
      <c r="S1223" s="179">
        <f t="shared" si="809"/>
        <v>80</v>
      </c>
      <c r="T1223" s="179">
        <f t="shared" si="809"/>
        <v>0</v>
      </c>
      <c r="U1223" s="251">
        <f t="shared" si="809"/>
        <v>80</v>
      </c>
      <c r="V1223" s="251">
        <f t="shared" si="809"/>
        <v>80</v>
      </c>
      <c r="W1223" s="287">
        <f t="shared" si="809"/>
        <v>80</v>
      </c>
      <c r="X1223" s="179"/>
      <c r="Y1223" s="261"/>
      <c r="Z1223" s="179">
        <f t="shared" si="809"/>
        <v>585</v>
      </c>
      <c r="AA1223" s="179">
        <f t="shared" si="809"/>
        <v>80</v>
      </c>
      <c r="AB1223" s="179">
        <f t="shared" si="809"/>
        <v>80</v>
      </c>
      <c r="AC1223" s="179">
        <f t="shared" si="809"/>
        <v>80</v>
      </c>
      <c r="AD1223" s="179">
        <f t="shared" si="809"/>
        <v>80</v>
      </c>
    </row>
    <row r="1224" spans="1:30" s="98" customFormat="1" ht="20.25" hidden="1" customHeight="1" x14ac:dyDescent="0.25">
      <c r="A1224" s="166" t="s">
        <v>337</v>
      </c>
      <c r="B1224" s="166"/>
      <c r="C1224" s="166"/>
      <c r="D1224" s="166"/>
      <c r="E1224" s="166"/>
      <c r="F1224" s="182">
        <f t="shared" si="788"/>
        <v>160</v>
      </c>
      <c r="G1224" s="182">
        <f t="shared" si="789"/>
        <v>240</v>
      </c>
      <c r="H1224" s="183">
        <f t="shared" si="790"/>
        <v>905</v>
      </c>
      <c r="I1224" s="108"/>
      <c r="J1224" s="115"/>
      <c r="K1224" s="115"/>
      <c r="L1224" s="115"/>
      <c r="M1224" s="9"/>
      <c r="N1224" s="155">
        <v>321130</v>
      </c>
      <c r="O1224" s="156" t="s">
        <v>43</v>
      </c>
      <c r="P1224" s="157" t="s">
        <v>140</v>
      </c>
      <c r="Q1224" s="158">
        <v>80</v>
      </c>
      <c r="R1224" s="158">
        <f>S1224-Q1224</f>
        <v>0</v>
      </c>
      <c r="S1224" s="158">
        <v>80</v>
      </c>
      <c r="T1224" s="158"/>
      <c r="U1224" s="252">
        <v>80</v>
      </c>
      <c r="V1224" s="252">
        <v>80</v>
      </c>
      <c r="W1224" s="289">
        <v>80</v>
      </c>
      <c r="X1224" s="158"/>
      <c r="Y1224" s="262"/>
      <c r="Z1224" s="158">
        <v>585</v>
      </c>
      <c r="AA1224" s="158">
        <f>+Q1224</f>
        <v>80</v>
      </c>
      <c r="AB1224" s="158">
        <v>80</v>
      </c>
      <c r="AC1224" s="158">
        <v>80</v>
      </c>
      <c r="AD1224" s="158">
        <v>80</v>
      </c>
    </row>
    <row r="1225" spans="1:30" s="98" customFormat="1" ht="20.25" hidden="1" customHeight="1" x14ac:dyDescent="0.25">
      <c r="A1225" s="167" t="s">
        <v>337</v>
      </c>
      <c r="B1225" s="167"/>
      <c r="C1225" s="167"/>
      <c r="D1225" s="167"/>
      <c r="E1225" s="180" t="s">
        <v>380</v>
      </c>
      <c r="F1225" s="182">
        <f t="shared" si="788"/>
        <v>0</v>
      </c>
      <c r="G1225" s="182">
        <f t="shared" si="789"/>
        <v>0</v>
      </c>
      <c r="H1225" s="183">
        <f t="shared" si="790"/>
        <v>0</v>
      </c>
      <c r="I1225" s="108"/>
      <c r="J1225" s="115"/>
      <c r="K1225" s="115"/>
      <c r="L1225" s="115"/>
      <c r="M1225" s="176">
        <v>32115</v>
      </c>
      <c r="N1225" s="177"/>
      <c r="O1225" s="178" t="s">
        <v>43</v>
      </c>
      <c r="P1225" s="177" t="s">
        <v>292</v>
      </c>
      <c r="Q1225" s="179">
        <f>+Q1226</f>
        <v>0</v>
      </c>
      <c r="R1225" s="179">
        <f t="shared" ref="R1225:AD1225" si="810">+R1226</f>
        <v>0</v>
      </c>
      <c r="S1225" s="179">
        <f t="shared" si="810"/>
        <v>0</v>
      </c>
      <c r="T1225" s="179">
        <f t="shared" si="810"/>
        <v>0</v>
      </c>
      <c r="U1225" s="251">
        <f t="shared" si="810"/>
        <v>0</v>
      </c>
      <c r="V1225" s="251">
        <f t="shared" si="810"/>
        <v>0</v>
      </c>
      <c r="W1225" s="287">
        <f t="shared" si="810"/>
        <v>0</v>
      </c>
      <c r="X1225" s="179"/>
      <c r="Y1225" s="261"/>
      <c r="Z1225" s="179">
        <f t="shared" si="810"/>
        <v>0</v>
      </c>
      <c r="AA1225" s="179">
        <f t="shared" si="810"/>
        <v>0</v>
      </c>
      <c r="AB1225" s="179">
        <f t="shared" si="810"/>
        <v>0</v>
      </c>
      <c r="AC1225" s="179">
        <f t="shared" si="810"/>
        <v>0</v>
      </c>
      <c r="AD1225" s="179">
        <f t="shared" si="810"/>
        <v>0</v>
      </c>
    </row>
    <row r="1226" spans="1:30" s="98" customFormat="1" ht="20.25" hidden="1" customHeight="1" x14ac:dyDescent="0.25">
      <c r="A1226" s="166" t="s">
        <v>337</v>
      </c>
      <c r="B1226" s="166"/>
      <c r="C1226" s="166"/>
      <c r="D1226" s="166"/>
      <c r="E1226" s="166"/>
      <c r="F1226" s="182">
        <f t="shared" si="788"/>
        <v>0</v>
      </c>
      <c r="G1226" s="182">
        <f t="shared" si="789"/>
        <v>0</v>
      </c>
      <c r="H1226" s="183">
        <f t="shared" si="790"/>
        <v>0</v>
      </c>
      <c r="I1226" s="108"/>
      <c r="J1226" s="115"/>
      <c r="K1226" s="115"/>
      <c r="L1226" s="115"/>
      <c r="M1226" s="9"/>
      <c r="N1226" s="155">
        <v>321150</v>
      </c>
      <c r="O1226" s="156" t="s">
        <v>43</v>
      </c>
      <c r="P1226" s="157" t="s">
        <v>292</v>
      </c>
      <c r="Q1226" s="158"/>
      <c r="R1226" s="158"/>
      <c r="S1226" s="158"/>
      <c r="T1226" s="158"/>
      <c r="U1226" s="252">
        <v>0</v>
      </c>
      <c r="V1226" s="252">
        <v>0</v>
      </c>
      <c r="W1226" s="289">
        <v>0</v>
      </c>
      <c r="X1226" s="158"/>
      <c r="Y1226" s="262"/>
      <c r="Z1226" s="158"/>
      <c r="AA1226" s="158">
        <f>+Q1226</f>
        <v>0</v>
      </c>
      <c r="AB1226" s="158"/>
      <c r="AC1226" s="158"/>
      <c r="AD1226" s="158"/>
    </row>
    <row r="1227" spans="1:30" s="98" customFormat="1" ht="20.25" hidden="1" customHeight="1" x14ac:dyDescent="0.25">
      <c r="A1227" s="167" t="s">
        <v>337</v>
      </c>
      <c r="B1227" s="167"/>
      <c r="C1227" s="167"/>
      <c r="D1227" s="167"/>
      <c r="E1227" s="180" t="s">
        <v>380</v>
      </c>
      <c r="F1227" s="182">
        <f t="shared" si="788"/>
        <v>0</v>
      </c>
      <c r="G1227" s="182">
        <f t="shared" si="789"/>
        <v>0</v>
      </c>
      <c r="H1227" s="183">
        <f t="shared" si="790"/>
        <v>0</v>
      </c>
      <c r="I1227" s="108"/>
      <c r="J1227" s="115"/>
      <c r="K1227" s="115"/>
      <c r="L1227" s="115"/>
      <c r="M1227" s="176">
        <v>32119</v>
      </c>
      <c r="N1227" s="177"/>
      <c r="O1227" s="178" t="s">
        <v>43</v>
      </c>
      <c r="P1227" s="177" t="s">
        <v>142</v>
      </c>
      <c r="Q1227" s="179">
        <f>+Q1228</f>
        <v>0</v>
      </c>
      <c r="R1227" s="179">
        <f t="shared" ref="R1227:AD1227" si="811">+R1228</f>
        <v>0</v>
      </c>
      <c r="S1227" s="179">
        <f t="shared" si="811"/>
        <v>0</v>
      </c>
      <c r="T1227" s="179">
        <f t="shared" si="811"/>
        <v>0</v>
      </c>
      <c r="U1227" s="251">
        <f t="shared" si="811"/>
        <v>0</v>
      </c>
      <c r="V1227" s="251">
        <f t="shared" si="811"/>
        <v>0</v>
      </c>
      <c r="W1227" s="287">
        <f t="shared" si="811"/>
        <v>0</v>
      </c>
      <c r="X1227" s="179"/>
      <c r="Y1227" s="261"/>
      <c r="Z1227" s="179">
        <f t="shared" si="811"/>
        <v>0</v>
      </c>
      <c r="AA1227" s="179">
        <f t="shared" si="811"/>
        <v>0</v>
      </c>
      <c r="AB1227" s="179">
        <f t="shared" si="811"/>
        <v>0</v>
      </c>
      <c r="AC1227" s="179">
        <f t="shared" si="811"/>
        <v>0</v>
      </c>
      <c r="AD1227" s="179">
        <f t="shared" si="811"/>
        <v>0</v>
      </c>
    </row>
    <row r="1228" spans="1:30" s="98" customFormat="1" ht="20.25" hidden="1" customHeight="1" x14ac:dyDescent="0.25">
      <c r="A1228" s="166" t="s">
        <v>337</v>
      </c>
      <c r="B1228" s="166"/>
      <c r="C1228" s="166"/>
      <c r="D1228" s="166"/>
      <c r="E1228" s="166"/>
      <c r="F1228" s="182">
        <f t="shared" si="788"/>
        <v>0</v>
      </c>
      <c r="G1228" s="182">
        <f t="shared" si="789"/>
        <v>0</v>
      </c>
      <c r="H1228" s="183">
        <f t="shared" si="790"/>
        <v>0</v>
      </c>
      <c r="I1228" s="108"/>
      <c r="J1228" s="115"/>
      <c r="K1228" s="115"/>
      <c r="L1228" s="115"/>
      <c r="M1228" s="9"/>
      <c r="N1228" s="155">
        <v>321190</v>
      </c>
      <c r="O1228" s="156" t="s">
        <v>43</v>
      </c>
      <c r="P1228" s="157" t="s">
        <v>142</v>
      </c>
      <c r="Q1228" s="158"/>
      <c r="R1228" s="158"/>
      <c r="S1228" s="158"/>
      <c r="T1228" s="158"/>
      <c r="U1228" s="252">
        <v>0</v>
      </c>
      <c r="V1228" s="252">
        <v>0</v>
      </c>
      <c r="W1228" s="289">
        <v>0</v>
      </c>
      <c r="X1228" s="158"/>
      <c r="Y1228" s="262"/>
      <c r="Z1228" s="158"/>
      <c r="AA1228" s="158">
        <f>+Q1228</f>
        <v>0</v>
      </c>
      <c r="AB1228" s="158"/>
      <c r="AC1228" s="158"/>
      <c r="AD1228" s="158"/>
    </row>
    <row r="1229" spans="1:30" s="98" customFormat="1" ht="20.25" customHeight="1" x14ac:dyDescent="0.25">
      <c r="A1229" s="166" t="s">
        <v>337</v>
      </c>
      <c r="B1229" s="166"/>
      <c r="C1229" s="166"/>
      <c r="D1229" s="180" t="s">
        <v>379</v>
      </c>
      <c r="E1229" s="180" t="s">
        <v>380</v>
      </c>
      <c r="F1229" s="182">
        <f t="shared" si="788"/>
        <v>400</v>
      </c>
      <c r="G1229" s="182">
        <f t="shared" si="789"/>
        <v>980</v>
      </c>
      <c r="H1229" s="183">
        <f t="shared" si="790"/>
        <v>1180</v>
      </c>
      <c r="I1229" s="108"/>
      <c r="J1229" s="115"/>
      <c r="K1229" s="115"/>
      <c r="L1229" s="115">
        <v>3213</v>
      </c>
      <c r="M1229" s="115"/>
      <c r="N1229" s="116"/>
      <c r="O1229" s="10" t="s">
        <v>43</v>
      </c>
      <c r="P1229" s="111" t="s">
        <v>146</v>
      </c>
      <c r="Q1229" s="117">
        <f>Q1230+Q1233</f>
        <v>200</v>
      </c>
      <c r="R1229" s="117">
        <f t="shared" ref="R1229:AD1229" si="812">R1230+R1233</f>
        <v>0</v>
      </c>
      <c r="S1229" s="117">
        <f t="shared" si="812"/>
        <v>200</v>
      </c>
      <c r="T1229" s="117">
        <v>380</v>
      </c>
      <c r="U1229" s="250">
        <f t="shared" si="812"/>
        <v>200</v>
      </c>
      <c r="V1229" s="250">
        <f t="shared" si="812"/>
        <v>200</v>
      </c>
      <c r="W1229" s="286">
        <f t="shared" si="812"/>
        <v>200</v>
      </c>
      <c r="X1229" s="117"/>
      <c r="Y1229" s="260"/>
      <c r="Z1229" s="117">
        <f t="shared" si="812"/>
        <v>380</v>
      </c>
      <c r="AA1229" s="117">
        <f t="shared" si="812"/>
        <v>200</v>
      </c>
      <c r="AB1229" s="117">
        <f t="shared" si="812"/>
        <v>200</v>
      </c>
      <c r="AC1229" s="117">
        <f t="shared" si="812"/>
        <v>200</v>
      </c>
      <c r="AD1229" s="117">
        <f t="shared" si="812"/>
        <v>200</v>
      </c>
    </row>
    <row r="1230" spans="1:30" s="98" customFormat="1" ht="20.25" hidden="1" customHeight="1" x14ac:dyDescent="0.25">
      <c r="A1230" s="167" t="s">
        <v>337</v>
      </c>
      <c r="B1230" s="167"/>
      <c r="C1230" s="167"/>
      <c r="D1230" s="167"/>
      <c r="E1230" s="180" t="s">
        <v>380</v>
      </c>
      <c r="F1230" s="182">
        <f t="shared" si="788"/>
        <v>400</v>
      </c>
      <c r="G1230" s="182">
        <f t="shared" si="789"/>
        <v>600</v>
      </c>
      <c r="H1230" s="183">
        <f t="shared" si="790"/>
        <v>1180</v>
      </c>
      <c r="I1230" s="108"/>
      <c r="J1230" s="115"/>
      <c r="K1230" s="115"/>
      <c r="L1230" s="115"/>
      <c r="M1230" s="176">
        <v>32131</v>
      </c>
      <c r="N1230" s="177"/>
      <c r="O1230" s="178" t="s">
        <v>43</v>
      </c>
      <c r="P1230" s="177" t="s">
        <v>147</v>
      </c>
      <c r="Q1230" s="179">
        <f t="shared" ref="Q1230:AD1230" si="813">Q1231</f>
        <v>200</v>
      </c>
      <c r="R1230" s="179">
        <f t="shared" si="813"/>
        <v>0</v>
      </c>
      <c r="S1230" s="179">
        <f t="shared" si="813"/>
        <v>200</v>
      </c>
      <c r="T1230" s="179">
        <f t="shared" si="813"/>
        <v>0</v>
      </c>
      <c r="U1230" s="251">
        <f t="shared" si="813"/>
        <v>200</v>
      </c>
      <c r="V1230" s="251">
        <f t="shared" si="813"/>
        <v>200</v>
      </c>
      <c r="W1230" s="287">
        <f t="shared" si="813"/>
        <v>200</v>
      </c>
      <c r="X1230" s="179"/>
      <c r="Y1230" s="261"/>
      <c r="Z1230" s="179">
        <f t="shared" si="813"/>
        <v>380</v>
      </c>
      <c r="AA1230" s="179">
        <f t="shared" si="813"/>
        <v>200</v>
      </c>
      <c r="AB1230" s="179">
        <f t="shared" si="813"/>
        <v>200</v>
      </c>
      <c r="AC1230" s="179">
        <f t="shared" si="813"/>
        <v>200</v>
      </c>
      <c r="AD1230" s="179">
        <f t="shared" si="813"/>
        <v>200</v>
      </c>
    </row>
    <row r="1231" spans="1:30" s="98" customFormat="1" ht="20.25" hidden="1" customHeight="1" x14ac:dyDescent="0.25">
      <c r="A1231" s="166" t="s">
        <v>337</v>
      </c>
      <c r="B1231" s="166"/>
      <c r="C1231" s="166"/>
      <c r="D1231" s="166"/>
      <c r="E1231" s="166"/>
      <c r="F1231" s="182">
        <f t="shared" si="788"/>
        <v>400</v>
      </c>
      <c r="G1231" s="182">
        <f t="shared" si="789"/>
        <v>600</v>
      </c>
      <c r="H1231" s="183">
        <f t="shared" si="790"/>
        <v>1180</v>
      </c>
      <c r="I1231" s="108"/>
      <c r="J1231" s="115"/>
      <c r="K1231" s="115"/>
      <c r="L1231" s="115"/>
      <c r="M1231" s="9"/>
      <c r="N1231" s="155">
        <v>321310</v>
      </c>
      <c r="O1231" s="156" t="s">
        <v>43</v>
      </c>
      <c r="P1231" s="157" t="s">
        <v>148</v>
      </c>
      <c r="Q1231" s="158">
        <v>200</v>
      </c>
      <c r="R1231" s="158">
        <f>S1231-Q1231</f>
        <v>0</v>
      </c>
      <c r="S1231" s="158">
        <v>200</v>
      </c>
      <c r="T1231" s="158"/>
      <c r="U1231" s="252">
        <v>200</v>
      </c>
      <c r="V1231" s="252">
        <v>200</v>
      </c>
      <c r="W1231" s="289">
        <v>200</v>
      </c>
      <c r="X1231" s="158"/>
      <c r="Y1231" s="262"/>
      <c r="Z1231" s="158">
        <v>380</v>
      </c>
      <c r="AA1231" s="158">
        <f t="shared" ref="AA1231:AA1232" si="814">+Q1231</f>
        <v>200</v>
      </c>
      <c r="AB1231" s="158">
        <v>200</v>
      </c>
      <c r="AC1231" s="158">
        <v>200</v>
      </c>
      <c r="AD1231" s="158">
        <v>200</v>
      </c>
    </row>
    <row r="1232" spans="1:30" s="98" customFormat="1" ht="20.25" hidden="1" customHeight="1" x14ac:dyDescent="0.25">
      <c r="A1232" s="166" t="s">
        <v>337</v>
      </c>
      <c r="B1232" s="166"/>
      <c r="C1232" s="166"/>
      <c r="D1232" s="166"/>
      <c r="E1232" s="166"/>
      <c r="F1232" s="182">
        <f t="shared" si="788"/>
        <v>0</v>
      </c>
      <c r="G1232" s="182">
        <f t="shared" si="789"/>
        <v>0</v>
      </c>
      <c r="H1232" s="183">
        <f t="shared" si="790"/>
        <v>0</v>
      </c>
      <c r="I1232" s="108"/>
      <c r="J1232" s="115"/>
      <c r="K1232" s="115"/>
      <c r="L1232" s="115"/>
      <c r="M1232" s="9"/>
      <c r="N1232" s="155">
        <v>321311</v>
      </c>
      <c r="O1232" s="156" t="s">
        <v>43</v>
      </c>
      <c r="P1232" s="157" t="s">
        <v>149</v>
      </c>
      <c r="Q1232" s="158"/>
      <c r="R1232" s="158"/>
      <c r="S1232" s="158"/>
      <c r="T1232" s="158"/>
      <c r="U1232" s="252">
        <v>0</v>
      </c>
      <c r="V1232" s="252">
        <v>0</v>
      </c>
      <c r="W1232" s="289">
        <v>0</v>
      </c>
      <c r="X1232" s="158"/>
      <c r="Y1232" s="262"/>
      <c r="Z1232" s="158"/>
      <c r="AA1232" s="158">
        <f t="shared" si="814"/>
        <v>0</v>
      </c>
      <c r="AB1232" s="158"/>
      <c r="AC1232" s="158"/>
      <c r="AD1232" s="158"/>
    </row>
    <row r="1233" spans="1:30" s="98" customFormat="1" ht="20.25" hidden="1" customHeight="1" x14ac:dyDescent="0.25">
      <c r="A1233" s="167" t="s">
        <v>337</v>
      </c>
      <c r="B1233" s="167"/>
      <c r="C1233" s="167"/>
      <c r="D1233" s="167"/>
      <c r="E1233" s="180" t="s">
        <v>380</v>
      </c>
      <c r="F1233" s="182">
        <f t="shared" si="788"/>
        <v>0</v>
      </c>
      <c r="G1233" s="182">
        <f t="shared" si="789"/>
        <v>0</v>
      </c>
      <c r="H1233" s="183">
        <f t="shared" si="790"/>
        <v>0</v>
      </c>
      <c r="I1233" s="108"/>
      <c r="J1233" s="115"/>
      <c r="K1233" s="115"/>
      <c r="L1233" s="115"/>
      <c r="M1233" s="176">
        <v>32132</v>
      </c>
      <c r="N1233" s="177"/>
      <c r="O1233" s="178" t="s">
        <v>43</v>
      </c>
      <c r="P1233" s="177" t="s">
        <v>150</v>
      </c>
      <c r="Q1233" s="179">
        <f>+Q1234</f>
        <v>0</v>
      </c>
      <c r="R1233" s="179">
        <f t="shared" ref="R1233:AD1233" si="815">+R1234</f>
        <v>0</v>
      </c>
      <c r="S1233" s="179">
        <f t="shared" si="815"/>
        <v>0</v>
      </c>
      <c r="T1233" s="179">
        <f t="shared" si="815"/>
        <v>0</v>
      </c>
      <c r="U1233" s="251">
        <f t="shared" si="815"/>
        <v>0</v>
      </c>
      <c r="V1233" s="251">
        <f t="shared" si="815"/>
        <v>0</v>
      </c>
      <c r="W1233" s="287">
        <f t="shared" si="815"/>
        <v>0</v>
      </c>
      <c r="X1233" s="179"/>
      <c r="Y1233" s="261"/>
      <c r="Z1233" s="179">
        <f t="shared" si="815"/>
        <v>0</v>
      </c>
      <c r="AA1233" s="179">
        <f t="shared" si="815"/>
        <v>0</v>
      </c>
      <c r="AB1233" s="179">
        <f t="shared" si="815"/>
        <v>0</v>
      </c>
      <c r="AC1233" s="179">
        <f t="shared" si="815"/>
        <v>0</v>
      </c>
      <c r="AD1233" s="179">
        <f t="shared" si="815"/>
        <v>0</v>
      </c>
    </row>
    <row r="1234" spans="1:30" s="98" customFormat="1" ht="20.25" hidden="1" customHeight="1" x14ac:dyDescent="0.25">
      <c r="A1234" s="166" t="s">
        <v>337</v>
      </c>
      <c r="B1234" s="166"/>
      <c r="C1234" s="166"/>
      <c r="D1234" s="166"/>
      <c r="E1234" s="166"/>
      <c r="F1234" s="182">
        <f t="shared" si="788"/>
        <v>0</v>
      </c>
      <c r="G1234" s="182">
        <f t="shared" si="789"/>
        <v>0</v>
      </c>
      <c r="H1234" s="183">
        <f t="shared" si="790"/>
        <v>0</v>
      </c>
      <c r="I1234" s="108"/>
      <c r="J1234" s="115"/>
      <c r="K1234" s="115"/>
      <c r="L1234" s="115"/>
      <c r="M1234" s="9"/>
      <c r="N1234" s="155">
        <v>321320</v>
      </c>
      <c r="O1234" s="156" t="s">
        <v>43</v>
      </c>
      <c r="P1234" s="157" t="s">
        <v>150</v>
      </c>
      <c r="Q1234" s="158"/>
      <c r="R1234" s="158"/>
      <c r="S1234" s="158"/>
      <c r="T1234" s="158"/>
      <c r="U1234" s="252">
        <v>0</v>
      </c>
      <c r="V1234" s="252">
        <v>0</v>
      </c>
      <c r="W1234" s="289"/>
      <c r="X1234" s="158"/>
      <c r="Y1234" s="262"/>
      <c r="Z1234" s="158"/>
      <c r="AA1234" s="158">
        <f>+Q1234</f>
        <v>0</v>
      </c>
      <c r="AB1234" s="158"/>
      <c r="AC1234" s="158"/>
      <c r="AD1234" s="158"/>
    </row>
    <row r="1235" spans="1:30" s="194" customFormat="1" ht="20.25" customHeight="1" x14ac:dyDescent="0.25">
      <c r="A1235" s="172" t="s">
        <v>337</v>
      </c>
      <c r="B1235" s="172"/>
      <c r="C1235" s="195" t="s">
        <v>376</v>
      </c>
      <c r="D1235" s="195" t="s">
        <v>379</v>
      </c>
      <c r="E1235" s="195" t="s">
        <v>380</v>
      </c>
      <c r="F1235" s="187">
        <f t="shared" si="788"/>
        <v>15320</v>
      </c>
      <c r="G1235" s="187">
        <f t="shared" si="789"/>
        <v>30540</v>
      </c>
      <c r="H1235" s="188">
        <f t="shared" si="790"/>
        <v>39511</v>
      </c>
      <c r="I1235" s="108"/>
      <c r="J1235" s="115"/>
      <c r="K1235" s="115">
        <v>322</v>
      </c>
      <c r="L1235" s="115"/>
      <c r="M1235" s="115"/>
      <c r="N1235" s="116"/>
      <c r="O1235" s="10" t="s">
        <v>43</v>
      </c>
      <c r="P1235" s="111" t="s">
        <v>151</v>
      </c>
      <c r="Q1235" s="117">
        <f>Q1236+Q1246+Q1251</f>
        <v>7660</v>
      </c>
      <c r="R1235" s="117">
        <f t="shared" ref="R1235:AD1235" si="816">R1236+R1246+R1251</f>
        <v>0</v>
      </c>
      <c r="S1235" s="117">
        <f t="shared" si="816"/>
        <v>7660</v>
      </c>
      <c r="T1235" s="117">
        <f t="shared" si="816"/>
        <v>7560</v>
      </c>
      <c r="U1235" s="250">
        <f t="shared" si="816"/>
        <v>7660</v>
      </c>
      <c r="V1235" s="250">
        <f t="shared" si="816"/>
        <v>7660</v>
      </c>
      <c r="W1235" s="286">
        <f t="shared" si="816"/>
        <v>7660</v>
      </c>
      <c r="X1235" s="117"/>
      <c r="Y1235" s="260"/>
      <c r="Z1235" s="193">
        <f t="shared" si="816"/>
        <v>7560</v>
      </c>
      <c r="AA1235" s="193">
        <f t="shared" si="816"/>
        <v>7660</v>
      </c>
      <c r="AB1235" s="193">
        <f t="shared" si="816"/>
        <v>7660</v>
      </c>
      <c r="AC1235" s="193">
        <f t="shared" si="816"/>
        <v>8101</v>
      </c>
      <c r="AD1235" s="193">
        <f t="shared" si="816"/>
        <v>8530</v>
      </c>
    </row>
    <row r="1236" spans="1:30" s="98" customFormat="1" ht="20.25" customHeight="1" x14ac:dyDescent="0.25">
      <c r="A1236" s="166" t="s">
        <v>337</v>
      </c>
      <c r="B1236" s="166"/>
      <c r="C1236" s="166"/>
      <c r="D1236" s="180" t="s">
        <v>379</v>
      </c>
      <c r="E1236" s="180" t="s">
        <v>380</v>
      </c>
      <c r="F1236" s="182">
        <f t="shared" si="788"/>
        <v>1000</v>
      </c>
      <c r="G1236" s="182">
        <f t="shared" si="789"/>
        <v>2020</v>
      </c>
      <c r="H1236" s="183">
        <f t="shared" si="790"/>
        <v>2520</v>
      </c>
      <c r="I1236" s="108"/>
      <c r="J1236" s="115"/>
      <c r="K1236" s="115"/>
      <c r="L1236" s="115">
        <v>3221</v>
      </c>
      <c r="M1236" s="115"/>
      <c r="N1236" s="116"/>
      <c r="O1236" s="10" t="s">
        <v>43</v>
      </c>
      <c r="P1236" s="111" t="s">
        <v>152</v>
      </c>
      <c r="Q1236" s="117">
        <f>Q1237+Q1242+Q1244+Q1240</f>
        <v>500</v>
      </c>
      <c r="R1236" s="117">
        <f t="shared" ref="R1236:AD1236" si="817">R1237+R1242+R1244+R1240</f>
        <v>0</v>
      </c>
      <c r="S1236" s="117">
        <f t="shared" si="817"/>
        <v>500</v>
      </c>
      <c r="T1236" s="117">
        <v>520</v>
      </c>
      <c r="U1236" s="250">
        <f t="shared" si="817"/>
        <v>500</v>
      </c>
      <c r="V1236" s="250">
        <f t="shared" si="817"/>
        <v>500</v>
      </c>
      <c r="W1236" s="286">
        <f t="shared" si="817"/>
        <v>500</v>
      </c>
      <c r="X1236" s="117"/>
      <c r="Y1236" s="260"/>
      <c r="Z1236" s="117">
        <f t="shared" si="817"/>
        <v>520</v>
      </c>
      <c r="AA1236" s="117">
        <f t="shared" si="817"/>
        <v>500</v>
      </c>
      <c r="AB1236" s="117">
        <f t="shared" si="817"/>
        <v>500</v>
      </c>
      <c r="AC1236" s="117">
        <f t="shared" si="817"/>
        <v>500</v>
      </c>
      <c r="AD1236" s="117">
        <f t="shared" si="817"/>
        <v>500</v>
      </c>
    </row>
    <row r="1237" spans="1:30" s="98" customFormat="1" ht="20.25" hidden="1" customHeight="1" x14ac:dyDescent="0.25">
      <c r="A1237" s="167" t="s">
        <v>337</v>
      </c>
      <c r="B1237" s="167"/>
      <c r="C1237" s="167"/>
      <c r="D1237" s="167"/>
      <c r="E1237" s="180" t="s">
        <v>380</v>
      </c>
      <c r="F1237" s="182">
        <f t="shared" si="788"/>
        <v>380</v>
      </c>
      <c r="G1237" s="182">
        <f t="shared" si="789"/>
        <v>570</v>
      </c>
      <c r="H1237" s="183">
        <f t="shared" si="790"/>
        <v>970</v>
      </c>
      <c r="I1237" s="108"/>
      <c r="J1237" s="115"/>
      <c r="K1237" s="115"/>
      <c r="L1237" s="115"/>
      <c r="M1237" s="176">
        <v>32211</v>
      </c>
      <c r="N1237" s="177"/>
      <c r="O1237" s="178" t="s">
        <v>43</v>
      </c>
      <c r="P1237" s="177" t="s">
        <v>153</v>
      </c>
      <c r="Q1237" s="179">
        <f>Q1238+Q1239</f>
        <v>190</v>
      </c>
      <c r="R1237" s="179">
        <f t="shared" ref="R1237:AD1237" si="818">R1238+R1239</f>
        <v>0</v>
      </c>
      <c r="S1237" s="179">
        <f t="shared" si="818"/>
        <v>190</v>
      </c>
      <c r="T1237" s="179">
        <f t="shared" si="818"/>
        <v>0</v>
      </c>
      <c r="U1237" s="251">
        <f t="shared" si="818"/>
        <v>190</v>
      </c>
      <c r="V1237" s="251">
        <f t="shared" si="818"/>
        <v>190</v>
      </c>
      <c r="W1237" s="287">
        <f t="shared" si="818"/>
        <v>190</v>
      </c>
      <c r="X1237" s="179"/>
      <c r="Y1237" s="261"/>
      <c r="Z1237" s="179">
        <f t="shared" si="818"/>
        <v>210</v>
      </c>
      <c r="AA1237" s="179">
        <f t="shared" si="818"/>
        <v>190</v>
      </c>
      <c r="AB1237" s="179">
        <f t="shared" si="818"/>
        <v>190</v>
      </c>
      <c r="AC1237" s="179">
        <f t="shared" si="818"/>
        <v>190</v>
      </c>
      <c r="AD1237" s="179">
        <f t="shared" si="818"/>
        <v>190</v>
      </c>
    </row>
    <row r="1238" spans="1:30" s="98" customFormat="1" ht="20.25" hidden="1" customHeight="1" x14ac:dyDescent="0.25">
      <c r="A1238" s="166" t="s">
        <v>337</v>
      </c>
      <c r="B1238" s="166"/>
      <c r="C1238" s="166"/>
      <c r="D1238" s="166"/>
      <c r="E1238" s="166"/>
      <c r="F1238" s="182">
        <f t="shared" si="788"/>
        <v>160</v>
      </c>
      <c r="G1238" s="182">
        <f t="shared" si="789"/>
        <v>240</v>
      </c>
      <c r="H1238" s="183">
        <f t="shared" si="790"/>
        <v>500</v>
      </c>
      <c r="I1238" s="108"/>
      <c r="J1238" s="115"/>
      <c r="K1238" s="115"/>
      <c r="L1238" s="115"/>
      <c r="M1238" s="9"/>
      <c r="N1238" s="155">
        <v>322110</v>
      </c>
      <c r="O1238" s="156" t="s">
        <v>43</v>
      </c>
      <c r="P1238" s="157" t="s">
        <v>153</v>
      </c>
      <c r="Q1238" s="158">
        <v>80</v>
      </c>
      <c r="R1238" s="158">
        <f>S1238-Q1238</f>
        <v>0</v>
      </c>
      <c r="S1238" s="158">
        <v>80</v>
      </c>
      <c r="T1238" s="158"/>
      <c r="U1238" s="252">
        <v>80</v>
      </c>
      <c r="V1238" s="252">
        <v>80</v>
      </c>
      <c r="W1238" s="289">
        <v>80</v>
      </c>
      <c r="X1238" s="158"/>
      <c r="Y1238" s="262"/>
      <c r="Z1238" s="158">
        <v>180</v>
      </c>
      <c r="AA1238" s="158">
        <f t="shared" ref="AA1238:AA1239" si="819">+Q1238</f>
        <v>80</v>
      </c>
      <c r="AB1238" s="158">
        <v>80</v>
      </c>
      <c r="AC1238" s="158">
        <v>80</v>
      </c>
      <c r="AD1238" s="158">
        <v>80</v>
      </c>
    </row>
    <row r="1239" spans="1:30" s="98" customFormat="1" ht="20.25" hidden="1" customHeight="1" x14ac:dyDescent="0.25">
      <c r="A1239" s="166" t="s">
        <v>337</v>
      </c>
      <c r="B1239" s="166"/>
      <c r="C1239" s="166"/>
      <c r="D1239" s="166"/>
      <c r="E1239" s="166"/>
      <c r="F1239" s="182">
        <f t="shared" si="788"/>
        <v>220</v>
      </c>
      <c r="G1239" s="182">
        <f t="shared" si="789"/>
        <v>330</v>
      </c>
      <c r="H1239" s="183">
        <f t="shared" si="790"/>
        <v>470</v>
      </c>
      <c r="I1239" s="108"/>
      <c r="J1239" s="115"/>
      <c r="K1239" s="115"/>
      <c r="L1239" s="115"/>
      <c r="M1239" s="9"/>
      <c r="N1239" s="155">
        <v>322111</v>
      </c>
      <c r="O1239" s="156" t="s">
        <v>43</v>
      </c>
      <c r="P1239" s="157" t="s">
        <v>155</v>
      </c>
      <c r="Q1239" s="158">
        <v>110</v>
      </c>
      <c r="R1239" s="158">
        <f>S1239-Q1239</f>
        <v>0</v>
      </c>
      <c r="S1239" s="158">
        <v>110</v>
      </c>
      <c r="T1239" s="158"/>
      <c r="U1239" s="252">
        <v>110</v>
      </c>
      <c r="V1239" s="252">
        <v>110</v>
      </c>
      <c r="W1239" s="289">
        <v>110</v>
      </c>
      <c r="X1239" s="158"/>
      <c r="Y1239" s="262"/>
      <c r="Z1239" s="158">
        <v>30</v>
      </c>
      <c r="AA1239" s="158">
        <f t="shared" si="819"/>
        <v>110</v>
      </c>
      <c r="AB1239" s="158">
        <v>110</v>
      </c>
      <c r="AC1239" s="158">
        <v>110</v>
      </c>
      <c r="AD1239" s="158">
        <v>110</v>
      </c>
    </row>
    <row r="1240" spans="1:30" s="98" customFormat="1" ht="20.25" hidden="1" customHeight="1" x14ac:dyDescent="0.25">
      <c r="A1240" s="167" t="s">
        <v>337</v>
      </c>
      <c r="B1240" s="167"/>
      <c r="C1240" s="167"/>
      <c r="D1240" s="167"/>
      <c r="E1240" s="180" t="s">
        <v>380</v>
      </c>
      <c r="F1240" s="182">
        <f t="shared" si="788"/>
        <v>0</v>
      </c>
      <c r="G1240" s="182">
        <f t="shared" si="789"/>
        <v>0</v>
      </c>
      <c r="H1240" s="183">
        <f t="shared" si="790"/>
        <v>0</v>
      </c>
      <c r="I1240" s="108"/>
      <c r="J1240" s="115"/>
      <c r="K1240" s="115"/>
      <c r="L1240" s="115"/>
      <c r="M1240" s="176">
        <v>32212</v>
      </c>
      <c r="N1240" s="177"/>
      <c r="O1240" s="178" t="s">
        <v>43</v>
      </c>
      <c r="P1240" s="177" t="s">
        <v>160</v>
      </c>
      <c r="Q1240" s="179">
        <f>+Q1241</f>
        <v>0</v>
      </c>
      <c r="R1240" s="179">
        <f t="shared" ref="R1240:AD1240" si="820">+R1241</f>
        <v>0</v>
      </c>
      <c r="S1240" s="179">
        <f t="shared" si="820"/>
        <v>0</v>
      </c>
      <c r="T1240" s="179">
        <f t="shared" si="820"/>
        <v>0</v>
      </c>
      <c r="U1240" s="251">
        <f t="shared" si="820"/>
        <v>0</v>
      </c>
      <c r="V1240" s="251">
        <f t="shared" si="820"/>
        <v>0</v>
      </c>
      <c r="W1240" s="287">
        <f t="shared" si="820"/>
        <v>0</v>
      </c>
      <c r="X1240" s="179"/>
      <c r="Y1240" s="261"/>
      <c r="Z1240" s="179">
        <f t="shared" si="820"/>
        <v>0</v>
      </c>
      <c r="AA1240" s="179">
        <f t="shared" si="820"/>
        <v>0</v>
      </c>
      <c r="AB1240" s="179">
        <f t="shared" si="820"/>
        <v>0</v>
      </c>
      <c r="AC1240" s="179">
        <f t="shared" si="820"/>
        <v>0</v>
      </c>
      <c r="AD1240" s="179">
        <f t="shared" si="820"/>
        <v>0</v>
      </c>
    </row>
    <row r="1241" spans="1:30" s="98" customFormat="1" ht="20.25" hidden="1" customHeight="1" x14ac:dyDescent="0.25">
      <c r="A1241" s="166" t="s">
        <v>337</v>
      </c>
      <c r="B1241" s="166"/>
      <c r="C1241" s="166"/>
      <c r="D1241" s="166"/>
      <c r="E1241" s="166"/>
      <c r="F1241" s="182">
        <f t="shared" si="788"/>
        <v>0</v>
      </c>
      <c r="G1241" s="182">
        <f t="shared" si="789"/>
        <v>0</v>
      </c>
      <c r="H1241" s="183">
        <f t="shared" si="790"/>
        <v>0</v>
      </c>
      <c r="I1241" s="108"/>
      <c r="J1241" s="115"/>
      <c r="K1241" s="115"/>
      <c r="L1241" s="115"/>
      <c r="M1241" s="9"/>
      <c r="N1241" s="155">
        <v>322120</v>
      </c>
      <c r="O1241" s="156" t="s">
        <v>43</v>
      </c>
      <c r="P1241" s="157" t="s">
        <v>160</v>
      </c>
      <c r="Q1241" s="158"/>
      <c r="R1241" s="158"/>
      <c r="S1241" s="158"/>
      <c r="T1241" s="158"/>
      <c r="U1241" s="252">
        <v>0</v>
      </c>
      <c r="V1241" s="252">
        <v>0</v>
      </c>
      <c r="W1241" s="289">
        <v>0</v>
      </c>
      <c r="X1241" s="158"/>
      <c r="Y1241" s="262"/>
      <c r="Z1241" s="158"/>
      <c r="AA1241" s="158">
        <f>+Q1241</f>
        <v>0</v>
      </c>
      <c r="AB1241" s="158"/>
      <c r="AC1241" s="158"/>
      <c r="AD1241" s="158"/>
    </row>
    <row r="1242" spans="1:30" s="98" customFormat="1" ht="20.25" hidden="1" customHeight="1" x14ac:dyDescent="0.25">
      <c r="A1242" s="167" t="s">
        <v>337</v>
      </c>
      <c r="B1242" s="167"/>
      <c r="C1242" s="167"/>
      <c r="D1242" s="167"/>
      <c r="E1242" s="180" t="s">
        <v>380</v>
      </c>
      <c r="F1242" s="182">
        <f t="shared" si="788"/>
        <v>160</v>
      </c>
      <c r="G1242" s="182">
        <f t="shared" si="789"/>
        <v>240</v>
      </c>
      <c r="H1242" s="183">
        <f t="shared" si="790"/>
        <v>400</v>
      </c>
      <c r="I1242" s="108"/>
      <c r="J1242" s="115"/>
      <c r="K1242" s="115"/>
      <c r="L1242" s="115"/>
      <c r="M1242" s="176">
        <v>32214</v>
      </c>
      <c r="N1242" s="177"/>
      <c r="O1242" s="178" t="s">
        <v>43</v>
      </c>
      <c r="P1242" s="177" t="s">
        <v>161</v>
      </c>
      <c r="Q1242" s="179">
        <f>Q1243</f>
        <v>80</v>
      </c>
      <c r="R1242" s="179">
        <f t="shared" ref="R1242:AD1242" si="821">R1243</f>
        <v>0</v>
      </c>
      <c r="S1242" s="179">
        <f t="shared" si="821"/>
        <v>80</v>
      </c>
      <c r="T1242" s="179">
        <f t="shared" si="821"/>
        <v>0</v>
      </c>
      <c r="U1242" s="251">
        <f t="shared" si="821"/>
        <v>80</v>
      </c>
      <c r="V1242" s="251">
        <f t="shared" si="821"/>
        <v>80</v>
      </c>
      <c r="W1242" s="287">
        <f t="shared" si="821"/>
        <v>80</v>
      </c>
      <c r="X1242" s="179"/>
      <c r="Y1242" s="261"/>
      <c r="Z1242" s="179">
        <f t="shared" si="821"/>
        <v>80</v>
      </c>
      <c r="AA1242" s="179">
        <f t="shared" si="821"/>
        <v>80</v>
      </c>
      <c r="AB1242" s="179">
        <f t="shared" si="821"/>
        <v>80</v>
      </c>
      <c r="AC1242" s="179">
        <f t="shared" si="821"/>
        <v>80</v>
      </c>
      <c r="AD1242" s="179">
        <f t="shared" si="821"/>
        <v>80</v>
      </c>
    </row>
    <row r="1243" spans="1:30" s="98" customFormat="1" ht="20.25" hidden="1" customHeight="1" x14ac:dyDescent="0.25">
      <c r="A1243" s="166" t="s">
        <v>337</v>
      </c>
      <c r="B1243" s="166"/>
      <c r="C1243" s="166"/>
      <c r="D1243" s="166"/>
      <c r="E1243" s="166"/>
      <c r="F1243" s="182">
        <f t="shared" si="788"/>
        <v>160</v>
      </c>
      <c r="G1243" s="182">
        <f t="shared" si="789"/>
        <v>240</v>
      </c>
      <c r="H1243" s="183">
        <f t="shared" si="790"/>
        <v>400</v>
      </c>
      <c r="I1243" s="108"/>
      <c r="J1243" s="115"/>
      <c r="K1243" s="115"/>
      <c r="L1243" s="115"/>
      <c r="M1243" s="9"/>
      <c r="N1243" s="155">
        <v>322140</v>
      </c>
      <c r="O1243" s="156" t="s">
        <v>43</v>
      </c>
      <c r="P1243" s="157" t="s">
        <v>161</v>
      </c>
      <c r="Q1243" s="158">
        <v>80</v>
      </c>
      <c r="R1243" s="158">
        <f>S1243-Q1243</f>
        <v>0</v>
      </c>
      <c r="S1243" s="158">
        <v>80</v>
      </c>
      <c r="T1243" s="158"/>
      <c r="U1243" s="252">
        <v>80</v>
      </c>
      <c r="V1243" s="252">
        <v>80</v>
      </c>
      <c r="W1243" s="289">
        <v>80</v>
      </c>
      <c r="X1243" s="158"/>
      <c r="Y1243" s="262"/>
      <c r="Z1243" s="158">
        <v>80</v>
      </c>
      <c r="AA1243" s="158">
        <f>+Q1243</f>
        <v>80</v>
      </c>
      <c r="AB1243" s="158">
        <v>80</v>
      </c>
      <c r="AC1243" s="158">
        <v>80</v>
      </c>
      <c r="AD1243" s="158">
        <v>80</v>
      </c>
    </row>
    <row r="1244" spans="1:30" s="98" customFormat="1" ht="20.25" hidden="1" customHeight="1" x14ac:dyDescent="0.25">
      <c r="A1244" s="167" t="s">
        <v>337</v>
      </c>
      <c r="B1244" s="167"/>
      <c r="C1244" s="167"/>
      <c r="D1244" s="167"/>
      <c r="E1244" s="180" t="s">
        <v>380</v>
      </c>
      <c r="F1244" s="182">
        <f t="shared" si="788"/>
        <v>460</v>
      </c>
      <c r="G1244" s="182">
        <f t="shared" si="789"/>
        <v>690</v>
      </c>
      <c r="H1244" s="183">
        <f t="shared" si="790"/>
        <v>1150</v>
      </c>
      <c r="I1244" s="108"/>
      <c r="J1244" s="115"/>
      <c r="K1244" s="115"/>
      <c r="L1244" s="115"/>
      <c r="M1244" s="176">
        <v>32216</v>
      </c>
      <c r="N1244" s="177"/>
      <c r="O1244" s="178" t="s">
        <v>43</v>
      </c>
      <c r="P1244" s="177" t="s">
        <v>162</v>
      </c>
      <c r="Q1244" s="179">
        <f>Q1245</f>
        <v>230</v>
      </c>
      <c r="R1244" s="179">
        <f t="shared" ref="R1244:AD1244" si="822">R1245</f>
        <v>0</v>
      </c>
      <c r="S1244" s="179">
        <f t="shared" si="822"/>
        <v>230</v>
      </c>
      <c r="T1244" s="179">
        <f t="shared" si="822"/>
        <v>0</v>
      </c>
      <c r="U1244" s="251">
        <f t="shared" si="822"/>
        <v>230</v>
      </c>
      <c r="V1244" s="251">
        <f t="shared" si="822"/>
        <v>230</v>
      </c>
      <c r="W1244" s="287">
        <f t="shared" si="822"/>
        <v>230</v>
      </c>
      <c r="X1244" s="179"/>
      <c r="Y1244" s="261"/>
      <c r="Z1244" s="179">
        <f t="shared" si="822"/>
        <v>230</v>
      </c>
      <c r="AA1244" s="179">
        <f t="shared" si="822"/>
        <v>230</v>
      </c>
      <c r="AB1244" s="179">
        <f t="shared" si="822"/>
        <v>230</v>
      </c>
      <c r="AC1244" s="179">
        <f t="shared" si="822"/>
        <v>230</v>
      </c>
      <c r="AD1244" s="179">
        <f t="shared" si="822"/>
        <v>230</v>
      </c>
    </row>
    <row r="1245" spans="1:30" s="98" customFormat="1" ht="20.25" hidden="1" customHeight="1" x14ac:dyDescent="0.25">
      <c r="A1245" s="166" t="s">
        <v>337</v>
      </c>
      <c r="B1245" s="166"/>
      <c r="C1245" s="166"/>
      <c r="D1245" s="166"/>
      <c r="E1245" s="166"/>
      <c r="F1245" s="182">
        <f t="shared" si="788"/>
        <v>460</v>
      </c>
      <c r="G1245" s="182">
        <f t="shared" si="789"/>
        <v>690</v>
      </c>
      <c r="H1245" s="183">
        <f t="shared" si="790"/>
        <v>1150</v>
      </c>
      <c r="I1245" s="108"/>
      <c r="J1245" s="115"/>
      <c r="K1245" s="115"/>
      <c r="L1245" s="115"/>
      <c r="M1245" s="9"/>
      <c r="N1245" s="155">
        <v>322160</v>
      </c>
      <c r="O1245" s="156" t="s">
        <v>43</v>
      </c>
      <c r="P1245" s="157" t="s">
        <v>162</v>
      </c>
      <c r="Q1245" s="158">
        <v>230</v>
      </c>
      <c r="R1245" s="158">
        <f>S1245-Q1245</f>
        <v>0</v>
      </c>
      <c r="S1245" s="158">
        <v>230</v>
      </c>
      <c r="T1245" s="158"/>
      <c r="U1245" s="252">
        <v>230</v>
      </c>
      <c r="V1245" s="252">
        <v>230</v>
      </c>
      <c r="W1245" s="289">
        <v>230</v>
      </c>
      <c r="X1245" s="158"/>
      <c r="Y1245" s="262"/>
      <c r="Z1245" s="158">
        <v>230</v>
      </c>
      <c r="AA1245" s="158">
        <f>+Q1245</f>
        <v>230</v>
      </c>
      <c r="AB1245" s="158">
        <v>230</v>
      </c>
      <c r="AC1245" s="158">
        <v>230</v>
      </c>
      <c r="AD1245" s="158">
        <v>230</v>
      </c>
    </row>
    <row r="1246" spans="1:30" s="98" customFormat="1" ht="20.25" customHeight="1" x14ac:dyDescent="0.25">
      <c r="A1246" s="166" t="s">
        <v>337</v>
      </c>
      <c r="B1246" s="166"/>
      <c r="C1246" s="166"/>
      <c r="D1246" s="180" t="s">
        <v>379</v>
      </c>
      <c r="E1246" s="180" t="s">
        <v>380</v>
      </c>
      <c r="F1246" s="182">
        <f t="shared" si="788"/>
        <v>8700</v>
      </c>
      <c r="G1246" s="182">
        <f t="shared" si="789"/>
        <v>17400</v>
      </c>
      <c r="H1246" s="183">
        <f t="shared" si="790"/>
        <v>23061</v>
      </c>
      <c r="I1246" s="108"/>
      <c r="J1246" s="115"/>
      <c r="K1246" s="115"/>
      <c r="L1246" s="115">
        <v>3222</v>
      </c>
      <c r="M1246" s="115"/>
      <c r="N1246" s="116"/>
      <c r="O1246" s="10" t="s">
        <v>43</v>
      </c>
      <c r="P1246" s="111" t="s">
        <v>164</v>
      </c>
      <c r="Q1246" s="117">
        <f>Q1247+Q1249</f>
        <v>4350</v>
      </c>
      <c r="R1246" s="117">
        <f t="shared" ref="R1246:AD1246" si="823">R1247+R1249</f>
        <v>0</v>
      </c>
      <c r="S1246" s="117">
        <f t="shared" si="823"/>
        <v>4350</v>
      </c>
      <c r="T1246" s="117">
        <v>4350</v>
      </c>
      <c r="U1246" s="250">
        <f t="shared" si="823"/>
        <v>4350</v>
      </c>
      <c r="V1246" s="250">
        <f t="shared" si="823"/>
        <v>4350</v>
      </c>
      <c r="W1246" s="286">
        <f t="shared" si="823"/>
        <v>4350</v>
      </c>
      <c r="X1246" s="117"/>
      <c r="Y1246" s="260"/>
      <c r="Z1246" s="117">
        <f t="shared" si="823"/>
        <v>4350</v>
      </c>
      <c r="AA1246" s="117">
        <f t="shared" si="823"/>
        <v>4350</v>
      </c>
      <c r="AB1246" s="117">
        <f t="shared" si="823"/>
        <v>4350</v>
      </c>
      <c r="AC1246" s="117">
        <f t="shared" si="823"/>
        <v>4791</v>
      </c>
      <c r="AD1246" s="117">
        <f t="shared" si="823"/>
        <v>5220</v>
      </c>
    </row>
    <row r="1247" spans="1:30" s="98" customFormat="1" ht="20.25" hidden="1" customHeight="1" x14ac:dyDescent="0.25">
      <c r="A1247" s="167" t="s">
        <v>337</v>
      </c>
      <c r="B1247" s="167"/>
      <c r="C1247" s="167"/>
      <c r="D1247" s="167"/>
      <c r="E1247" s="180" t="s">
        <v>380</v>
      </c>
      <c r="F1247" s="182">
        <f t="shared" si="788"/>
        <v>2500</v>
      </c>
      <c r="G1247" s="182">
        <f t="shared" si="789"/>
        <v>3750</v>
      </c>
      <c r="H1247" s="183">
        <f t="shared" si="790"/>
        <v>6250</v>
      </c>
      <c r="I1247" s="108"/>
      <c r="J1247" s="115"/>
      <c r="K1247" s="115"/>
      <c r="L1247" s="115"/>
      <c r="M1247" s="176">
        <v>32221</v>
      </c>
      <c r="N1247" s="177"/>
      <c r="O1247" s="178" t="s">
        <v>43</v>
      </c>
      <c r="P1247" s="177" t="s">
        <v>165</v>
      </c>
      <c r="Q1247" s="179">
        <f>Q1248</f>
        <v>1250</v>
      </c>
      <c r="R1247" s="179">
        <f t="shared" ref="R1247:AD1247" si="824">R1248</f>
        <v>0</v>
      </c>
      <c r="S1247" s="179">
        <f t="shared" si="824"/>
        <v>1250</v>
      </c>
      <c r="T1247" s="179">
        <f t="shared" si="824"/>
        <v>0</v>
      </c>
      <c r="U1247" s="251">
        <f t="shared" si="824"/>
        <v>1250</v>
      </c>
      <c r="V1247" s="251">
        <f t="shared" si="824"/>
        <v>1250</v>
      </c>
      <c r="W1247" s="287">
        <f t="shared" si="824"/>
        <v>1250</v>
      </c>
      <c r="X1247" s="179"/>
      <c r="Y1247" s="261"/>
      <c r="Z1247" s="179">
        <f t="shared" si="824"/>
        <v>1250</v>
      </c>
      <c r="AA1247" s="179">
        <f t="shared" si="824"/>
        <v>1250</v>
      </c>
      <c r="AB1247" s="179">
        <f t="shared" si="824"/>
        <v>1250</v>
      </c>
      <c r="AC1247" s="179">
        <f t="shared" si="824"/>
        <v>1250</v>
      </c>
      <c r="AD1247" s="179">
        <f t="shared" si="824"/>
        <v>1250</v>
      </c>
    </row>
    <row r="1248" spans="1:30" s="98" customFormat="1" ht="20.25" hidden="1" customHeight="1" x14ac:dyDescent="0.25">
      <c r="A1248" s="166" t="s">
        <v>337</v>
      </c>
      <c r="B1248" s="166"/>
      <c r="C1248" s="166"/>
      <c r="D1248" s="166"/>
      <c r="E1248" s="166"/>
      <c r="F1248" s="182">
        <f t="shared" si="788"/>
        <v>2500</v>
      </c>
      <c r="G1248" s="182">
        <f t="shared" si="789"/>
        <v>3750</v>
      </c>
      <c r="H1248" s="183">
        <f t="shared" si="790"/>
        <v>6250</v>
      </c>
      <c r="I1248" s="108"/>
      <c r="J1248" s="115"/>
      <c r="K1248" s="115"/>
      <c r="L1248" s="115"/>
      <c r="M1248" s="9"/>
      <c r="N1248" s="155">
        <v>322210</v>
      </c>
      <c r="O1248" s="156" t="s">
        <v>43</v>
      </c>
      <c r="P1248" s="157" t="s">
        <v>165</v>
      </c>
      <c r="Q1248" s="158">
        <v>1250</v>
      </c>
      <c r="R1248" s="158">
        <f>S1248-Q1248</f>
        <v>0</v>
      </c>
      <c r="S1248" s="158">
        <v>1250</v>
      </c>
      <c r="T1248" s="158"/>
      <c r="U1248" s="252">
        <v>1250</v>
      </c>
      <c r="V1248" s="252">
        <v>1250</v>
      </c>
      <c r="W1248" s="289">
        <v>1250</v>
      </c>
      <c r="X1248" s="158"/>
      <c r="Y1248" s="262"/>
      <c r="Z1248" s="158">
        <v>1250</v>
      </c>
      <c r="AA1248" s="158">
        <f>+Q1248</f>
        <v>1250</v>
      </c>
      <c r="AB1248" s="158">
        <v>1250</v>
      </c>
      <c r="AC1248" s="158">
        <v>1250</v>
      </c>
      <c r="AD1248" s="158">
        <v>1250</v>
      </c>
    </row>
    <row r="1249" spans="1:30" s="98" customFormat="1" ht="20.25" hidden="1" customHeight="1" x14ac:dyDescent="0.25">
      <c r="A1249" s="167" t="s">
        <v>337</v>
      </c>
      <c r="B1249" s="167"/>
      <c r="C1249" s="167"/>
      <c r="D1249" s="167"/>
      <c r="E1249" s="180" t="s">
        <v>380</v>
      </c>
      <c r="F1249" s="182">
        <f t="shared" ref="F1249:F1312" si="825">+Q1249+R1249+S1249</f>
        <v>6200</v>
      </c>
      <c r="G1249" s="182">
        <f t="shared" ref="G1249:G1312" si="826">+T1249+U1249+V1249+W1249+X1249+Y1249</f>
        <v>9300</v>
      </c>
      <c r="H1249" s="183">
        <f t="shared" ref="H1249:H1312" si="827">+Z1249+AA1249+AB1249+AC1249+AD1249</f>
        <v>16811</v>
      </c>
      <c r="I1249" s="108"/>
      <c r="J1249" s="115"/>
      <c r="K1249" s="115"/>
      <c r="L1249" s="115"/>
      <c r="M1249" s="176">
        <v>32222</v>
      </c>
      <c r="N1249" s="177"/>
      <c r="O1249" s="178" t="s">
        <v>43</v>
      </c>
      <c r="P1249" s="177" t="s">
        <v>167</v>
      </c>
      <c r="Q1249" s="179">
        <f>Q1250</f>
        <v>3100</v>
      </c>
      <c r="R1249" s="179">
        <f t="shared" ref="R1249:AD1249" si="828">R1250</f>
        <v>0</v>
      </c>
      <c r="S1249" s="179">
        <f t="shared" si="828"/>
        <v>3100</v>
      </c>
      <c r="T1249" s="179">
        <f t="shared" si="828"/>
        <v>0</v>
      </c>
      <c r="U1249" s="251">
        <f t="shared" si="828"/>
        <v>3100</v>
      </c>
      <c r="V1249" s="251">
        <f t="shared" si="828"/>
        <v>3100</v>
      </c>
      <c r="W1249" s="287">
        <f t="shared" si="828"/>
        <v>3100</v>
      </c>
      <c r="X1249" s="179"/>
      <c r="Y1249" s="261"/>
      <c r="Z1249" s="179">
        <f t="shared" si="828"/>
        <v>3100</v>
      </c>
      <c r="AA1249" s="179">
        <f t="shared" si="828"/>
        <v>3100</v>
      </c>
      <c r="AB1249" s="179">
        <f t="shared" si="828"/>
        <v>3100</v>
      </c>
      <c r="AC1249" s="179">
        <f t="shared" si="828"/>
        <v>3541</v>
      </c>
      <c r="AD1249" s="179">
        <f t="shared" si="828"/>
        <v>3970</v>
      </c>
    </row>
    <row r="1250" spans="1:30" s="98" customFormat="1" ht="20.25" hidden="1" customHeight="1" x14ac:dyDescent="0.25">
      <c r="A1250" s="166" t="s">
        <v>337</v>
      </c>
      <c r="B1250" s="166"/>
      <c r="C1250" s="166"/>
      <c r="D1250" s="166"/>
      <c r="E1250" s="166"/>
      <c r="F1250" s="182">
        <f t="shared" si="825"/>
        <v>6200</v>
      </c>
      <c r="G1250" s="182">
        <f t="shared" si="826"/>
        <v>9300</v>
      </c>
      <c r="H1250" s="183">
        <f t="shared" si="827"/>
        <v>16811</v>
      </c>
      <c r="I1250" s="108"/>
      <c r="J1250" s="115"/>
      <c r="K1250" s="115"/>
      <c r="L1250" s="115"/>
      <c r="M1250" s="9"/>
      <c r="N1250" s="155">
        <v>322220</v>
      </c>
      <c r="O1250" s="156" t="s">
        <v>43</v>
      </c>
      <c r="P1250" s="157" t="s">
        <v>167</v>
      </c>
      <c r="Q1250" s="158">
        <v>3100</v>
      </c>
      <c r="R1250" s="158">
        <f>S1250-Q1250</f>
        <v>0</v>
      </c>
      <c r="S1250" s="158">
        <v>3100</v>
      </c>
      <c r="T1250" s="158"/>
      <c r="U1250" s="252">
        <v>3100</v>
      </c>
      <c r="V1250" s="252">
        <v>3100</v>
      </c>
      <c r="W1250" s="289">
        <v>3100</v>
      </c>
      <c r="X1250" s="158"/>
      <c r="Y1250" s="262"/>
      <c r="Z1250" s="158">
        <v>3100</v>
      </c>
      <c r="AA1250" s="158">
        <f>+Q1250</f>
        <v>3100</v>
      </c>
      <c r="AB1250" s="158">
        <v>3100</v>
      </c>
      <c r="AC1250" s="158">
        <f>3100+441</f>
        <v>3541</v>
      </c>
      <c r="AD1250" s="158">
        <f>3100+870</f>
        <v>3970</v>
      </c>
    </row>
    <row r="1251" spans="1:30" s="98" customFormat="1" ht="20.25" customHeight="1" x14ac:dyDescent="0.25">
      <c r="A1251" s="166" t="s">
        <v>337</v>
      </c>
      <c r="B1251" s="166"/>
      <c r="C1251" s="166"/>
      <c r="D1251" s="180" t="s">
        <v>379</v>
      </c>
      <c r="E1251" s="180" t="s">
        <v>380</v>
      </c>
      <c r="F1251" s="182">
        <f t="shared" si="825"/>
        <v>5620</v>
      </c>
      <c r="G1251" s="182">
        <f t="shared" si="826"/>
        <v>11120</v>
      </c>
      <c r="H1251" s="183">
        <f t="shared" si="827"/>
        <v>13930</v>
      </c>
      <c r="I1251" s="108"/>
      <c r="J1251" s="115"/>
      <c r="K1251" s="115"/>
      <c r="L1251" s="115">
        <v>3223</v>
      </c>
      <c r="M1251" s="115"/>
      <c r="N1251" s="116"/>
      <c r="O1251" s="10" t="s">
        <v>43</v>
      </c>
      <c r="P1251" s="111" t="s">
        <v>170</v>
      </c>
      <c r="Q1251" s="117">
        <f>Q1252+Q1255+Q1257</f>
        <v>2810</v>
      </c>
      <c r="R1251" s="117">
        <f t="shared" ref="R1251:AD1251" si="829">R1252+R1255+R1257</f>
        <v>0</v>
      </c>
      <c r="S1251" s="117">
        <f t="shared" si="829"/>
        <v>2810</v>
      </c>
      <c r="T1251" s="117">
        <v>2690</v>
      </c>
      <c r="U1251" s="250">
        <f t="shared" si="829"/>
        <v>2810</v>
      </c>
      <c r="V1251" s="250">
        <f t="shared" si="829"/>
        <v>2810</v>
      </c>
      <c r="W1251" s="286">
        <f t="shared" si="829"/>
        <v>2810</v>
      </c>
      <c r="X1251" s="117"/>
      <c r="Y1251" s="260"/>
      <c r="Z1251" s="117">
        <f t="shared" si="829"/>
        <v>2690</v>
      </c>
      <c r="AA1251" s="117">
        <f t="shared" si="829"/>
        <v>2810</v>
      </c>
      <c r="AB1251" s="117">
        <f t="shared" si="829"/>
        <v>2810</v>
      </c>
      <c r="AC1251" s="117">
        <f t="shared" si="829"/>
        <v>2810</v>
      </c>
      <c r="AD1251" s="117">
        <f t="shared" si="829"/>
        <v>2810</v>
      </c>
    </row>
    <row r="1252" spans="1:30" s="98" customFormat="1" ht="20.25" hidden="1" customHeight="1" x14ac:dyDescent="0.25">
      <c r="A1252" s="167" t="s">
        <v>337</v>
      </c>
      <c r="B1252" s="167"/>
      <c r="C1252" s="167"/>
      <c r="D1252" s="167"/>
      <c r="E1252" s="180" t="s">
        <v>380</v>
      </c>
      <c r="F1252" s="182">
        <f t="shared" si="825"/>
        <v>3040</v>
      </c>
      <c r="G1252" s="182">
        <f t="shared" si="826"/>
        <v>4560</v>
      </c>
      <c r="H1252" s="183">
        <f t="shared" si="827"/>
        <v>7480</v>
      </c>
      <c r="I1252" s="108"/>
      <c r="J1252" s="115"/>
      <c r="K1252" s="115"/>
      <c r="L1252" s="115"/>
      <c r="M1252" s="176">
        <v>32231</v>
      </c>
      <c r="N1252" s="177"/>
      <c r="O1252" s="178" t="s">
        <v>43</v>
      </c>
      <c r="P1252" s="177" t="s">
        <v>171</v>
      </c>
      <c r="Q1252" s="179">
        <f>Q1253+Q1254</f>
        <v>1520</v>
      </c>
      <c r="R1252" s="179">
        <f t="shared" ref="R1252:AD1252" si="830">R1253+R1254</f>
        <v>0</v>
      </c>
      <c r="S1252" s="179">
        <f t="shared" si="830"/>
        <v>1520</v>
      </c>
      <c r="T1252" s="179">
        <f t="shared" si="830"/>
        <v>0</v>
      </c>
      <c r="U1252" s="251">
        <f t="shared" si="830"/>
        <v>1520</v>
      </c>
      <c r="V1252" s="251">
        <f t="shared" si="830"/>
        <v>1520</v>
      </c>
      <c r="W1252" s="287">
        <f t="shared" si="830"/>
        <v>1520</v>
      </c>
      <c r="X1252" s="179"/>
      <c r="Y1252" s="261"/>
      <c r="Z1252" s="179">
        <f t="shared" si="830"/>
        <v>1400</v>
      </c>
      <c r="AA1252" s="179">
        <f t="shared" si="830"/>
        <v>1520</v>
      </c>
      <c r="AB1252" s="179">
        <f t="shared" si="830"/>
        <v>1520</v>
      </c>
      <c r="AC1252" s="179">
        <f t="shared" si="830"/>
        <v>1520</v>
      </c>
      <c r="AD1252" s="179">
        <f t="shared" si="830"/>
        <v>1520</v>
      </c>
    </row>
    <row r="1253" spans="1:30" s="98" customFormat="1" ht="20.25" hidden="1" customHeight="1" x14ac:dyDescent="0.25">
      <c r="A1253" s="166" t="s">
        <v>337</v>
      </c>
      <c r="B1253" s="166"/>
      <c r="C1253" s="166"/>
      <c r="D1253" s="166"/>
      <c r="E1253" s="166"/>
      <c r="F1253" s="182">
        <f t="shared" si="825"/>
        <v>1440</v>
      </c>
      <c r="G1253" s="182">
        <f t="shared" si="826"/>
        <v>2160</v>
      </c>
      <c r="H1253" s="183">
        <f t="shared" si="827"/>
        <v>3540</v>
      </c>
      <c r="I1253" s="108"/>
      <c r="J1253" s="115"/>
      <c r="K1253" s="115"/>
      <c r="L1253" s="115"/>
      <c r="M1253" s="9"/>
      <c r="N1253" s="155">
        <v>322310</v>
      </c>
      <c r="O1253" s="156" t="s">
        <v>43</v>
      </c>
      <c r="P1253" s="157" t="s">
        <v>171</v>
      </c>
      <c r="Q1253" s="158">
        <v>720</v>
      </c>
      <c r="R1253" s="158">
        <f>S1253-Q1253</f>
        <v>0</v>
      </c>
      <c r="S1253" s="158">
        <v>720</v>
      </c>
      <c r="T1253" s="158"/>
      <c r="U1253" s="252">
        <v>720</v>
      </c>
      <c r="V1253" s="252">
        <v>720</v>
      </c>
      <c r="W1253" s="289">
        <v>720</v>
      </c>
      <c r="X1253" s="158"/>
      <c r="Y1253" s="262"/>
      <c r="Z1253" s="158">
        <v>660</v>
      </c>
      <c r="AA1253" s="158">
        <f t="shared" ref="AA1253:AA1254" si="831">+Q1253</f>
        <v>720</v>
      </c>
      <c r="AB1253" s="158">
        <v>720</v>
      </c>
      <c r="AC1253" s="158">
        <v>720</v>
      </c>
      <c r="AD1253" s="158">
        <v>720</v>
      </c>
    </row>
    <row r="1254" spans="1:30" s="98" customFormat="1" ht="20.25" hidden="1" customHeight="1" x14ac:dyDescent="0.25">
      <c r="A1254" s="166" t="s">
        <v>337</v>
      </c>
      <c r="B1254" s="166"/>
      <c r="C1254" s="166"/>
      <c r="D1254" s="166"/>
      <c r="E1254" s="166"/>
      <c r="F1254" s="182">
        <f t="shared" si="825"/>
        <v>1600</v>
      </c>
      <c r="G1254" s="182">
        <f t="shared" si="826"/>
        <v>2400</v>
      </c>
      <c r="H1254" s="183">
        <f t="shared" si="827"/>
        <v>3940</v>
      </c>
      <c r="I1254" s="108"/>
      <c r="J1254" s="115"/>
      <c r="K1254" s="115"/>
      <c r="L1254" s="115"/>
      <c r="M1254" s="9"/>
      <c r="N1254" s="155">
        <v>322311</v>
      </c>
      <c r="O1254" s="156" t="s">
        <v>43</v>
      </c>
      <c r="P1254" s="157" t="s">
        <v>262</v>
      </c>
      <c r="Q1254" s="158">
        <v>800</v>
      </c>
      <c r="R1254" s="158">
        <f>S1254-Q1254</f>
        <v>0</v>
      </c>
      <c r="S1254" s="158">
        <v>800</v>
      </c>
      <c r="T1254" s="158"/>
      <c r="U1254" s="252">
        <v>800</v>
      </c>
      <c r="V1254" s="252">
        <v>800</v>
      </c>
      <c r="W1254" s="289">
        <v>800</v>
      </c>
      <c r="X1254" s="158"/>
      <c r="Y1254" s="262"/>
      <c r="Z1254" s="158">
        <v>740</v>
      </c>
      <c r="AA1254" s="158">
        <f t="shared" si="831"/>
        <v>800</v>
      </c>
      <c r="AB1254" s="158">
        <v>800</v>
      </c>
      <c r="AC1254" s="158">
        <v>800</v>
      </c>
      <c r="AD1254" s="158">
        <v>800</v>
      </c>
    </row>
    <row r="1255" spans="1:30" s="98" customFormat="1" ht="20.25" hidden="1" customHeight="1" x14ac:dyDescent="0.25">
      <c r="A1255" s="167" t="s">
        <v>337</v>
      </c>
      <c r="B1255" s="167"/>
      <c r="C1255" s="167"/>
      <c r="D1255" s="167"/>
      <c r="E1255" s="180" t="s">
        <v>380</v>
      </c>
      <c r="F1255" s="182">
        <f t="shared" si="825"/>
        <v>1240</v>
      </c>
      <c r="G1255" s="182">
        <f t="shared" si="826"/>
        <v>1860</v>
      </c>
      <c r="H1255" s="183">
        <f t="shared" si="827"/>
        <v>3100</v>
      </c>
      <c r="I1255" s="108"/>
      <c r="J1255" s="115"/>
      <c r="K1255" s="115"/>
      <c r="L1255" s="115"/>
      <c r="M1255" s="176">
        <v>32233</v>
      </c>
      <c r="N1255" s="177"/>
      <c r="O1255" s="178" t="s">
        <v>43</v>
      </c>
      <c r="P1255" s="177" t="s">
        <v>173</v>
      </c>
      <c r="Q1255" s="179">
        <f>Q1256</f>
        <v>620</v>
      </c>
      <c r="R1255" s="179">
        <f t="shared" ref="R1255:AD1255" si="832">R1256</f>
        <v>0</v>
      </c>
      <c r="S1255" s="179">
        <f t="shared" si="832"/>
        <v>620</v>
      </c>
      <c r="T1255" s="179">
        <f t="shared" si="832"/>
        <v>0</v>
      </c>
      <c r="U1255" s="251">
        <f t="shared" si="832"/>
        <v>620</v>
      </c>
      <c r="V1255" s="251">
        <f t="shared" si="832"/>
        <v>620</v>
      </c>
      <c r="W1255" s="287">
        <f t="shared" si="832"/>
        <v>620</v>
      </c>
      <c r="X1255" s="179"/>
      <c r="Y1255" s="261"/>
      <c r="Z1255" s="179">
        <f t="shared" si="832"/>
        <v>620</v>
      </c>
      <c r="AA1255" s="179">
        <f t="shared" si="832"/>
        <v>620</v>
      </c>
      <c r="AB1255" s="179">
        <f t="shared" si="832"/>
        <v>620</v>
      </c>
      <c r="AC1255" s="179">
        <f t="shared" si="832"/>
        <v>620</v>
      </c>
      <c r="AD1255" s="179">
        <f t="shared" si="832"/>
        <v>620</v>
      </c>
    </row>
    <row r="1256" spans="1:30" s="98" customFormat="1" ht="20.25" hidden="1" customHeight="1" x14ac:dyDescent="0.25">
      <c r="A1256" s="166" t="s">
        <v>337</v>
      </c>
      <c r="B1256" s="166"/>
      <c r="C1256" s="166"/>
      <c r="D1256" s="166"/>
      <c r="E1256" s="166"/>
      <c r="F1256" s="182">
        <f t="shared" si="825"/>
        <v>1240</v>
      </c>
      <c r="G1256" s="182">
        <f t="shared" si="826"/>
        <v>1860</v>
      </c>
      <c r="H1256" s="183">
        <f t="shared" si="827"/>
        <v>3100</v>
      </c>
      <c r="I1256" s="108"/>
      <c r="J1256" s="115"/>
      <c r="K1256" s="115"/>
      <c r="L1256" s="115"/>
      <c r="M1256" s="9"/>
      <c r="N1256" s="155">
        <v>322330</v>
      </c>
      <c r="O1256" s="156" t="s">
        <v>43</v>
      </c>
      <c r="P1256" s="157" t="s">
        <v>173</v>
      </c>
      <c r="Q1256" s="158">
        <v>620</v>
      </c>
      <c r="R1256" s="158">
        <f>S1256-Q1256</f>
        <v>0</v>
      </c>
      <c r="S1256" s="158">
        <v>620</v>
      </c>
      <c r="T1256" s="158"/>
      <c r="U1256" s="252">
        <v>620</v>
      </c>
      <c r="V1256" s="252">
        <v>620</v>
      </c>
      <c r="W1256" s="289">
        <v>620</v>
      </c>
      <c r="X1256" s="158"/>
      <c r="Y1256" s="262"/>
      <c r="Z1256" s="158">
        <v>620</v>
      </c>
      <c r="AA1256" s="158">
        <f>+Q1256</f>
        <v>620</v>
      </c>
      <c r="AB1256" s="158">
        <v>620</v>
      </c>
      <c r="AC1256" s="158">
        <v>620</v>
      </c>
      <c r="AD1256" s="158">
        <v>620</v>
      </c>
    </row>
    <row r="1257" spans="1:30" s="98" customFormat="1" ht="20.25" hidden="1" customHeight="1" x14ac:dyDescent="0.25">
      <c r="A1257" s="167" t="s">
        <v>337</v>
      </c>
      <c r="B1257" s="167"/>
      <c r="C1257" s="167"/>
      <c r="D1257" s="167"/>
      <c r="E1257" s="180" t="s">
        <v>380</v>
      </c>
      <c r="F1257" s="182">
        <f t="shared" si="825"/>
        <v>1340</v>
      </c>
      <c r="G1257" s="182">
        <f t="shared" si="826"/>
        <v>2010</v>
      </c>
      <c r="H1257" s="183">
        <f t="shared" si="827"/>
        <v>3350</v>
      </c>
      <c r="I1257" s="108"/>
      <c r="J1257" s="115"/>
      <c r="K1257" s="115"/>
      <c r="L1257" s="115"/>
      <c r="M1257" s="176">
        <v>32234</v>
      </c>
      <c r="N1257" s="177"/>
      <c r="O1257" s="178" t="s">
        <v>43</v>
      </c>
      <c r="P1257" s="177" t="s">
        <v>174</v>
      </c>
      <c r="Q1257" s="179">
        <f>Q1258</f>
        <v>670</v>
      </c>
      <c r="R1257" s="179">
        <f t="shared" ref="R1257:AD1257" si="833">R1258</f>
        <v>0</v>
      </c>
      <c r="S1257" s="179">
        <f t="shared" si="833"/>
        <v>670</v>
      </c>
      <c r="T1257" s="179">
        <f t="shared" si="833"/>
        <v>0</v>
      </c>
      <c r="U1257" s="251">
        <f t="shared" si="833"/>
        <v>670</v>
      </c>
      <c r="V1257" s="251">
        <f t="shared" si="833"/>
        <v>670</v>
      </c>
      <c r="W1257" s="287">
        <f t="shared" si="833"/>
        <v>670</v>
      </c>
      <c r="X1257" s="179"/>
      <c r="Y1257" s="261"/>
      <c r="Z1257" s="179">
        <f t="shared" si="833"/>
        <v>670</v>
      </c>
      <c r="AA1257" s="179">
        <f t="shared" si="833"/>
        <v>670</v>
      </c>
      <c r="AB1257" s="179">
        <f t="shared" si="833"/>
        <v>670</v>
      </c>
      <c r="AC1257" s="179">
        <f t="shared" si="833"/>
        <v>670</v>
      </c>
      <c r="AD1257" s="179">
        <f t="shared" si="833"/>
        <v>670</v>
      </c>
    </row>
    <row r="1258" spans="1:30" s="98" customFormat="1" ht="20.25" hidden="1" customHeight="1" x14ac:dyDescent="0.25">
      <c r="A1258" s="166" t="s">
        <v>337</v>
      </c>
      <c r="B1258" s="166"/>
      <c r="C1258" s="166"/>
      <c r="D1258" s="166"/>
      <c r="E1258" s="166"/>
      <c r="F1258" s="182">
        <f t="shared" si="825"/>
        <v>1340</v>
      </c>
      <c r="G1258" s="182">
        <f t="shared" si="826"/>
        <v>2010</v>
      </c>
      <c r="H1258" s="183">
        <f t="shared" si="827"/>
        <v>3350</v>
      </c>
      <c r="I1258" s="108"/>
      <c r="J1258" s="115"/>
      <c r="K1258" s="115"/>
      <c r="L1258" s="115"/>
      <c r="M1258" s="9"/>
      <c r="N1258" s="155">
        <v>322340</v>
      </c>
      <c r="O1258" s="156" t="s">
        <v>43</v>
      </c>
      <c r="P1258" s="157" t="s">
        <v>174</v>
      </c>
      <c r="Q1258" s="158">
        <v>670</v>
      </c>
      <c r="R1258" s="158">
        <f>S1258-Q1258</f>
        <v>0</v>
      </c>
      <c r="S1258" s="158">
        <v>670</v>
      </c>
      <c r="T1258" s="158"/>
      <c r="U1258" s="252">
        <v>670</v>
      </c>
      <c r="V1258" s="252">
        <v>670</v>
      </c>
      <c r="W1258" s="289">
        <v>670</v>
      </c>
      <c r="X1258" s="158"/>
      <c r="Y1258" s="262"/>
      <c r="Z1258" s="158">
        <v>670</v>
      </c>
      <c r="AA1258" s="158">
        <f>+Q1258</f>
        <v>670</v>
      </c>
      <c r="AB1258" s="158">
        <v>670</v>
      </c>
      <c r="AC1258" s="158">
        <v>670</v>
      </c>
      <c r="AD1258" s="158">
        <v>670</v>
      </c>
    </row>
    <row r="1259" spans="1:30" s="194" customFormat="1" ht="20.25" customHeight="1" x14ac:dyDescent="0.25">
      <c r="A1259" s="172" t="s">
        <v>337</v>
      </c>
      <c r="B1259" s="172"/>
      <c r="C1259" s="195" t="s">
        <v>376</v>
      </c>
      <c r="D1259" s="195" t="s">
        <v>379</v>
      </c>
      <c r="E1259" s="195" t="s">
        <v>380</v>
      </c>
      <c r="F1259" s="187">
        <f t="shared" si="825"/>
        <v>25760</v>
      </c>
      <c r="G1259" s="187">
        <f t="shared" si="826"/>
        <v>51565</v>
      </c>
      <c r="H1259" s="188">
        <f t="shared" si="827"/>
        <v>64445</v>
      </c>
      <c r="I1259" s="108"/>
      <c r="J1259" s="115"/>
      <c r="K1259" s="115">
        <v>323</v>
      </c>
      <c r="L1259" s="115"/>
      <c r="M1259" s="115"/>
      <c r="N1259" s="116"/>
      <c r="O1259" s="10" t="s">
        <v>43</v>
      </c>
      <c r="P1259" s="111" t="s">
        <v>182</v>
      </c>
      <c r="Q1259" s="117">
        <f>Q1260+Q1269+Q1277+Q1282+Q1285+Q1274</f>
        <v>12880</v>
      </c>
      <c r="R1259" s="117">
        <f t="shared" ref="R1259:AD1259" si="834">R1260+R1269+R1277+R1282+R1285</f>
        <v>0</v>
      </c>
      <c r="S1259" s="117">
        <f t="shared" si="834"/>
        <v>12880</v>
      </c>
      <c r="T1259" s="117">
        <f t="shared" si="834"/>
        <v>12925</v>
      </c>
      <c r="U1259" s="250">
        <f t="shared" si="834"/>
        <v>12880</v>
      </c>
      <c r="V1259" s="250">
        <f t="shared" si="834"/>
        <v>12880</v>
      </c>
      <c r="W1259" s="286">
        <f t="shared" si="834"/>
        <v>12880</v>
      </c>
      <c r="X1259" s="117"/>
      <c r="Y1259" s="260"/>
      <c r="Z1259" s="193">
        <f t="shared" si="834"/>
        <v>12925</v>
      </c>
      <c r="AA1259" s="193">
        <f t="shared" si="834"/>
        <v>12880</v>
      </c>
      <c r="AB1259" s="193">
        <f t="shared" si="834"/>
        <v>12880</v>
      </c>
      <c r="AC1259" s="193">
        <f t="shared" si="834"/>
        <v>12880</v>
      </c>
      <c r="AD1259" s="193">
        <f t="shared" si="834"/>
        <v>12880</v>
      </c>
    </row>
    <row r="1260" spans="1:30" s="98" customFormat="1" ht="20.25" customHeight="1" x14ac:dyDescent="0.25">
      <c r="A1260" s="166" t="s">
        <v>337</v>
      </c>
      <c r="B1260" s="166"/>
      <c r="C1260" s="166"/>
      <c r="D1260" s="180" t="s">
        <v>379</v>
      </c>
      <c r="E1260" s="180" t="s">
        <v>380</v>
      </c>
      <c r="F1260" s="182">
        <f t="shared" si="825"/>
        <v>1920</v>
      </c>
      <c r="G1260" s="182">
        <f t="shared" si="826"/>
        <v>3840</v>
      </c>
      <c r="H1260" s="183">
        <f t="shared" si="827"/>
        <v>4800</v>
      </c>
      <c r="I1260" s="108"/>
      <c r="J1260" s="115"/>
      <c r="K1260" s="115"/>
      <c r="L1260" s="115">
        <v>3231</v>
      </c>
      <c r="M1260" s="115"/>
      <c r="N1260" s="116"/>
      <c r="O1260" s="10" t="s">
        <v>43</v>
      </c>
      <c r="P1260" s="111" t="s">
        <v>183</v>
      </c>
      <c r="Q1260" s="117">
        <f>Q1261+Q1265+Q1263+Q1267</f>
        <v>960</v>
      </c>
      <c r="R1260" s="117">
        <f t="shared" ref="R1260:AD1260" si="835">R1261+R1265+R1263+R1267</f>
        <v>0</v>
      </c>
      <c r="S1260" s="117">
        <f t="shared" si="835"/>
        <v>960</v>
      </c>
      <c r="T1260" s="117">
        <v>960</v>
      </c>
      <c r="U1260" s="250">
        <f t="shared" si="835"/>
        <v>960</v>
      </c>
      <c r="V1260" s="250">
        <f t="shared" si="835"/>
        <v>960</v>
      </c>
      <c r="W1260" s="286">
        <f t="shared" si="835"/>
        <v>960</v>
      </c>
      <c r="X1260" s="117"/>
      <c r="Y1260" s="260"/>
      <c r="Z1260" s="117">
        <f t="shared" si="835"/>
        <v>960</v>
      </c>
      <c r="AA1260" s="117">
        <f t="shared" si="835"/>
        <v>960</v>
      </c>
      <c r="AB1260" s="117">
        <f t="shared" si="835"/>
        <v>960</v>
      </c>
      <c r="AC1260" s="117">
        <f t="shared" si="835"/>
        <v>960</v>
      </c>
      <c r="AD1260" s="117">
        <f t="shared" si="835"/>
        <v>960</v>
      </c>
    </row>
    <row r="1261" spans="1:30" s="98" customFormat="1" ht="20.25" hidden="1" customHeight="1" x14ac:dyDescent="0.25">
      <c r="A1261" s="167" t="s">
        <v>337</v>
      </c>
      <c r="B1261" s="167"/>
      <c r="C1261" s="167"/>
      <c r="D1261" s="167"/>
      <c r="E1261" s="180" t="s">
        <v>380</v>
      </c>
      <c r="F1261" s="182">
        <f t="shared" si="825"/>
        <v>440</v>
      </c>
      <c r="G1261" s="182">
        <f t="shared" si="826"/>
        <v>660</v>
      </c>
      <c r="H1261" s="183">
        <f t="shared" si="827"/>
        <v>1100</v>
      </c>
      <c r="I1261" s="108"/>
      <c r="J1261" s="115"/>
      <c r="K1261" s="115"/>
      <c r="L1261" s="115"/>
      <c r="M1261" s="176">
        <v>32311</v>
      </c>
      <c r="N1261" s="177"/>
      <c r="O1261" s="178" t="s">
        <v>43</v>
      </c>
      <c r="P1261" s="177" t="s">
        <v>184</v>
      </c>
      <c r="Q1261" s="179">
        <f t="shared" ref="Q1261:AD1261" si="836">Q1262</f>
        <v>220</v>
      </c>
      <c r="R1261" s="179">
        <f t="shared" si="836"/>
        <v>0</v>
      </c>
      <c r="S1261" s="179">
        <f t="shared" si="836"/>
        <v>220</v>
      </c>
      <c r="T1261" s="179">
        <f t="shared" si="836"/>
        <v>0</v>
      </c>
      <c r="U1261" s="251">
        <f t="shared" si="836"/>
        <v>220</v>
      </c>
      <c r="V1261" s="251">
        <f t="shared" si="836"/>
        <v>220</v>
      </c>
      <c r="W1261" s="287">
        <f t="shared" si="836"/>
        <v>220</v>
      </c>
      <c r="X1261" s="179"/>
      <c r="Y1261" s="261"/>
      <c r="Z1261" s="179">
        <f t="shared" si="836"/>
        <v>220</v>
      </c>
      <c r="AA1261" s="179">
        <f t="shared" si="836"/>
        <v>220</v>
      </c>
      <c r="AB1261" s="179">
        <f t="shared" si="836"/>
        <v>220</v>
      </c>
      <c r="AC1261" s="179">
        <f t="shared" si="836"/>
        <v>220</v>
      </c>
      <c r="AD1261" s="179">
        <f t="shared" si="836"/>
        <v>220</v>
      </c>
    </row>
    <row r="1262" spans="1:30" s="98" customFormat="1" ht="20.25" hidden="1" customHeight="1" x14ac:dyDescent="0.25">
      <c r="A1262" s="166" t="s">
        <v>337</v>
      </c>
      <c r="B1262" s="166"/>
      <c r="C1262" s="166"/>
      <c r="D1262" s="166"/>
      <c r="E1262" s="166"/>
      <c r="F1262" s="182">
        <f t="shared" si="825"/>
        <v>440</v>
      </c>
      <c r="G1262" s="182">
        <f t="shared" si="826"/>
        <v>660</v>
      </c>
      <c r="H1262" s="183">
        <f t="shared" si="827"/>
        <v>1100</v>
      </c>
      <c r="I1262" s="108"/>
      <c r="J1262" s="115"/>
      <c r="K1262" s="115"/>
      <c r="L1262" s="115"/>
      <c r="M1262" s="9"/>
      <c r="N1262" s="155">
        <v>323110</v>
      </c>
      <c r="O1262" s="156" t="s">
        <v>43</v>
      </c>
      <c r="P1262" s="157" t="s">
        <v>184</v>
      </c>
      <c r="Q1262" s="158">
        <v>220</v>
      </c>
      <c r="R1262" s="158">
        <f>S1262-Q1262</f>
        <v>0</v>
      </c>
      <c r="S1262" s="158">
        <v>220</v>
      </c>
      <c r="T1262" s="158"/>
      <c r="U1262" s="252">
        <v>220</v>
      </c>
      <c r="V1262" s="252">
        <v>220</v>
      </c>
      <c r="W1262" s="289">
        <v>220</v>
      </c>
      <c r="X1262" s="158"/>
      <c r="Y1262" s="262"/>
      <c r="Z1262" s="158">
        <v>220</v>
      </c>
      <c r="AA1262" s="158">
        <f>+Q1262</f>
        <v>220</v>
      </c>
      <c r="AB1262" s="158">
        <v>220</v>
      </c>
      <c r="AC1262" s="158">
        <v>220</v>
      </c>
      <c r="AD1262" s="158">
        <v>220</v>
      </c>
    </row>
    <row r="1263" spans="1:30" s="98" customFormat="1" ht="20.25" hidden="1" customHeight="1" x14ac:dyDescent="0.25">
      <c r="A1263" s="167" t="s">
        <v>337</v>
      </c>
      <c r="B1263" s="167"/>
      <c r="C1263" s="167"/>
      <c r="D1263" s="167"/>
      <c r="E1263" s="180" t="s">
        <v>380</v>
      </c>
      <c r="F1263" s="182">
        <f t="shared" si="825"/>
        <v>0</v>
      </c>
      <c r="G1263" s="182">
        <f t="shared" si="826"/>
        <v>0</v>
      </c>
      <c r="H1263" s="183">
        <f t="shared" si="827"/>
        <v>0</v>
      </c>
      <c r="I1263" s="108"/>
      <c r="J1263" s="115"/>
      <c r="K1263" s="115"/>
      <c r="L1263" s="115"/>
      <c r="M1263" s="176">
        <v>32312</v>
      </c>
      <c r="N1263" s="177"/>
      <c r="O1263" s="178" t="s">
        <v>43</v>
      </c>
      <c r="P1263" s="177" t="s">
        <v>185</v>
      </c>
      <c r="Q1263" s="179">
        <f>+Q1264</f>
        <v>0</v>
      </c>
      <c r="R1263" s="179">
        <f t="shared" ref="R1263:AD1263" si="837">+R1264</f>
        <v>0</v>
      </c>
      <c r="S1263" s="179">
        <f t="shared" si="837"/>
        <v>0</v>
      </c>
      <c r="T1263" s="179">
        <f t="shared" si="837"/>
        <v>0</v>
      </c>
      <c r="U1263" s="251">
        <f t="shared" si="837"/>
        <v>0</v>
      </c>
      <c r="V1263" s="251">
        <f t="shared" si="837"/>
        <v>0</v>
      </c>
      <c r="W1263" s="287">
        <f t="shared" si="837"/>
        <v>0</v>
      </c>
      <c r="X1263" s="179"/>
      <c r="Y1263" s="261"/>
      <c r="Z1263" s="179">
        <f t="shared" si="837"/>
        <v>0</v>
      </c>
      <c r="AA1263" s="179">
        <f t="shared" si="837"/>
        <v>0</v>
      </c>
      <c r="AB1263" s="179">
        <f t="shared" si="837"/>
        <v>0</v>
      </c>
      <c r="AC1263" s="179">
        <f t="shared" si="837"/>
        <v>0</v>
      </c>
      <c r="AD1263" s="179">
        <f t="shared" si="837"/>
        <v>0</v>
      </c>
    </row>
    <row r="1264" spans="1:30" s="98" customFormat="1" ht="20.25" hidden="1" customHeight="1" x14ac:dyDescent="0.25">
      <c r="A1264" s="166" t="s">
        <v>337</v>
      </c>
      <c r="B1264" s="166"/>
      <c r="C1264" s="166"/>
      <c r="D1264" s="166"/>
      <c r="E1264" s="166"/>
      <c r="F1264" s="182">
        <f t="shared" si="825"/>
        <v>0</v>
      </c>
      <c r="G1264" s="182">
        <f t="shared" si="826"/>
        <v>0</v>
      </c>
      <c r="H1264" s="183">
        <f t="shared" si="827"/>
        <v>0</v>
      </c>
      <c r="I1264" s="108"/>
      <c r="J1264" s="115"/>
      <c r="K1264" s="115"/>
      <c r="L1264" s="115"/>
      <c r="M1264" s="9"/>
      <c r="N1264" s="155">
        <v>323120</v>
      </c>
      <c r="O1264" s="156" t="s">
        <v>43</v>
      </c>
      <c r="P1264" s="157" t="s">
        <v>185</v>
      </c>
      <c r="Q1264" s="158"/>
      <c r="R1264" s="158"/>
      <c r="S1264" s="158"/>
      <c r="T1264" s="158"/>
      <c r="U1264" s="252">
        <v>0</v>
      </c>
      <c r="V1264" s="252">
        <v>0</v>
      </c>
      <c r="W1264" s="289">
        <v>0</v>
      </c>
      <c r="X1264" s="158"/>
      <c r="Y1264" s="262"/>
      <c r="Z1264" s="158"/>
      <c r="AA1264" s="158">
        <f>+Q1264</f>
        <v>0</v>
      </c>
      <c r="AB1264" s="158"/>
      <c r="AC1264" s="158"/>
      <c r="AD1264" s="158"/>
    </row>
    <row r="1265" spans="1:30" s="98" customFormat="1" ht="20.25" hidden="1" customHeight="1" x14ac:dyDescent="0.25">
      <c r="A1265" s="167" t="s">
        <v>337</v>
      </c>
      <c r="B1265" s="167"/>
      <c r="C1265" s="167"/>
      <c r="D1265" s="167"/>
      <c r="E1265" s="180" t="s">
        <v>380</v>
      </c>
      <c r="F1265" s="182">
        <f t="shared" si="825"/>
        <v>1480</v>
      </c>
      <c r="G1265" s="182">
        <f t="shared" si="826"/>
        <v>2220</v>
      </c>
      <c r="H1265" s="183">
        <f t="shared" si="827"/>
        <v>3700</v>
      </c>
      <c r="I1265" s="108"/>
      <c r="J1265" s="115"/>
      <c r="K1265" s="115"/>
      <c r="L1265" s="115"/>
      <c r="M1265" s="176">
        <v>32313</v>
      </c>
      <c r="N1265" s="177"/>
      <c r="O1265" s="178" t="s">
        <v>43</v>
      </c>
      <c r="P1265" s="177" t="s">
        <v>186</v>
      </c>
      <c r="Q1265" s="179">
        <f t="shared" ref="Q1265:AD1265" si="838">Q1266</f>
        <v>740</v>
      </c>
      <c r="R1265" s="179">
        <f t="shared" si="838"/>
        <v>0</v>
      </c>
      <c r="S1265" s="179">
        <f t="shared" si="838"/>
        <v>740</v>
      </c>
      <c r="T1265" s="179">
        <f t="shared" si="838"/>
        <v>0</v>
      </c>
      <c r="U1265" s="251">
        <f t="shared" si="838"/>
        <v>740</v>
      </c>
      <c r="V1265" s="251">
        <f t="shared" si="838"/>
        <v>740</v>
      </c>
      <c r="W1265" s="287">
        <f t="shared" si="838"/>
        <v>740</v>
      </c>
      <c r="X1265" s="179"/>
      <c r="Y1265" s="261"/>
      <c r="Z1265" s="179">
        <f t="shared" si="838"/>
        <v>740</v>
      </c>
      <c r="AA1265" s="179">
        <f t="shared" si="838"/>
        <v>740</v>
      </c>
      <c r="AB1265" s="179">
        <f t="shared" si="838"/>
        <v>740</v>
      </c>
      <c r="AC1265" s="179">
        <f t="shared" si="838"/>
        <v>740</v>
      </c>
      <c r="AD1265" s="179">
        <f t="shared" si="838"/>
        <v>740</v>
      </c>
    </row>
    <row r="1266" spans="1:30" s="98" customFormat="1" ht="20.25" hidden="1" customHeight="1" x14ac:dyDescent="0.25">
      <c r="A1266" s="166" t="s">
        <v>337</v>
      </c>
      <c r="B1266" s="166"/>
      <c r="C1266" s="166"/>
      <c r="D1266" s="166"/>
      <c r="E1266" s="166"/>
      <c r="F1266" s="182">
        <f t="shared" si="825"/>
        <v>1480</v>
      </c>
      <c r="G1266" s="182">
        <f t="shared" si="826"/>
        <v>2220</v>
      </c>
      <c r="H1266" s="183">
        <f t="shared" si="827"/>
        <v>3700</v>
      </c>
      <c r="I1266" s="108"/>
      <c r="J1266" s="115"/>
      <c r="K1266" s="115"/>
      <c r="L1266" s="115"/>
      <c r="M1266" s="9"/>
      <c r="N1266" s="155">
        <v>323130</v>
      </c>
      <c r="O1266" s="156" t="s">
        <v>43</v>
      </c>
      <c r="P1266" s="157" t="s">
        <v>186</v>
      </c>
      <c r="Q1266" s="158">
        <v>740</v>
      </c>
      <c r="R1266" s="158">
        <f>S1266-Q1266</f>
        <v>0</v>
      </c>
      <c r="S1266" s="158">
        <v>740</v>
      </c>
      <c r="T1266" s="158"/>
      <c r="U1266" s="252">
        <v>740</v>
      </c>
      <c r="V1266" s="252">
        <v>740</v>
      </c>
      <c r="W1266" s="289">
        <v>740</v>
      </c>
      <c r="X1266" s="158"/>
      <c r="Y1266" s="262"/>
      <c r="Z1266" s="158">
        <v>740</v>
      </c>
      <c r="AA1266" s="158">
        <f>+Q1266</f>
        <v>740</v>
      </c>
      <c r="AB1266" s="158">
        <v>740</v>
      </c>
      <c r="AC1266" s="158">
        <v>740</v>
      </c>
      <c r="AD1266" s="158">
        <v>740</v>
      </c>
    </row>
    <row r="1267" spans="1:30" s="98" customFormat="1" ht="20.25" hidden="1" customHeight="1" x14ac:dyDescent="0.25">
      <c r="A1267" s="167" t="s">
        <v>337</v>
      </c>
      <c r="B1267" s="167"/>
      <c r="C1267" s="167"/>
      <c r="D1267" s="167"/>
      <c r="E1267" s="180" t="s">
        <v>380</v>
      </c>
      <c r="F1267" s="182">
        <f t="shared" si="825"/>
        <v>0</v>
      </c>
      <c r="G1267" s="182">
        <f t="shared" si="826"/>
        <v>0</v>
      </c>
      <c r="H1267" s="183">
        <f t="shared" si="827"/>
        <v>0</v>
      </c>
      <c r="I1267" s="108"/>
      <c r="J1267" s="115"/>
      <c r="K1267" s="115"/>
      <c r="L1267" s="115"/>
      <c r="M1267" s="176">
        <v>32319</v>
      </c>
      <c r="N1267" s="177"/>
      <c r="O1267" s="178" t="s">
        <v>43</v>
      </c>
      <c r="P1267" s="177" t="s">
        <v>187</v>
      </c>
      <c r="Q1267" s="179">
        <f>+Q1268</f>
        <v>0</v>
      </c>
      <c r="R1267" s="179">
        <f t="shared" ref="R1267:AD1267" si="839">+R1268</f>
        <v>0</v>
      </c>
      <c r="S1267" s="179">
        <f t="shared" si="839"/>
        <v>0</v>
      </c>
      <c r="T1267" s="179">
        <f t="shared" si="839"/>
        <v>0</v>
      </c>
      <c r="U1267" s="251">
        <f t="shared" si="839"/>
        <v>0</v>
      </c>
      <c r="V1267" s="251">
        <f t="shared" si="839"/>
        <v>0</v>
      </c>
      <c r="W1267" s="287">
        <f t="shared" si="839"/>
        <v>0</v>
      </c>
      <c r="X1267" s="179"/>
      <c r="Y1267" s="261"/>
      <c r="Z1267" s="179">
        <f t="shared" si="839"/>
        <v>0</v>
      </c>
      <c r="AA1267" s="179">
        <f t="shared" si="839"/>
        <v>0</v>
      </c>
      <c r="AB1267" s="179">
        <f t="shared" si="839"/>
        <v>0</v>
      </c>
      <c r="AC1267" s="179">
        <f t="shared" si="839"/>
        <v>0</v>
      </c>
      <c r="AD1267" s="179">
        <f t="shared" si="839"/>
        <v>0</v>
      </c>
    </row>
    <row r="1268" spans="1:30" s="98" customFormat="1" ht="20.25" hidden="1" customHeight="1" x14ac:dyDescent="0.25">
      <c r="A1268" s="166" t="s">
        <v>337</v>
      </c>
      <c r="B1268" s="166"/>
      <c r="C1268" s="166"/>
      <c r="D1268" s="166"/>
      <c r="E1268" s="166"/>
      <c r="F1268" s="182">
        <f t="shared" si="825"/>
        <v>0</v>
      </c>
      <c r="G1268" s="182">
        <f t="shared" si="826"/>
        <v>0</v>
      </c>
      <c r="H1268" s="183">
        <f t="shared" si="827"/>
        <v>0</v>
      </c>
      <c r="I1268" s="108"/>
      <c r="J1268" s="115"/>
      <c r="K1268" s="115"/>
      <c r="L1268" s="115"/>
      <c r="M1268" s="9"/>
      <c r="N1268" s="155">
        <v>323190</v>
      </c>
      <c r="O1268" s="156" t="s">
        <v>43</v>
      </c>
      <c r="P1268" s="157" t="s">
        <v>187</v>
      </c>
      <c r="Q1268" s="158"/>
      <c r="R1268" s="158"/>
      <c r="S1268" s="158"/>
      <c r="T1268" s="158"/>
      <c r="U1268" s="252">
        <v>0</v>
      </c>
      <c r="V1268" s="252">
        <v>0</v>
      </c>
      <c r="W1268" s="289">
        <v>0</v>
      </c>
      <c r="X1268" s="158"/>
      <c r="Y1268" s="262"/>
      <c r="Z1268" s="158"/>
      <c r="AA1268" s="158">
        <f>+Q1268</f>
        <v>0</v>
      </c>
      <c r="AB1268" s="158"/>
      <c r="AC1268" s="158"/>
      <c r="AD1268" s="158"/>
    </row>
    <row r="1269" spans="1:30" s="98" customFormat="1" ht="20.25" customHeight="1" x14ac:dyDescent="0.25">
      <c r="A1269" s="166" t="s">
        <v>337</v>
      </c>
      <c r="B1269" s="166"/>
      <c r="C1269" s="166"/>
      <c r="D1269" s="180" t="s">
        <v>379</v>
      </c>
      <c r="E1269" s="180" t="s">
        <v>380</v>
      </c>
      <c r="F1269" s="182">
        <f t="shared" si="825"/>
        <v>4860</v>
      </c>
      <c r="G1269" s="182">
        <f t="shared" si="826"/>
        <v>9720</v>
      </c>
      <c r="H1269" s="183">
        <f t="shared" si="827"/>
        <v>12150</v>
      </c>
      <c r="I1269" s="108"/>
      <c r="J1269" s="115"/>
      <c r="K1269" s="115"/>
      <c r="L1269" s="115">
        <v>3232</v>
      </c>
      <c r="M1269" s="115"/>
      <c r="N1269" s="116"/>
      <c r="O1269" s="10" t="s">
        <v>43</v>
      </c>
      <c r="P1269" s="111" t="s">
        <v>189</v>
      </c>
      <c r="Q1269" s="117">
        <f t="shared" ref="Q1269:AD1269" si="840">Q1270+Q1272</f>
        <v>2430</v>
      </c>
      <c r="R1269" s="117">
        <f t="shared" si="840"/>
        <v>0</v>
      </c>
      <c r="S1269" s="117">
        <f t="shared" si="840"/>
        <v>2430</v>
      </c>
      <c r="T1269" s="117">
        <v>2430</v>
      </c>
      <c r="U1269" s="250">
        <f t="shared" si="840"/>
        <v>2430</v>
      </c>
      <c r="V1269" s="250">
        <f t="shared" si="840"/>
        <v>2430</v>
      </c>
      <c r="W1269" s="286">
        <f t="shared" si="840"/>
        <v>2430</v>
      </c>
      <c r="X1269" s="117"/>
      <c r="Y1269" s="260"/>
      <c r="Z1269" s="117">
        <f t="shared" si="840"/>
        <v>2430</v>
      </c>
      <c r="AA1269" s="117">
        <f t="shared" si="840"/>
        <v>2430</v>
      </c>
      <c r="AB1269" s="117">
        <f t="shared" si="840"/>
        <v>2430</v>
      </c>
      <c r="AC1269" s="117">
        <f t="shared" si="840"/>
        <v>2430</v>
      </c>
      <c r="AD1269" s="117">
        <f t="shared" si="840"/>
        <v>2430</v>
      </c>
    </row>
    <row r="1270" spans="1:30" s="98" customFormat="1" ht="20.25" hidden="1" customHeight="1" x14ac:dyDescent="0.25">
      <c r="A1270" s="167" t="s">
        <v>337</v>
      </c>
      <c r="B1270" s="167"/>
      <c r="C1270" s="167"/>
      <c r="D1270" s="167"/>
      <c r="E1270" s="180" t="s">
        <v>380</v>
      </c>
      <c r="F1270" s="182">
        <f t="shared" si="825"/>
        <v>4500</v>
      </c>
      <c r="G1270" s="182">
        <f t="shared" si="826"/>
        <v>6750</v>
      </c>
      <c r="H1270" s="183">
        <f t="shared" si="827"/>
        <v>11250</v>
      </c>
      <c r="I1270" s="108"/>
      <c r="J1270" s="115"/>
      <c r="K1270" s="115"/>
      <c r="L1270" s="115"/>
      <c r="M1270" s="176">
        <v>32322</v>
      </c>
      <c r="N1270" s="177"/>
      <c r="O1270" s="178" t="s">
        <v>43</v>
      </c>
      <c r="P1270" s="177" t="s">
        <v>190</v>
      </c>
      <c r="Q1270" s="179">
        <f t="shared" ref="Q1270:AD1270" si="841">Q1271</f>
        <v>2250</v>
      </c>
      <c r="R1270" s="179">
        <f t="shared" si="841"/>
        <v>0</v>
      </c>
      <c r="S1270" s="179">
        <f t="shared" si="841"/>
        <v>2250</v>
      </c>
      <c r="T1270" s="179">
        <f t="shared" si="841"/>
        <v>0</v>
      </c>
      <c r="U1270" s="251">
        <f t="shared" si="841"/>
        <v>2250</v>
      </c>
      <c r="V1270" s="251">
        <f t="shared" si="841"/>
        <v>2250</v>
      </c>
      <c r="W1270" s="287">
        <f t="shared" si="841"/>
        <v>2250</v>
      </c>
      <c r="X1270" s="179"/>
      <c r="Y1270" s="261"/>
      <c r="Z1270" s="179">
        <f t="shared" si="841"/>
        <v>2250</v>
      </c>
      <c r="AA1270" s="179">
        <f t="shared" si="841"/>
        <v>2250</v>
      </c>
      <c r="AB1270" s="179">
        <f t="shared" si="841"/>
        <v>2250</v>
      </c>
      <c r="AC1270" s="179">
        <f t="shared" si="841"/>
        <v>2250</v>
      </c>
      <c r="AD1270" s="179">
        <f t="shared" si="841"/>
        <v>2250</v>
      </c>
    </row>
    <row r="1271" spans="1:30" s="98" customFormat="1" ht="20.25" hidden="1" customHeight="1" x14ac:dyDescent="0.25">
      <c r="A1271" s="166" t="s">
        <v>337</v>
      </c>
      <c r="B1271" s="166"/>
      <c r="C1271" s="166"/>
      <c r="D1271" s="166"/>
      <c r="E1271" s="166"/>
      <c r="F1271" s="182">
        <f t="shared" si="825"/>
        <v>4500</v>
      </c>
      <c r="G1271" s="182">
        <f t="shared" si="826"/>
        <v>6750</v>
      </c>
      <c r="H1271" s="183">
        <f t="shared" si="827"/>
        <v>11250</v>
      </c>
      <c r="I1271" s="108"/>
      <c r="J1271" s="115"/>
      <c r="K1271" s="115"/>
      <c r="L1271" s="115"/>
      <c r="M1271" s="9"/>
      <c r="N1271" s="155">
        <v>323220</v>
      </c>
      <c r="O1271" s="156" t="s">
        <v>43</v>
      </c>
      <c r="P1271" s="157" t="s">
        <v>190</v>
      </c>
      <c r="Q1271" s="158">
        <v>2250</v>
      </c>
      <c r="R1271" s="158">
        <f>S1271-Q1271</f>
        <v>0</v>
      </c>
      <c r="S1271" s="158">
        <v>2250</v>
      </c>
      <c r="T1271" s="158"/>
      <c r="U1271" s="252">
        <v>2250</v>
      </c>
      <c r="V1271" s="252">
        <v>2250</v>
      </c>
      <c r="W1271" s="289">
        <v>2250</v>
      </c>
      <c r="X1271" s="158"/>
      <c r="Y1271" s="262"/>
      <c r="Z1271" s="158">
        <v>2250</v>
      </c>
      <c r="AA1271" s="158">
        <f>+Q1271</f>
        <v>2250</v>
      </c>
      <c r="AB1271" s="158">
        <v>2250</v>
      </c>
      <c r="AC1271" s="158">
        <v>2250</v>
      </c>
      <c r="AD1271" s="158">
        <v>2250</v>
      </c>
    </row>
    <row r="1272" spans="1:30" s="98" customFormat="1" ht="20.25" hidden="1" customHeight="1" x14ac:dyDescent="0.25">
      <c r="A1272" s="167" t="s">
        <v>337</v>
      </c>
      <c r="B1272" s="167"/>
      <c r="C1272" s="167"/>
      <c r="D1272" s="167"/>
      <c r="E1272" s="180" t="s">
        <v>380</v>
      </c>
      <c r="F1272" s="182">
        <f t="shared" si="825"/>
        <v>360</v>
      </c>
      <c r="G1272" s="182">
        <f t="shared" si="826"/>
        <v>540</v>
      </c>
      <c r="H1272" s="183">
        <f t="shared" si="827"/>
        <v>900</v>
      </c>
      <c r="I1272" s="108"/>
      <c r="J1272" s="115"/>
      <c r="K1272" s="115"/>
      <c r="L1272" s="115"/>
      <c r="M1272" s="176">
        <v>32323</v>
      </c>
      <c r="N1272" s="177"/>
      <c r="O1272" s="178" t="s">
        <v>43</v>
      </c>
      <c r="P1272" s="177" t="s">
        <v>191</v>
      </c>
      <c r="Q1272" s="179">
        <f t="shared" ref="Q1272:AD1272" si="842">Q1273</f>
        <v>180</v>
      </c>
      <c r="R1272" s="179">
        <f t="shared" si="842"/>
        <v>0</v>
      </c>
      <c r="S1272" s="179">
        <f t="shared" si="842"/>
        <v>180</v>
      </c>
      <c r="T1272" s="179">
        <f t="shared" si="842"/>
        <v>0</v>
      </c>
      <c r="U1272" s="251">
        <f t="shared" si="842"/>
        <v>180</v>
      </c>
      <c r="V1272" s="251">
        <f t="shared" si="842"/>
        <v>180</v>
      </c>
      <c r="W1272" s="287">
        <f t="shared" si="842"/>
        <v>180</v>
      </c>
      <c r="X1272" s="179"/>
      <c r="Y1272" s="261"/>
      <c r="Z1272" s="179">
        <f t="shared" si="842"/>
        <v>180</v>
      </c>
      <c r="AA1272" s="179">
        <f t="shared" si="842"/>
        <v>180</v>
      </c>
      <c r="AB1272" s="179">
        <f t="shared" si="842"/>
        <v>180</v>
      </c>
      <c r="AC1272" s="179">
        <f t="shared" si="842"/>
        <v>180</v>
      </c>
      <c r="AD1272" s="179">
        <f t="shared" si="842"/>
        <v>180</v>
      </c>
    </row>
    <row r="1273" spans="1:30" s="98" customFormat="1" ht="20.25" hidden="1" customHeight="1" x14ac:dyDescent="0.25">
      <c r="A1273" s="166" t="s">
        <v>337</v>
      </c>
      <c r="B1273" s="166"/>
      <c r="C1273" s="166"/>
      <c r="D1273" s="166"/>
      <c r="E1273" s="166"/>
      <c r="F1273" s="182">
        <f t="shared" si="825"/>
        <v>360</v>
      </c>
      <c r="G1273" s="182">
        <f t="shared" si="826"/>
        <v>540</v>
      </c>
      <c r="H1273" s="183">
        <f t="shared" si="827"/>
        <v>900</v>
      </c>
      <c r="I1273" s="108"/>
      <c r="J1273" s="115"/>
      <c r="K1273" s="115"/>
      <c r="L1273" s="115"/>
      <c r="M1273" s="9"/>
      <c r="N1273" s="155">
        <v>323230</v>
      </c>
      <c r="O1273" s="156" t="s">
        <v>43</v>
      </c>
      <c r="P1273" s="157" t="s">
        <v>191</v>
      </c>
      <c r="Q1273" s="158">
        <v>180</v>
      </c>
      <c r="R1273" s="158">
        <f>S1273-Q1273</f>
        <v>0</v>
      </c>
      <c r="S1273" s="158">
        <v>180</v>
      </c>
      <c r="T1273" s="158"/>
      <c r="U1273" s="252">
        <v>180</v>
      </c>
      <c r="V1273" s="252">
        <v>180</v>
      </c>
      <c r="W1273" s="289">
        <v>180</v>
      </c>
      <c r="X1273" s="158"/>
      <c r="Y1273" s="262"/>
      <c r="Z1273" s="158">
        <v>180</v>
      </c>
      <c r="AA1273" s="158">
        <f>+Q1273</f>
        <v>180</v>
      </c>
      <c r="AB1273" s="158">
        <v>180</v>
      </c>
      <c r="AC1273" s="158">
        <v>180</v>
      </c>
      <c r="AD1273" s="158">
        <v>180</v>
      </c>
    </row>
    <row r="1274" spans="1:30" s="98" customFormat="1" ht="20.25" hidden="1" customHeight="1" x14ac:dyDescent="0.25">
      <c r="A1274" s="166" t="s">
        <v>337</v>
      </c>
      <c r="B1274" s="166"/>
      <c r="C1274" s="166"/>
      <c r="D1274" s="180" t="s">
        <v>379</v>
      </c>
      <c r="E1274" s="180" t="s">
        <v>380</v>
      </c>
      <c r="F1274" s="182">
        <f t="shared" si="825"/>
        <v>0</v>
      </c>
      <c r="G1274" s="182">
        <f t="shared" si="826"/>
        <v>0</v>
      </c>
      <c r="H1274" s="183">
        <f t="shared" si="827"/>
        <v>0</v>
      </c>
      <c r="I1274" s="108"/>
      <c r="J1274" s="115"/>
      <c r="K1274" s="115"/>
      <c r="L1274" s="115">
        <v>3233</v>
      </c>
      <c r="M1274" s="115"/>
      <c r="N1274" s="116"/>
      <c r="O1274" s="10" t="s">
        <v>43</v>
      </c>
      <c r="P1274" s="111" t="s">
        <v>192</v>
      </c>
      <c r="Q1274" s="117">
        <f>+Q1275</f>
        <v>0</v>
      </c>
      <c r="R1274" s="117">
        <f t="shared" ref="R1274:AD1275" si="843">+R1275</f>
        <v>0</v>
      </c>
      <c r="S1274" s="117">
        <f t="shared" si="843"/>
        <v>0</v>
      </c>
      <c r="T1274" s="117">
        <f t="shared" si="843"/>
        <v>0</v>
      </c>
      <c r="U1274" s="250">
        <f t="shared" si="843"/>
        <v>0</v>
      </c>
      <c r="V1274" s="250">
        <f t="shared" si="843"/>
        <v>0</v>
      </c>
      <c r="W1274" s="286">
        <f t="shared" si="843"/>
        <v>0</v>
      </c>
      <c r="X1274" s="117"/>
      <c r="Y1274" s="260"/>
      <c r="Z1274" s="117">
        <f t="shared" si="843"/>
        <v>0</v>
      </c>
      <c r="AA1274" s="117">
        <f t="shared" si="843"/>
        <v>0</v>
      </c>
      <c r="AB1274" s="117">
        <f t="shared" si="843"/>
        <v>0</v>
      </c>
      <c r="AC1274" s="117">
        <f t="shared" si="843"/>
        <v>0</v>
      </c>
      <c r="AD1274" s="117">
        <f t="shared" si="843"/>
        <v>0</v>
      </c>
    </row>
    <row r="1275" spans="1:30" s="98" customFormat="1" ht="20.25" hidden="1" customHeight="1" x14ac:dyDescent="0.25">
      <c r="A1275" s="167" t="s">
        <v>337</v>
      </c>
      <c r="B1275" s="167"/>
      <c r="C1275" s="167"/>
      <c r="D1275" s="167"/>
      <c r="E1275" s="180" t="s">
        <v>380</v>
      </c>
      <c r="F1275" s="182">
        <f t="shared" si="825"/>
        <v>0</v>
      </c>
      <c r="G1275" s="182">
        <f t="shared" si="826"/>
        <v>0</v>
      </c>
      <c r="H1275" s="183">
        <f t="shared" si="827"/>
        <v>0</v>
      </c>
      <c r="I1275" s="108"/>
      <c r="J1275" s="115"/>
      <c r="K1275" s="115"/>
      <c r="L1275" s="115"/>
      <c r="M1275" s="176">
        <v>32339</v>
      </c>
      <c r="N1275" s="177"/>
      <c r="O1275" s="178" t="s">
        <v>43</v>
      </c>
      <c r="P1275" s="177" t="s">
        <v>193</v>
      </c>
      <c r="Q1275" s="179">
        <f>+Q1276</f>
        <v>0</v>
      </c>
      <c r="R1275" s="179">
        <f t="shared" si="843"/>
        <v>0</v>
      </c>
      <c r="S1275" s="179">
        <f t="shared" si="843"/>
        <v>0</v>
      </c>
      <c r="T1275" s="179">
        <f t="shared" si="843"/>
        <v>0</v>
      </c>
      <c r="U1275" s="251">
        <f t="shared" si="843"/>
        <v>0</v>
      </c>
      <c r="V1275" s="251">
        <f t="shared" si="843"/>
        <v>0</v>
      </c>
      <c r="W1275" s="287">
        <f t="shared" si="843"/>
        <v>0</v>
      </c>
      <c r="X1275" s="179"/>
      <c r="Y1275" s="261"/>
      <c r="Z1275" s="179">
        <f t="shared" si="843"/>
        <v>0</v>
      </c>
      <c r="AA1275" s="179">
        <f t="shared" si="843"/>
        <v>0</v>
      </c>
      <c r="AB1275" s="179">
        <f t="shared" si="843"/>
        <v>0</v>
      </c>
      <c r="AC1275" s="179">
        <f t="shared" si="843"/>
        <v>0</v>
      </c>
      <c r="AD1275" s="179">
        <f t="shared" si="843"/>
        <v>0</v>
      </c>
    </row>
    <row r="1276" spans="1:30" s="98" customFormat="1" ht="20.25" hidden="1" customHeight="1" x14ac:dyDescent="0.25">
      <c r="A1276" s="166" t="s">
        <v>337</v>
      </c>
      <c r="B1276" s="166"/>
      <c r="C1276" s="166"/>
      <c r="D1276" s="166"/>
      <c r="E1276" s="166"/>
      <c r="F1276" s="182">
        <f t="shared" si="825"/>
        <v>0</v>
      </c>
      <c r="G1276" s="182">
        <f t="shared" si="826"/>
        <v>0</v>
      </c>
      <c r="H1276" s="183">
        <f t="shared" si="827"/>
        <v>0</v>
      </c>
      <c r="I1276" s="108"/>
      <c r="J1276" s="115"/>
      <c r="K1276" s="115"/>
      <c r="L1276" s="115"/>
      <c r="M1276" s="9"/>
      <c r="N1276" s="155">
        <v>323390</v>
      </c>
      <c r="O1276" s="156" t="s">
        <v>43</v>
      </c>
      <c r="P1276" s="157" t="s">
        <v>193</v>
      </c>
      <c r="Q1276" s="158"/>
      <c r="R1276" s="158"/>
      <c r="S1276" s="158"/>
      <c r="T1276" s="158"/>
      <c r="U1276" s="252">
        <v>0</v>
      </c>
      <c r="V1276" s="252">
        <v>0</v>
      </c>
      <c r="W1276" s="289">
        <v>0</v>
      </c>
      <c r="X1276" s="158"/>
      <c r="Y1276" s="262"/>
      <c r="Z1276" s="158"/>
      <c r="AA1276" s="158">
        <f>+Q1276</f>
        <v>0</v>
      </c>
      <c r="AB1276" s="158"/>
      <c r="AC1276" s="158"/>
      <c r="AD1276" s="158"/>
    </row>
    <row r="1277" spans="1:30" s="98" customFormat="1" ht="20.25" customHeight="1" x14ac:dyDescent="0.25">
      <c r="A1277" s="166" t="s">
        <v>337</v>
      </c>
      <c r="B1277" s="166"/>
      <c r="C1277" s="166"/>
      <c r="D1277" s="180" t="s">
        <v>379</v>
      </c>
      <c r="E1277" s="180" t="s">
        <v>380</v>
      </c>
      <c r="F1277" s="182">
        <f t="shared" si="825"/>
        <v>18000</v>
      </c>
      <c r="G1277" s="182">
        <f t="shared" si="826"/>
        <v>36050</v>
      </c>
      <c r="H1277" s="183">
        <f t="shared" si="827"/>
        <v>45050</v>
      </c>
      <c r="I1277" s="108"/>
      <c r="J1277" s="115"/>
      <c r="K1277" s="115"/>
      <c r="L1277" s="115">
        <v>3236</v>
      </c>
      <c r="M1277" s="115"/>
      <c r="N1277" s="116"/>
      <c r="O1277" s="10" t="s">
        <v>43</v>
      </c>
      <c r="P1277" s="111" t="s">
        <v>203</v>
      </c>
      <c r="Q1277" s="117">
        <f>Q1278+Q1280</f>
        <v>9000</v>
      </c>
      <c r="R1277" s="117">
        <f t="shared" ref="R1277:AD1277" si="844">R1278+R1280</f>
        <v>0</v>
      </c>
      <c r="S1277" s="117">
        <f t="shared" si="844"/>
        <v>9000</v>
      </c>
      <c r="T1277" s="117">
        <v>9050</v>
      </c>
      <c r="U1277" s="250">
        <f t="shared" si="844"/>
        <v>9000</v>
      </c>
      <c r="V1277" s="250">
        <f t="shared" si="844"/>
        <v>9000</v>
      </c>
      <c r="W1277" s="286">
        <f t="shared" si="844"/>
        <v>9000</v>
      </c>
      <c r="X1277" s="117"/>
      <c r="Y1277" s="260"/>
      <c r="Z1277" s="117">
        <f t="shared" si="844"/>
        <v>9050</v>
      </c>
      <c r="AA1277" s="117">
        <f t="shared" si="844"/>
        <v>9000</v>
      </c>
      <c r="AB1277" s="117">
        <f t="shared" si="844"/>
        <v>9000</v>
      </c>
      <c r="AC1277" s="117">
        <f t="shared" si="844"/>
        <v>9000</v>
      </c>
      <c r="AD1277" s="117">
        <f t="shared" si="844"/>
        <v>9000</v>
      </c>
    </row>
    <row r="1278" spans="1:30" s="98" customFormat="1" ht="20.25" hidden="1" customHeight="1" x14ac:dyDescent="0.25">
      <c r="A1278" s="167" t="s">
        <v>337</v>
      </c>
      <c r="B1278" s="167"/>
      <c r="C1278" s="167"/>
      <c r="D1278" s="167"/>
      <c r="E1278" s="180" t="s">
        <v>380</v>
      </c>
      <c r="F1278" s="182">
        <f t="shared" si="825"/>
        <v>18000</v>
      </c>
      <c r="G1278" s="182">
        <f t="shared" si="826"/>
        <v>27000</v>
      </c>
      <c r="H1278" s="183">
        <f t="shared" si="827"/>
        <v>45050</v>
      </c>
      <c r="I1278" s="108"/>
      <c r="J1278" s="115"/>
      <c r="K1278" s="115"/>
      <c r="L1278" s="115"/>
      <c r="M1278" s="176">
        <v>32363</v>
      </c>
      <c r="N1278" s="177"/>
      <c r="O1278" s="178" t="s">
        <v>43</v>
      </c>
      <c r="P1278" s="177" t="s">
        <v>204</v>
      </c>
      <c r="Q1278" s="179">
        <f t="shared" ref="Q1278:AD1278" si="845">Q1279</f>
        <v>9000</v>
      </c>
      <c r="R1278" s="179">
        <f t="shared" si="845"/>
        <v>0</v>
      </c>
      <c r="S1278" s="179">
        <f t="shared" si="845"/>
        <v>9000</v>
      </c>
      <c r="T1278" s="179">
        <f t="shared" si="845"/>
        <v>0</v>
      </c>
      <c r="U1278" s="251">
        <f t="shared" si="845"/>
        <v>9000</v>
      </c>
      <c r="V1278" s="251">
        <f t="shared" si="845"/>
        <v>9000</v>
      </c>
      <c r="W1278" s="287">
        <f t="shared" si="845"/>
        <v>9000</v>
      </c>
      <c r="X1278" s="179"/>
      <c r="Y1278" s="261"/>
      <c r="Z1278" s="179">
        <f t="shared" si="845"/>
        <v>9050</v>
      </c>
      <c r="AA1278" s="179">
        <f t="shared" si="845"/>
        <v>9000</v>
      </c>
      <c r="AB1278" s="179">
        <f t="shared" si="845"/>
        <v>9000</v>
      </c>
      <c r="AC1278" s="179">
        <f t="shared" si="845"/>
        <v>9000</v>
      </c>
      <c r="AD1278" s="179">
        <f t="shared" si="845"/>
        <v>9000</v>
      </c>
    </row>
    <row r="1279" spans="1:30" s="98" customFormat="1" ht="20.25" hidden="1" customHeight="1" x14ac:dyDescent="0.25">
      <c r="A1279" s="166" t="s">
        <v>337</v>
      </c>
      <c r="B1279" s="166"/>
      <c r="C1279" s="166"/>
      <c r="D1279" s="166"/>
      <c r="E1279" s="166"/>
      <c r="F1279" s="182">
        <f t="shared" si="825"/>
        <v>18000</v>
      </c>
      <c r="G1279" s="182">
        <f t="shared" si="826"/>
        <v>27000</v>
      </c>
      <c r="H1279" s="183">
        <f t="shared" si="827"/>
        <v>45050</v>
      </c>
      <c r="I1279" s="108"/>
      <c r="J1279" s="115"/>
      <c r="K1279" s="115"/>
      <c r="L1279" s="115"/>
      <c r="M1279" s="9"/>
      <c r="N1279" s="155">
        <v>323630</v>
      </c>
      <c r="O1279" s="156" t="s">
        <v>43</v>
      </c>
      <c r="P1279" s="157" t="s">
        <v>204</v>
      </c>
      <c r="Q1279" s="158">
        <v>9000</v>
      </c>
      <c r="R1279" s="158">
        <f>S1279-Q1279</f>
        <v>0</v>
      </c>
      <c r="S1279" s="158">
        <v>9000</v>
      </c>
      <c r="T1279" s="158"/>
      <c r="U1279" s="252">
        <v>9000</v>
      </c>
      <c r="V1279" s="252">
        <v>9000</v>
      </c>
      <c r="W1279" s="289">
        <v>9000</v>
      </c>
      <c r="X1279" s="158"/>
      <c r="Y1279" s="262"/>
      <c r="Z1279" s="158">
        <v>9050</v>
      </c>
      <c r="AA1279" s="158">
        <f>+Q1279</f>
        <v>9000</v>
      </c>
      <c r="AB1279" s="158">
        <v>9000</v>
      </c>
      <c r="AC1279" s="158">
        <v>9000</v>
      </c>
      <c r="AD1279" s="158">
        <v>9000</v>
      </c>
    </row>
    <row r="1280" spans="1:30" s="98" customFormat="1" ht="20.25" hidden="1" customHeight="1" x14ac:dyDescent="0.25">
      <c r="A1280" s="167" t="s">
        <v>337</v>
      </c>
      <c r="B1280" s="167"/>
      <c r="C1280" s="167"/>
      <c r="D1280" s="167"/>
      <c r="E1280" s="180" t="s">
        <v>380</v>
      </c>
      <c r="F1280" s="182">
        <f t="shared" si="825"/>
        <v>0</v>
      </c>
      <c r="G1280" s="182">
        <f t="shared" si="826"/>
        <v>0</v>
      </c>
      <c r="H1280" s="183">
        <f t="shared" si="827"/>
        <v>0</v>
      </c>
      <c r="I1280" s="108"/>
      <c r="J1280" s="115"/>
      <c r="K1280" s="115"/>
      <c r="L1280" s="115"/>
      <c r="M1280" s="176">
        <v>32369</v>
      </c>
      <c r="N1280" s="177"/>
      <c r="O1280" s="178" t="s">
        <v>43</v>
      </c>
      <c r="P1280" s="177" t="s">
        <v>205</v>
      </c>
      <c r="Q1280" s="179">
        <f>+Q1281</f>
        <v>0</v>
      </c>
      <c r="R1280" s="179">
        <f t="shared" ref="R1280:AD1280" si="846">+R1281</f>
        <v>0</v>
      </c>
      <c r="S1280" s="179">
        <f t="shared" si="846"/>
        <v>0</v>
      </c>
      <c r="T1280" s="179">
        <f t="shared" si="846"/>
        <v>0</v>
      </c>
      <c r="U1280" s="251">
        <f t="shared" si="846"/>
        <v>0</v>
      </c>
      <c r="V1280" s="251">
        <f t="shared" si="846"/>
        <v>0</v>
      </c>
      <c r="W1280" s="287">
        <f t="shared" si="846"/>
        <v>0</v>
      </c>
      <c r="X1280" s="179"/>
      <c r="Y1280" s="261"/>
      <c r="Z1280" s="179">
        <f t="shared" si="846"/>
        <v>0</v>
      </c>
      <c r="AA1280" s="179">
        <f t="shared" si="846"/>
        <v>0</v>
      </c>
      <c r="AB1280" s="179">
        <f t="shared" si="846"/>
        <v>0</v>
      </c>
      <c r="AC1280" s="179">
        <f t="shared" si="846"/>
        <v>0</v>
      </c>
      <c r="AD1280" s="179">
        <f t="shared" si="846"/>
        <v>0</v>
      </c>
    </row>
    <row r="1281" spans="1:35" s="98" customFormat="1" ht="20.25" hidden="1" customHeight="1" x14ac:dyDescent="0.25">
      <c r="A1281" s="166" t="s">
        <v>337</v>
      </c>
      <c r="B1281" s="166"/>
      <c r="C1281" s="166"/>
      <c r="D1281" s="166"/>
      <c r="E1281" s="166"/>
      <c r="F1281" s="182">
        <f t="shared" si="825"/>
        <v>0</v>
      </c>
      <c r="G1281" s="182">
        <f t="shared" si="826"/>
        <v>0</v>
      </c>
      <c r="H1281" s="183">
        <f t="shared" si="827"/>
        <v>0</v>
      </c>
      <c r="I1281" s="108"/>
      <c r="J1281" s="115"/>
      <c r="K1281" s="115"/>
      <c r="L1281" s="115"/>
      <c r="M1281" s="9"/>
      <c r="N1281" s="155">
        <v>323690</v>
      </c>
      <c r="O1281" s="156" t="s">
        <v>43</v>
      </c>
      <c r="P1281" s="157" t="s">
        <v>205</v>
      </c>
      <c r="Q1281" s="158"/>
      <c r="R1281" s="158"/>
      <c r="S1281" s="158"/>
      <c r="T1281" s="158"/>
      <c r="U1281" s="252">
        <v>0</v>
      </c>
      <c r="V1281" s="252">
        <v>0</v>
      </c>
      <c r="W1281" s="289">
        <v>0</v>
      </c>
      <c r="X1281" s="158"/>
      <c r="Y1281" s="262"/>
      <c r="Z1281" s="158"/>
      <c r="AA1281" s="158">
        <f>+Q1281</f>
        <v>0</v>
      </c>
      <c r="AB1281" s="158"/>
      <c r="AC1281" s="158"/>
      <c r="AD1281" s="158"/>
    </row>
    <row r="1282" spans="1:35" s="98" customFormat="1" ht="20.25" customHeight="1" x14ac:dyDescent="0.25">
      <c r="A1282" s="166" t="s">
        <v>337</v>
      </c>
      <c r="B1282" s="166"/>
      <c r="C1282" s="166"/>
      <c r="D1282" s="180" t="s">
        <v>379</v>
      </c>
      <c r="E1282" s="180" t="s">
        <v>380</v>
      </c>
      <c r="F1282" s="182">
        <f t="shared" si="825"/>
        <v>720</v>
      </c>
      <c r="G1282" s="182">
        <f t="shared" si="826"/>
        <v>1440</v>
      </c>
      <c r="H1282" s="183">
        <f t="shared" si="827"/>
        <v>1800</v>
      </c>
      <c r="I1282" s="108"/>
      <c r="J1282" s="115"/>
      <c r="K1282" s="115"/>
      <c r="L1282" s="115">
        <v>3238</v>
      </c>
      <c r="M1282" s="115"/>
      <c r="N1282" s="116"/>
      <c r="O1282" s="10" t="s">
        <v>43</v>
      </c>
      <c r="P1282" s="111" t="s">
        <v>210</v>
      </c>
      <c r="Q1282" s="117">
        <f t="shared" ref="Q1282:AD1283" si="847">Q1283</f>
        <v>360</v>
      </c>
      <c r="R1282" s="117">
        <f t="shared" si="847"/>
        <v>0</v>
      </c>
      <c r="S1282" s="117">
        <f t="shared" si="847"/>
        <v>360</v>
      </c>
      <c r="T1282" s="117">
        <v>360</v>
      </c>
      <c r="U1282" s="250">
        <f t="shared" si="847"/>
        <v>360</v>
      </c>
      <c r="V1282" s="250">
        <f t="shared" si="847"/>
        <v>360</v>
      </c>
      <c r="W1282" s="286">
        <f t="shared" si="847"/>
        <v>360</v>
      </c>
      <c r="X1282" s="117"/>
      <c r="Y1282" s="260"/>
      <c r="Z1282" s="117">
        <f t="shared" si="847"/>
        <v>360</v>
      </c>
      <c r="AA1282" s="117">
        <f t="shared" si="847"/>
        <v>360</v>
      </c>
      <c r="AB1282" s="117">
        <f t="shared" si="847"/>
        <v>360</v>
      </c>
      <c r="AC1282" s="117">
        <f t="shared" si="847"/>
        <v>360</v>
      </c>
      <c r="AD1282" s="117">
        <f t="shared" si="847"/>
        <v>360</v>
      </c>
    </row>
    <row r="1283" spans="1:35" s="98" customFormat="1" ht="20.25" hidden="1" customHeight="1" x14ac:dyDescent="0.25">
      <c r="A1283" s="167" t="s">
        <v>337</v>
      </c>
      <c r="B1283" s="167"/>
      <c r="C1283" s="167"/>
      <c r="D1283" s="167"/>
      <c r="E1283" s="180" t="s">
        <v>380</v>
      </c>
      <c r="F1283" s="182">
        <f t="shared" si="825"/>
        <v>720</v>
      </c>
      <c r="G1283" s="182">
        <f t="shared" si="826"/>
        <v>1080</v>
      </c>
      <c r="H1283" s="183">
        <f t="shared" si="827"/>
        <v>1800</v>
      </c>
      <c r="I1283" s="108"/>
      <c r="J1283" s="115"/>
      <c r="K1283" s="115"/>
      <c r="L1283" s="115"/>
      <c r="M1283" s="176">
        <v>32389</v>
      </c>
      <c r="N1283" s="177"/>
      <c r="O1283" s="178" t="s">
        <v>43</v>
      </c>
      <c r="P1283" s="177" t="s">
        <v>211</v>
      </c>
      <c r="Q1283" s="179">
        <f t="shared" si="847"/>
        <v>360</v>
      </c>
      <c r="R1283" s="179">
        <f t="shared" si="847"/>
        <v>0</v>
      </c>
      <c r="S1283" s="179">
        <f t="shared" si="847"/>
        <v>360</v>
      </c>
      <c r="T1283" s="179">
        <f t="shared" si="847"/>
        <v>0</v>
      </c>
      <c r="U1283" s="251">
        <f t="shared" si="847"/>
        <v>360</v>
      </c>
      <c r="V1283" s="251">
        <f t="shared" si="847"/>
        <v>360</v>
      </c>
      <c r="W1283" s="287">
        <f t="shared" si="847"/>
        <v>360</v>
      </c>
      <c r="X1283" s="179"/>
      <c r="Y1283" s="261"/>
      <c r="Z1283" s="179">
        <f t="shared" si="847"/>
        <v>360</v>
      </c>
      <c r="AA1283" s="179">
        <f t="shared" si="847"/>
        <v>360</v>
      </c>
      <c r="AB1283" s="179">
        <f t="shared" si="847"/>
        <v>360</v>
      </c>
      <c r="AC1283" s="179">
        <f t="shared" si="847"/>
        <v>360</v>
      </c>
      <c r="AD1283" s="179">
        <f t="shared" si="847"/>
        <v>360</v>
      </c>
    </row>
    <row r="1284" spans="1:35" s="98" customFormat="1" ht="20.25" hidden="1" customHeight="1" x14ac:dyDescent="0.25">
      <c r="A1284" s="166" t="s">
        <v>337</v>
      </c>
      <c r="B1284" s="166"/>
      <c r="C1284" s="166"/>
      <c r="D1284" s="166"/>
      <c r="E1284" s="166"/>
      <c r="F1284" s="182">
        <f t="shared" si="825"/>
        <v>720</v>
      </c>
      <c r="G1284" s="182">
        <f t="shared" si="826"/>
        <v>1080</v>
      </c>
      <c r="H1284" s="183">
        <f t="shared" si="827"/>
        <v>1800</v>
      </c>
      <c r="I1284" s="108"/>
      <c r="J1284" s="115"/>
      <c r="K1284" s="115"/>
      <c r="L1284" s="115"/>
      <c r="M1284" s="9"/>
      <c r="N1284" s="155">
        <v>323890</v>
      </c>
      <c r="O1284" s="156" t="s">
        <v>43</v>
      </c>
      <c r="P1284" s="157" t="s">
        <v>211</v>
      </c>
      <c r="Q1284" s="158">
        <v>360</v>
      </c>
      <c r="R1284" s="158">
        <f>S1284-Q1284</f>
        <v>0</v>
      </c>
      <c r="S1284" s="158">
        <v>360</v>
      </c>
      <c r="T1284" s="158"/>
      <c r="U1284" s="252">
        <v>360</v>
      </c>
      <c r="V1284" s="252">
        <v>360</v>
      </c>
      <c r="W1284" s="289">
        <v>360</v>
      </c>
      <c r="X1284" s="158"/>
      <c r="Y1284" s="262"/>
      <c r="Z1284" s="158">
        <v>360</v>
      </c>
      <c r="AA1284" s="158">
        <f>+Q1284</f>
        <v>360</v>
      </c>
      <c r="AB1284" s="158">
        <v>360</v>
      </c>
      <c r="AC1284" s="158">
        <v>360</v>
      </c>
      <c r="AD1284" s="158">
        <v>360</v>
      </c>
    </row>
    <row r="1285" spans="1:35" s="98" customFormat="1" ht="20.25" customHeight="1" x14ac:dyDescent="0.2">
      <c r="A1285" s="166" t="s">
        <v>337</v>
      </c>
      <c r="B1285" s="166"/>
      <c r="C1285" s="166"/>
      <c r="D1285" s="180" t="s">
        <v>379</v>
      </c>
      <c r="E1285" s="180" t="s">
        <v>380</v>
      </c>
      <c r="F1285" s="182">
        <f t="shared" si="825"/>
        <v>260</v>
      </c>
      <c r="G1285" s="182">
        <f t="shared" si="826"/>
        <v>515</v>
      </c>
      <c r="H1285" s="183">
        <f t="shared" si="827"/>
        <v>645</v>
      </c>
      <c r="I1285" s="108"/>
      <c r="J1285" s="115"/>
      <c r="K1285" s="115"/>
      <c r="L1285" s="278">
        <v>3239</v>
      </c>
      <c r="M1285" s="278"/>
      <c r="N1285" s="278"/>
      <c r="O1285" s="10" t="s">
        <v>43</v>
      </c>
      <c r="P1285" s="111" t="s">
        <v>212</v>
      </c>
      <c r="Q1285" s="117">
        <f t="shared" ref="Q1285:AD1286" si="848">Q1286</f>
        <v>130</v>
      </c>
      <c r="R1285" s="117">
        <f t="shared" si="848"/>
        <v>0</v>
      </c>
      <c r="S1285" s="117">
        <f t="shared" si="848"/>
        <v>130</v>
      </c>
      <c r="T1285" s="117">
        <v>125</v>
      </c>
      <c r="U1285" s="250">
        <f t="shared" si="848"/>
        <v>130</v>
      </c>
      <c r="V1285" s="250">
        <f t="shared" si="848"/>
        <v>130</v>
      </c>
      <c r="W1285" s="286">
        <f t="shared" si="848"/>
        <v>130</v>
      </c>
      <c r="X1285" s="117"/>
      <c r="Y1285" s="260"/>
      <c r="Z1285" s="117">
        <f t="shared" si="848"/>
        <v>125</v>
      </c>
      <c r="AA1285" s="117">
        <f t="shared" si="848"/>
        <v>130</v>
      </c>
      <c r="AB1285" s="117">
        <f t="shared" si="848"/>
        <v>130</v>
      </c>
      <c r="AC1285" s="117">
        <f t="shared" si="848"/>
        <v>130</v>
      </c>
      <c r="AD1285" s="117">
        <f t="shared" si="848"/>
        <v>130</v>
      </c>
    </row>
    <row r="1286" spans="1:35" s="98" customFormat="1" ht="20.25" hidden="1" customHeight="1" x14ac:dyDescent="0.25">
      <c r="A1286" s="167" t="s">
        <v>337</v>
      </c>
      <c r="B1286" s="167"/>
      <c r="C1286" s="167"/>
      <c r="D1286" s="167"/>
      <c r="E1286" s="180" t="s">
        <v>380</v>
      </c>
      <c r="F1286" s="182">
        <f t="shared" si="825"/>
        <v>260</v>
      </c>
      <c r="G1286" s="182">
        <f t="shared" si="826"/>
        <v>390</v>
      </c>
      <c r="H1286" s="183">
        <f t="shared" si="827"/>
        <v>645</v>
      </c>
      <c r="I1286" s="108"/>
      <c r="J1286" s="115"/>
      <c r="K1286" s="115"/>
      <c r="L1286" s="115"/>
      <c r="M1286" s="176">
        <v>32394</v>
      </c>
      <c r="N1286" s="177"/>
      <c r="O1286" s="178" t="s">
        <v>43</v>
      </c>
      <c r="P1286" s="177" t="s">
        <v>215</v>
      </c>
      <c r="Q1286" s="179">
        <f t="shared" si="848"/>
        <v>130</v>
      </c>
      <c r="R1286" s="179">
        <f t="shared" si="848"/>
        <v>0</v>
      </c>
      <c r="S1286" s="179">
        <f t="shared" si="848"/>
        <v>130</v>
      </c>
      <c r="T1286" s="179">
        <f t="shared" si="848"/>
        <v>0</v>
      </c>
      <c r="U1286" s="251">
        <f t="shared" si="848"/>
        <v>130</v>
      </c>
      <c r="V1286" s="251">
        <f t="shared" si="848"/>
        <v>130</v>
      </c>
      <c r="W1286" s="287">
        <f t="shared" si="848"/>
        <v>130</v>
      </c>
      <c r="X1286" s="179"/>
      <c r="Y1286" s="261"/>
      <c r="Z1286" s="179">
        <f t="shared" si="848"/>
        <v>125</v>
      </c>
      <c r="AA1286" s="179">
        <f t="shared" si="848"/>
        <v>130</v>
      </c>
      <c r="AB1286" s="179">
        <f t="shared" si="848"/>
        <v>130</v>
      </c>
      <c r="AC1286" s="179">
        <f t="shared" si="848"/>
        <v>130</v>
      </c>
      <c r="AD1286" s="179">
        <f t="shared" si="848"/>
        <v>130</v>
      </c>
    </row>
    <row r="1287" spans="1:35" s="98" customFormat="1" ht="20.25" hidden="1" customHeight="1" x14ac:dyDescent="0.25">
      <c r="A1287" s="166" t="s">
        <v>337</v>
      </c>
      <c r="B1287" s="166"/>
      <c r="C1287" s="166"/>
      <c r="D1287" s="166"/>
      <c r="E1287" s="166"/>
      <c r="F1287" s="182">
        <f t="shared" si="825"/>
        <v>260</v>
      </c>
      <c r="G1287" s="182">
        <f t="shared" si="826"/>
        <v>390</v>
      </c>
      <c r="H1287" s="183">
        <f t="shared" si="827"/>
        <v>645</v>
      </c>
      <c r="I1287" s="108"/>
      <c r="J1287" s="115"/>
      <c r="K1287" s="115"/>
      <c r="L1287" s="115"/>
      <c r="M1287" s="9"/>
      <c r="N1287" s="155">
        <v>323940</v>
      </c>
      <c r="O1287" s="156" t="s">
        <v>43</v>
      </c>
      <c r="P1287" s="157" t="s">
        <v>215</v>
      </c>
      <c r="Q1287" s="158">
        <v>130</v>
      </c>
      <c r="R1287" s="158">
        <f>S1287-Q1287</f>
        <v>0</v>
      </c>
      <c r="S1287" s="158">
        <v>130</v>
      </c>
      <c r="T1287" s="158"/>
      <c r="U1287" s="252">
        <v>130</v>
      </c>
      <c r="V1287" s="252">
        <v>130</v>
      </c>
      <c r="W1287" s="289">
        <v>130</v>
      </c>
      <c r="X1287" s="158"/>
      <c r="Y1287" s="262"/>
      <c r="Z1287" s="158">
        <v>125</v>
      </c>
      <c r="AA1287" s="158">
        <f>+Q1287</f>
        <v>130</v>
      </c>
      <c r="AB1287" s="158">
        <v>130</v>
      </c>
      <c r="AC1287" s="158">
        <v>130</v>
      </c>
      <c r="AD1287" s="158">
        <v>130</v>
      </c>
    </row>
    <row r="1288" spans="1:35" s="194" customFormat="1" ht="20.25" customHeight="1" x14ac:dyDescent="0.25">
      <c r="A1288" s="172" t="s">
        <v>337</v>
      </c>
      <c r="B1288" s="172"/>
      <c r="C1288" s="195" t="s">
        <v>376</v>
      </c>
      <c r="D1288" s="195" t="s">
        <v>379</v>
      </c>
      <c r="E1288" s="195" t="s">
        <v>380</v>
      </c>
      <c r="F1288" s="187">
        <f t="shared" si="825"/>
        <v>260</v>
      </c>
      <c r="G1288" s="187">
        <f t="shared" si="826"/>
        <v>520</v>
      </c>
      <c r="H1288" s="188">
        <f t="shared" si="827"/>
        <v>650</v>
      </c>
      <c r="I1288" s="108"/>
      <c r="J1288" s="115"/>
      <c r="K1288" s="115">
        <v>329</v>
      </c>
      <c r="L1288" s="115"/>
      <c r="M1288" s="115"/>
      <c r="N1288" s="116"/>
      <c r="O1288" s="10" t="s">
        <v>43</v>
      </c>
      <c r="P1288" s="111" t="s">
        <v>225</v>
      </c>
      <c r="Q1288" s="117">
        <f t="shared" ref="Q1288:AD1290" si="849">Q1289</f>
        <v>130</v>
      </c>
      <c r="R1288" s="117">
        <f t="shared" si="849"/>
        <v>0</v>
      </c>
      <c r="S1288" s="117">
        <f t="shared" si="849"/>
        <v>130</v>
      </c>
      <c r="T1288" s="117">
        <f t="shared" si="849"/>
        <v>130</v>
      </c>
      <c r="U1288" s="250">
        <f t="shared" si="849"/>
        <v>130</v>
      </c>
      <c r="V1288" s="250">
        <f t="shared" si="849"/>
        <v>130</v>
      </c>
      <c r="W1288" s="286">
        <f t="shared" si="849"/>
        <v>130</v>
      </c>
      <c r="X1288" s="117"/>
      <c r="Y1288" s="260"/>
      <c r="Z1288" s="193">
        <f t="shared" si="849"/>
        <v>130</v>
      </c>
      <c r="AA1288" s="193">
        <f t="shared" si="849"/>
        <v>130</v>
      </c>
      <c r="AB1288" s="193">
        <f t="shared" si="849"/>
        <v>130</v>
      </c>
      <c r="AC1288" s="193">
        <f t="shared" si="849"/>
        <v>130</v>
      </c>
      <c r="AD1288" s="193">
        <f t="shared" si="849"/>
        <v>130</v>
      </c>
    </row>
    <row r="1289" spans="1:35" s="98" customFormat="1" ht="20.25" customHeight="1" x14ac:dyDescent="0.25">
      <c r="A1289" s="166" t="s">
        <v>337</v>
      </c>
      <c r="B1289" s="166"/>
      <c r="C1289" s="166"/>
      <c r="D1289" s="180" t="s">
        <v>379</v>
      </c>
      <c r="E1289" s="180" t="s">
        <v>380</v>
      </c>
      <c r="F1289" s="182">
        <f t="shared" si="825"/>
        <v>260</v>
      </c>
      <c r="G1289" s="182">
        <f t="shared" si="826"/>
        <v>520</v>
      </c>
      <c r="H1289" s="183">
        <f t="shared" si="827"/>
        <v>650</v>
      </c>
      <c r="I1289" s="108"/>
      <c r="J1289" s="115"/>
      <c r="K1289" s="115"/>
      <c r="L1289" s="115">
        <v>3292</v>
      </c>
      <c r="M1289" s="9"/>
      <c r="N1289" s="111"/>
      <c r="O1289" s="10" t="s">
        <v>43</v>
      </c>
      <c r="P1289" s="111" t="s">
        <v>228</v>
      </c>
      <c r="Q1289" s="117">
        <f t="shared" si="849"/>
        <v>130</v>
      </c>
      <c r="R1289" s="117">
        <f t="shared" si="849"/>
        <v>0</v>
      </c>
      <c r="S1289" s="117">
        <f t="shared" si="849"/>
        <v>130</v>
      </c>
      <c r="T1289" s="117">
        <v>130</v>
      </c>
      <c r="U1289" s="250">
        <f t="shared" si="849"/>
        <v>130</v>
      </c>
      <c r="V1289" s="250">
        <f t="shared" si="849"/>
        <v>130</v>
      </c>
      <c r="W1289" s="286">
        <f t="shared" si="849"/>
        <v>130</v>
      </c>
      <c r="X1289" s="117"/>
      <c r="Y1289" s="260"/>
      <c r="Z1289" s="117">
        <f t="shared" si="849"/>
        <v>130</v>
      </c>
      <c r="AA1289" s="117">
        <f t="shared" si="849"/>
        <v>130</v>
      </c>
      <c r="AB1289" s="117">
        <f t="shared" si="849"/>
        <v>130</v>
      </c>
      <c r="AC1289" s="117">
        <f t="shared" si="849"/>
        <v>130</v>
      </c>
      <c r="AD1289" s="117">
        <f t="shared" si="849"/>
        <v>130</v>
      </c>
    </row>
    <row r="1290" spans="1:35" s="98" customFormat="1" ht="20.25" hidden="1" customHeight="1" x14ac:dyDescent="0.25">
      <c r="A1290" s="167" t="s">
        <v>337</v>
      </c>
      <c r="B1290" s="167"/>
      <c r="C1290" s="167"/>
      <c r="D1290" s="167"/>
      <c r="E1290" s="180" t="s">
        <v>380</v>
      </c>
      <c r="F1290" s="182">
        <f t="shared" si="825"/>
        <v>260</v>
      </c>
      <c r="G1290" s="182">
        <f t="shared" si="826"/>
        <v>390</v>
      </c>
      <c r="H1290" s="183">
        <f t="shared" si="827"/>
        <v>650</v>
      </c>
      <c r="I1290" s="108"/>
      <c r="J1290" s="115"/>
      <c r="K1290" s="115"/>
      <c r="L1290" s="115"/>
      <c r="M1290" s="176">
        <v>32921</v>
      </c>
      <c r="N1290" s="177"/>
      <c r="O1290" s="178" t="s">
        <v>43</v>
      </c>
      <c r="P1290" s="177" t="s">
        <v>229</v>
      </c>
      <c r="Q1290" s="179">
        <f t="shared" si="849"/>
        <v>130</v>
      </c>
      <c r="R1290" s="179">
        <f t="shared" si="849"/>
        <v>0</v>
      </c>
      <c r="S1290" s="179">
        <f t="shared" si="849"/>
        <v>130</v>
      </c>
      <c r="T1290" s="179">
        <f t="shared" si="849"/>
        <v>0</v>
      </c>
      <c r="U1290" s="251">
        <f t="shared" si="849"/>
        <v>130</v>
      </c>
      <c r="V1290" s="251">
        <f t="shared" si="849"/>
        <v>130</v>
      </c>
      <c r="W1290" s="287">
        <f t="shared" si="849"/>
        <v>130</v>
      </c>
      <c r="X1290" s="179"/>
      <c r="Y1290" s="261"/>
      <c r="Z1290" s="179">
        <f t="shared" si="849"/>
        <v>130</v>
      </c>
      <c r="AA1290" s="179">
        <f t="shared" si="849"/>
        <v>130</v>
      </c>
      <c r="AB1290" s="179">
        <f t="shared" si="849"/>
        <v>130</v>
      </c>
      <c r="AC1290" s="179">
        <f t="shared" si="849"/>
        <v>130</v>
      </c>
      <c r="AD1290" s="179">
        <f t="shared" si="849"/>
        <v>130</v>
      </c>
    </row>
    <row r="1291" spans="1:35" s="98" customFormat="1" ht="20.25" hidden="1" customHeight="1" x14ac:dyDescent="0.25">
      <c r="A1291" s="166" t="s">
        <v>337</v>
      </c>
      <c r="B1291" s="166"/>
      <c r="C1291" s="166"/>
      <c r="D1291" s="166"/>
      <c r="E1291" s="166"/>
      <c r="F1291" s="182">
        <f t="shared" si="825"/>
        <v>260</v>
      </c>
      <c r="G1291" s="182">
        <f t="shared" si="826"/>
        <v>390</v>
      </c>
      <c r="H1291" s="183">
        <f t="shared" si="827"/>
        <v>650</v>
      </c>
      <c r="I1291" s="108"/>
      <c r="J1291" s="115"/>
      <c r="K1291" s="115"/>
      <c r="L1291" s="115"/>
      <c r="M1291" s="9"/>
      <c r="N1291" s="155">
        <v>329210</v>
      </c>
      <c r="O1291" s="156" t="s">
        <v>43</v>
      </c>
      <c r="P1291" s="157" t="s">
        <v>229</v>
      </c>
      <c r="Q1291" s="158">
        <v>130</v>
      </c>
      <c r="R1291" s="158">
        <f>S1291-Q1291</f>
        <v>0</v>
      </c>
      <c r="S1291" s="158">
        <v>130</v>
      </c>
      <c r="T1291" s="158">
        <v>0</v>
      </c>
      <c r="U1291" s="252">
        <v>130</v>
      </c>
      <c r="V1291" s="252">
        <v>130</v>
      </c>
      <c r="W1291" s="289">
        <v>130</v>
      </c>
      <c r="X1291" s="158"/>
      <c r="Y1291" s="262"/>
      <c r="Z1291" s="158">
        <v>130</v>
      </c>
      <c r="AA1291" s="158">
        <f>+Q1291</f>
        <v>130</v>
      </c>
      <c r="AB1291" s="158">
        <v>130</v>
      </c>
      <c r="AC1291" s="158">
        <v>130</v>
      </c>
      <c r="AD1291" s="158">
        <v>130</v>
      </c>
    </row>
    <row r="1292" spans="1:35" s="98" customFormat="1" ht="30" customHeight="1" x14ac:dyDescent="0.25">
      <c r="A1292" s="166" t="s">
        <v>338</v>
      </c>
      <c r="B1292" s="180" t="s">
        <v>345</v>
      </c>
      <c r="C1292" s="180" t="s">
        <v>376</v>
      </c>
      <c r="D1292" s="180" t="s">
        <v>379</v>
      </c>
      <c r="E1292" s="180" t="s">
        <v>380</v>
      </c>
      <c r="F1292" s="182">
        <f t="shared" si="825"/>
        <v>272000</v>
      </c>
      <c r="G1292" s="182">
        <f t="shared" si="826"/>
        <v>399472.93</v>
      </c>
      <c r="H1292" s="183">
        <f t="shared" si="827"/>
        <v>432477.29</v>
      </c>
      <c r="I1292" s="387" t="s">
        <v>108</v>
      </c>
      <c r="J1292" s="388"/>
      <c r="K1292" s="388"/>
      <c r="L1292" s="388"/>
      <c r="M1292" s="388"/>
      <c r="N1292" s="388"/>
      <c r="O1292" s="389"/>
      <c r="P1292" s="95" t="s">
        <v>109</v>
      </c>
      <c r="Q1292" s="96">
        <f>+Q1293</f>
        <v>136000</v>
      </c>
      <c r="R1292" s="96">
        <f t="shared" ref="R1292:AD1293" si="850">+R1293</f>
        <v>0</v>
      </c>
      <c r="S1292" s="96">
        <f t="shared" si="850"/>
        <v>136000</v>
      </c>
      <c r="T1292" s="96">
        <f>T1293</f>
        <v>53477</v>
      </c>
      <c r="U1292" s="96">
        <f t="shared" ref="U1292:W1292" si="851">U1293</f>
        <v>136000</v>
      </c>
      <c r="V1292" s="96">
        <f t="shared" si="851"/>
        <v>136000</v>
      </c>
      <c r="W1292" s="96">
        <f t="shared" si="851"/>
        <v>73995.929999999993</v>
      </c>
      <c r="X1292" s="96"/>
      <c r="Y1292" s="265"/>
      <c r="Z1292" s="96">
        <f t="shared" ref="Z1292:AA1292" si="852">+Z1294</f>
        <v>53477.289999999994</v>
      </c>
      <c r="AA1292" s="96">
        <f t="shared" si="852"/>
        <v>136000</v>
      </c>
      <c r="AB1292" s="96">
        <f>+AB1294</f>
        <v>81000</v>
      </c>
      <c r="AC1292" s="96">
        <f>+AC1294</f>
        <v>81000</v>
      </c>
      <c r="AD1292" s="96">
        <f>+AD1294</f>
        <v>81000</v>
      </c>
    </row>
    <row r="1293" spans="1:35" s="175" customFormat="1" ht="21.75" customHeight="1" x14ac:dyDescent="0.25">
      <c r="A1293" s="172" t="s">
        <v>338</v>
      </c>
      <c r="B1293" s="172"/>
      <c r="C1293" s="180" t="s">
        <v>376</v>
      </c>
      <c r="D1293" s="180" t="s">
        <v>379</v>
      </c>
      <c r="E1293" s="180" t="s">
        <v>380</v>
      </c>
      <c r="F1293" s="182">
        <f t="shared" si="825"/>
        <v>272000</v>
      </c>
      <c r="G1293" s="182">
        <f t="shared" si="826"/>
        <v>399527.33877205884</v>
      </c>
      <c r="H1293" s="183">
        <f t="shared" si="827"/>
        <v>432477.29</v>
      </c>
      <c r="I1293" s="99"/>
      <c r="J1293" s="99"/>
      <c r="K1293" s="99"/>
      <c r="L1293" s="99"/>
      <c r="M1293" s="99"/>
      <c r="N1293" s="99" t="str">
        <f>+O1293</f>
        <v>5.8.</v>
      </c>
      <c r="O1293" s="100" t="s">
        <v>45</v>
      </c>
      <c r="P1293" s="101" t="s">
        <v>18</v>
      </c>
      <c r="Q1293" s="102">
        <f>+Q1294</f>
        <v>136000</v>
      </c>
      <c r="R1293" s="102">
        <f t="shared" si="850"/>
        <v>0</v>
      </c>
      <c r="S1293" s="102">
        <f t="shared" si="850"/>
        <v>136000</v>
      </c>
      <c r="T1293" s="102">
        <f t="shared" si="850"/>
        <v>53477</v>
      </c>
      <c r="U1293" s="102">
        <f t="shared" si="850"/>
        <v>136000</v>
      </c>
      <c r="V1293" s="102">
        <f t="shared" si="850"/>
        <v>136000</v>
      </c>
      <c r="W1293" s="102">
        <f t="shared" si="850"/>
        <v>73995.929999999993</v>
      </c>
      <c r="X1293" s="102"/>
      <c r="Y1293" s="276">
        <f>W1293/V1293*100</f>
        <v>54.40877205882353</v>
      </c>
      <c r="Z1293" s="174">
        <f t="shared" si="850"/>
        <v>53477.289999999994</v>
      </c>
      <c r="AA1293" s="174">
        <f t="shared" si="850"/>
        <v>136000</v>
      </c>
      <c r="AB1293" s="174">
        <f t="shared" si="850"/>
        <v>81000</v>
      </c>
      <c r="AC1293" s="174">
        <f t="shared" si="850"/>
        <v>81000</v>
      </c>
      <c r="AD1293" s="174">
        <f t="shared" si="850"/>
        <v>81000</v>
      </c>
      <c r="AE1293" s="213">
        <f>T1299+T1302+T1306+T1308+T1312+T1317+T1319+T1321+T1323+T1325+T1327+T1329+T1332+T1334+T1337+T1339+T1343+T1347</f>
        <v>0</v>
      </c>
      <c r="AF1293" s="213"/>
      <c r="AG1293" s="213"/>
      <c r="AH1293" s="213"/>
      <c r="AI1293" s="213"/>
    </row>
    <row r="1294" spans="1:35" s="98" customFormat="1" ht="20.25" customHeight="1" x14ac:dyDescent="0.25">
      <c r="A1294" s="166" t="s">
        <v>338</v>
      </c>
      <c r="B1294" s="180" t="s">
        <v>345</v>
      </c>
      <c r="C1294" s="180" t="s">
        <v>376</v>
      </c>
      <c r="D1294" s="180" t="s">
        <v>379</v>
      </c>
      <c r="E1294" s="180" t="s">
        <v>380</v>
      </c>
      <c r="F1294" s="182">
        <f t="shared" si="825"/>
        <v>272000</v>
      </c>
      <c r="G1294" s="182">
        <f t="shared" si="826"/>
        <v>399527.33877205884</v>
      </c>
      <c r="H1294" s="183">
        <f t="shared" si="827"/>
        <v>432477.29</v>
      </c>
      <c r="I1294" s="104">
        <v>3</v>
      </c>
      <c r="J1294" s="104"/>
      <c r="K1294" s="104"/>
      <c r="L1294" s="104"/>
      <c r="M1294" s="104"/>
      <c r="N1294" s="104"/>
      <c r="O1294" s="10" t="s">
        <v>45</v>
      </c>
      <c r="P1294" s="106" t="s">
        <v>17</v>
      </c>
      <c r="Q1294" s="107">
        <f>+Q1295+Q1313</f>
        <v>136000</v>
      </c>
      <c r="R1294" s="107">
        <f t="shared" ref="R1294:AA1294" si="853">+R1295+R1313</f>
        <v>0</v>
      </c>
      <c r="S1294" s="107">
        <f t="shared" si="853"/>
        <v>136000</v>
      </c>
      <c r="T1294" s="107">
        <f t="shared" si="853"/>
        <v>53477</v>
      </c>
      <c r="U1294" s="107">
        <f t="shared" si="853"/>
        <v>136000</v>
      </c>
      <c r="V1294" s="107">
        <f t="shared" si="853"/>
        <v>136000</v>
      </c>
      <c r="W1294" s="107">
        <f t="shared" si="853"/>
        <v>73995.929999999993</v>
      </c>
      <c r="X1294" s="107"/>
      <c r="Y1294" s="277">
        <f>W1294/V1294*100</f>
        <v>54.40877205882353</v>
      </c>
      <c r="Z1294" s="107">
        <f t="shared" si="853"/>
        <v>53477.289999999994</v>
      </c>
      <c r="AA1294" s="107">
        <f t="shared" si="853"/>
        <v>136000</v>
      </c>
      <c r="AB1294" s="107">
        <f>+AB1295+AB1313</f>
        <v>81000</v>
      </c>
      <c r="AC1294" s="107">
        <f>+AC1295+AC1313</f>
        <v>81000</v>
      </c>
      <c r="AD1294" s="107">
        <f>+AD1295+AD1313</f>
        <v>81000</v>
      </c>
    </row>
    <row r="1295" spans="1:35" s="171" customFormat="1" ht="20.25" customHeight="1" x14ac:dyDescent="0.25">
      <c r="A1295" s="167" t="s">
        <v>338</v>
      </c>
      <c r="B1295" s="180" t="s">
        <v>345</v>
      </c>
      <c r="C1295" s="180" t="s">
        <v>376</v>
      </c>
      <c r="D1295" s="180" t="s">
        <v>379</v>
      </c>
      <c r="E1295" s="180" t="s">
        <v>380</v>
      </c>
      <c r="F1295" s="182">
        <f t="shared" si="825"/>
        <v>253600</v>
      </c>
      <c r="G1295" s="182">
        <f t="shared" si="826"/>
        <v>378240.81302839116</v>
      </c>
      <c r="H1295" s="183">
        <f t="shared" si="827"/>
        <v>416939.3</v>
      </c>
      <c r="I1295" s="231"/>
      <c r="J1295" s="231">
        <v>31</v>
      </c>
      <c r="K1295" s="231"/>
      <c r="L1295" s="231"/>
      <c r="M1295" s="231"/>
      <c r="N1295" s="231"/>
      <c r="O1295" s="257" t="s">
        <v>45</v>
      </c>
      <c r="P1295" s="232" t="s">
        <v>6</v>
      </c>
      <c r="Q1295" s="233">
        <f t="shared" ref="Q1295:AA1295" si="854">Q1296+Q1303+Q1309</f>
        <v>126800</v>
      </c>
      <c r="R1295" s="233">
        <f t="shared" si="854"/>
        <v>0</v>
      </c>
      <c r="S1295" s="233">
        <f t="shared" si="854"/>
        <v>126800</v>
      </c>
      <c r="T1295" s="233">
        <f t="shared" si="854"/>
        <v>52139</v>
      </c>
      <c r="U1295" s="233">
        <f t="shared" si="854"/>
        <v>126800</v>
      </c>
      <c r="V1295" s="233">
        <f t="shared" si="854"/>
        <v>126800</v>
      </c>
      <c r="W1295" s="233">
        <f t="shared" si="854"/>
        <v>72444.679999999993</v>
      </c>
      <c r="X1295" s="233"/>
      <c r="Y1295" s="230">
        <f>W1295/V1295*100</f>
        <v>57.133028391167187</v>
      </c>
      <c r="Z1295" s="170">
        <f t="shared" si="854"/>
        <v>52139.299999999996</v>
      </c>
      <c r="AA1295" s="170">
        <f t="shared" si="854"/>
        <v>126800</v>
      </c>
      <c r="AB1295" s="170">
        <f>AB1296+AB1303+AB1309</f>
        <v>78700</v>
      </c>
      <c r="AC1295" s="170">
        <f>AC1296+AC1303+AC1309</f>
        <v>79300</v>
      </c>
      <c r="AD1295" s="170">
        <f>AD1296+AD1303+AD1309</f>
        <v>80000</v>
      </c>
    </row>
    <row r="1296" spans="1:35" s="194" customFormat="1" ht="20.25" customHeight="1" x14ac:dyDescent="0.25">
      <c r="A1296" s="172" t="s">
        <v>338</v>
      </c>
      <c r="B1296" s="172"/>
      <c r="C1296" s="195" t="s">
        <v>376</v>
      </c>
      <c r="D1296" s="195" t="s">
        <v>379</v>
      </c>
      <c r="E1296" s="195" t="s">
        <v>380</v>
      </c>
      <c r="F1296" s="187">
        <f t="shared" si="825"/>
        <v>214200</v>
      </c>
      <c r="G1296" s="187">
        <f t="shared" si="826"/>
        <v>319014.20999999996</v>
      </c>
      <c r="H1296" s="188">
        <f t="shared" si="827"/>
        <v>346159.26</v>
      </c>
      <c r="I1296" s="108"/>
      <c r="J1296" s="115"/>
      <c r="K1296" s="115">
        <v>311</v>
      </c>
      <c r="L1296" s="115"/>
      <c r="M1296" s="115"/>
      <c r="N1296" s="116"/>
      <c r="O1296" s="10" t="s">
        <v>45</v>
      </c>
      <c r="P1296" s="111" t="s">
        <v>114</v>
      </c>
      <c r="Q1296" s="117">
        <f t="shared" ref="Q1296:AD1296" si="855">Q1297+Q1300</f>
        <v>107100</v>
      </c>
      <c r="R1296" s="117">
        <f t="shared" si="855"/>
        <v>0</v>
      </c>
      <c r="S1296" s="117">
        <f t="shared" si="855"/>
        <v>107100</v>
      </c>
      <c r="T1296" s="117">
        <f t="shared" si="855"/>
        <v>43660</v>
      </c>
      <c r="U1296" s="250">
        <f t="shared" si="855"/>
        <v>107100</v>
      </c>
      <c r="V1296" s="250">
        <f t="shared" si="855"/>
        <v>107100</v>
      </c>
      <c r="W1296" s="286">
        <f t="shared" si="855"/>
        <v>61154.209999999992</v>
      </c>
      <c r="X1296" s="117"/>
      <c r="Y1296" s="260"/>
      <c r="Z1296" s="193">
        <f t="shared" si="855"/>
        <v>43659.259999999995</v>
      </c>
      <c r="AA1296" s="193">
        <f t="shared" si="855"/>
        <v>107100</v>
      </c>
      <c r="AB1296" s="193">
        <f t="shared" si="855"/>
        <v>64500</v>
      </c>
      <c r="AC1296" s="193">
        <f t="shared" si="855"/>
        <v>65100</v>
      </c>
      <c r="AD1296" s="193">
        <f t="shared" si="855"/>
        <v>65800</v>
      </c>
    </row>
    <row r="1297" spans="1:30" s="98" customFormat="1" ht="20.25" customHeight="1" x14ac:dyDescent="0.25">
      <c r="A1297" s="166" t="s">
        <v>338</v>
      </c>
      <c r="B1297" s="166"/>
      <c r="C1297" s="166"/>
      <c r="D1297" s="180" t="s">
        <v>379</v>
      </c>
      <c r="E1297" s="180" t="s">
        <v>380</v>
      </c>
      <c r="F1297" s="182">
        <f t="shared" si="825"/>
        <v>212600</v>
      </c>
      <c r="G1297" s="182">
        <f t="shared" si="826"/>
        <v>304832.59999999998</v>
      </c>
      <c r="H1297" s="183">
        <f t="shared" si="827"/>
        <v>341877.6</v>
      </c>
      <c r="I1297" s="108"/>
      <c r="J1297" s="108"/>
      <c r="K1297" s="108"/>
      <c r="L1297" s="116">
        <v>3111</v>
      </c>
      <c r="M1297" s="108"/>
      <c r="N1297" s="108"/>
      <c r="O1297" s="10" t="s">
        <v>45</v>
      </c>
      <c r="P1297" s="109" t="s">
        <v>115</v>
      </c>
      <c r="Q1297" s="127">
        <f t="shared" ref="Q1297:AD1298" si="856">Q1298</f>
        <v>106300</v>
      </c>
      <c r="R1297" s="127">
        <f t="shared" si="856"/>
        <v>0</v>
      </c>
      <c r="S1297" s="127">
        <f t="shared" si="856"/>
        <v>106300</v>
      </c>
      <c r="T1297" s="127">
        <v>40178</v>
      </c>
      <c r="U1297" s="258">
        <f t="shared" si="856"/>
        <v>98000</v>
      </c>
      <c r="V1297" s="258">
        <f t="shared" si="856"/>
        <v>106300</v>
      </c>
      <c r="W1297" s="291">
        <f t="shared" si="856"/>
        <v>60354.599999999991</v>
      </c>
      <c r="X1297" s="127"/>
      <c r="Y1297" s="264"/>
      <c r="Z1297" s="127">
        <f t="shared" si="856"/>
        <v>40177.599999999999</v>
      </c>
      <c r="AA1297" s="127">
        <f t="shared" si="856"/>
        <v>106300</v>
      </c>
      <c r="AB1297" s="127">
        <f t="shared" si="856"/>
        <v>64500</v>
      </c>
      <c r="AC1297" s="127">
        <f t="shared" si="856"/>
        <v>65100</v>
      </c>
      <c r="AD1297" s="127">
        <f t="shared" si="856"/>
        <v>65800</v>
      </c>
    </row>
    <row r="1298" spans="1:30" s="98" customFormat="1" ht="20.25" hidden="1" customHeight="1" x14ac:dyDescent="0.25">
      <c r="A1298" s="167" t="s">
        <v>338</v>
      </c>
      <c r="B1298" s="167"/>
      <c r="C1298" s="167"/>
      <c r="D1298" s="167"/>
      <c r="E1298" s="180" t="s">
        <v>380</v>
      </c>
      <c r="F1298" s="182">
        <f t="shared" si="825"/>
        <v>212600</v>
      </c>
      <c r="G1298" s="182">
        <f t="shared" si="826"/>
        <v>264654.59999999998</v>
      </c>
      <c r="H1298" s="183">
        <f t="shared" si="827"/>
        <v>341877.6</v>
      </c>
      <c r="I1298" s="108"/>
      <c r="J1298" s="115"/>
      <c r="K1298" s="115"/>
      <c r="L1298" s="115"/>
      <c r="M1298" s="176">
        <v>31111</v>
      </c>
      <c r="N1298" s="177"/>
      <c r="O1298" s="178" t="s">
        <v>45</v>
      </c>
      <c r="P1298" s="177" t="s">
        <v>116</v>
      </c>
      <c r="Q1298" s="179">
        <f t="shared" si="856"/>
        <v>106300</v>
      </c>
      <c r="R1298" s="179">
        <f t="shared" si="856"/>
        <v>0</v>
      </c>
      <c r="S1298" s="179">
        <f t="shared" si="856"/>
        <v>106300</v>
      </c>
      <c r="T1298" s="179">
        <f t="shared" si="856"/>
        <v>0</v>
      </c>
      <c r="U1298" s="251">
        <f t="shared" si="856"/>
        <v>98000</v>
      </c>
      <c r="V1298" s="251">
        <f t="shared" si="856"/>
        <v>106300</v>
      </c>
      <c r="W1298" s="287">
        <f t="shared" si="856"/>
        <v>60354.599999999991</v>
      </c>
      <c r="X1298" s="179"/>
      <c r="Y1298" s="261"/>
      <c r="Z1298" s="179">
        <f t="shared" si="856"/>
        <v>40177.599999999999</v>
      </c>
      <c r="AA1298" s="179">
        <f t="shared" si="856"/>
        <v>106300</v>
      </c>
      <c r="AB1298" s="179">
        <f t="shared" si="856"/>
        <v>64500</v>
      </c>
      <c r="AC1298" s="179">
        <f t="shared" si="856"/>
        <v>65100</v>
      </c>
      <c r="AD1298" s="179">
        <f t="shared" si="856"/>
        <v>65800</v>
      </c>
    </row>
    <row r="1299" spans="1:30" s="98" customFormat="1" ht="20.25" hidden="1" customHeight="1" x14ac:dyDescent="0.25">
      <c r="A1299" s="166" t="s">
        <v>338</v>
      </c>
      <c r="B1299" s="166"/>
      <c r="C1299" s="166"/>
      <c r="D1299" s="166"/>
      <c r="E1299" s="166"/>
      <c r="F1299" s="182">
        <f t="shared" si="825"/>
        <v>212600</v>
      </c>
      <c r="G1299" s="182">
        <f t="shared" si="826"/>
        <v>264654.59999999998</v>
      </c>
      <c r="H1299" s="183">
        <f t="shared" si="827"/>
        <v>341877.6</v>
      </c>
      <c r="I1299" s="108"/>
      <c r="J1299" s="108"/>
      <c r="K1299" s="108"/>
      <c r="L1299" s="116"/>
      <c r="M1299" s="111"/>
      <c r="N1299" s="155">
        <v>311110</v>
      </c>
      <c r="O1299" s="156" t="s">
        <v>45</v>
      </c>
      <c r="P1299" s="157" t="s">
        <v>291</v>
      </c>
      <c r="Q1299" s="158">
        <f>98000+8300</f>
        <v>106300</v>
      </c>
      <c r="R1299" s="158">
        <f>S1299-Q1299</f>
        <v>0</v>
      </c>
      <c r="S1299" s="158">
        <f>98000+8300</f>
        <v>106300</v>
      </c>
      <c r="T1299" s="158"/>
      <c r="U1299" s="252">
        <v>98000</v>
      </c>
      <c r="V1299" s="252">
        <v>106300</v>
      </c>
      <c r="W1299" s="289">
        <f>2340.63+2340.64+2340.64+24062.34+2261.49+2265.6+2272.81+23270.06-405.89-393.72</f>
        <v>60354.599999999991</v>
      </c>
      <c r="X1299" s="158"/>
      <c r="Y1299" s="262"/>
      <c r="Z1299" s="158">
        <v>40177.599999999999</v>
      </c>
      <c r="AA1299" s="158">
        <f>+Q1299</f>
        <v>106300</v>
      </c>
      <c r="AB1299" s="158">
        <v>64500</v>
      </c>
      <c r="AC1299" s="158">
        <f>64500+600</f>
        <v>65100</v>
      </c>
      <c r="AD1299" s="158">
        <f>64500+1300</f>
        <v>65800</v>
      </c>
    </row>
    <row r="1300" spans="1:30" s="98" customFormat="1" ht="20.25" customHeight="1" x14ac:dyDescent="0.25">
      <c r="A1300" s="166" t="s">
        <v>338</v>
      </c>
      <c r="B1300" s="166"/>
      <c r="C1300" s="166"/>
      <c r="D1300" s="180" t="s">
        <v>379</v>
      </c>
      <c r="E1300" s="180" t="s">
        <v>380</v>
      </c>
      <c r="F1300" s="182">
        <f t="shared" si="825"/>
        <v>1600</v>
      </c>
      <c r="G1300" s="182">
        <f t="shared" si="826"/>
        <v>14181.61</v>
      </c>
      <c r="H1300" s="183">
        <f t="shared" si="827"/>
        <v>4281.66</v>
      </c>
      <c r="I1300" s="108"/>
      <c r="J1300" s="108"/>
      <c r="K1300" s="108"/>
      <c r="L1300" s="116">
        <v>3114</v>
      </c>
      <c r="M1300" s="108"/>
      <c r="N1300" s="108"/>
      <c r="O1300" s="10" t="s">
        <v>45</v>
      </c>
      <c r="P1300" s="109" t="s">
        <v>124</v>
      </c>
      <c r="Q1300" s="127">
        <f t="shared" ref="Q1300:AD1301" si="857">Q1301</f>
        <v>800</v>
      </c>
      <c r="R1300" s="127">
        <f t="shared" si="857"/>
        <v>0</v>
      </c>
      <c r="S1300" s="127">
        <f t="shared" si="857"/>
        <v>800</v>
      </c>
      <c r="T1300" s="127">
        <v>3482</v>
      </c>
      <c r="U1300" s="258">
        <f t="shared" si="857"/>
        <v>9100</v>
      </c>
      <c r="V1300" s="258">
        <f t="shared" si="857"/>
        <v>800</v>
      </c>
      <c r="W1300" s="291">
        <f t="shared" si="857"/>
        <v>799.61</v>
      </c>
      <c r="X1300" s="127"/>
      <c r="Y1300" s="264"/>
      <c r="Z1300" s="127">
        <f t="shared" si="857"/>
        <v>3481.66</v>
      </c>
      <c r="AA1300" s="127">
        <f t="shared" si="857"/>
        <v>800</v>
      </c>
      <c r="AB1300" s="127">
        <f t="shared" si="857"/>
        <v>0</v>
      </c>
      <c r="AC1300" s="127">
        <f t="shared" si="857"/>
        <v>0</v>
      </c>
      <c r="AD1300" s="127">
        <f t="shared" si="857"/>
        <v>0</v>
      </c>
    </row>
    <row r="1301" spans="1:30" s="98" customFormat="1" ht="20.25" hidden="1" customHeight="1" x14ac:dyDescent="0.25">
      <c r="A1301" s="167" t="s">
        <v>338</v>
      </c>
      <c r="B1301" s="167"/>
      <c r="C1301" s="167"/>
      <c r="D1301" s="167"/>
      <c r="E1301" s="180" t="s">
        <v>380</v>
      </c>
      <c r="F1301" s="182">
        <f t="shared" si="825"/>
        <v>1600</v>
      </c>
      <c r="G1301" s="182">
        <f t="shared" si="826"/>
        <v>10699.61</v>
      </c>
      <c r="H1301" s="183">
        <f t="shared" si="827"/>
        <v>4281.66</v>
      </c>
      <c r="I1301" s="108"/>
      <c r="J1301" s="115"/>
      <c r="K1301" s="115"/>
      <c r="L1301" s="115"/>
      <c r="M1301" s="176">
        <v>31141</v>
      </c>
      <c r="N1301" s="177"/>
      <c r="O1301" s="178" t="s">
        <v>45</v>
      </c>
      <c r="P1301" s="177" t="s">
        <v>124</v>
      </c>
      <c r="Q1301" s="179">
        <f t="shared" si="857"/>
        <v>800</v>
      </c>
      <c r="R1301" s="179">
        <f t="shared" si="857"/>
        <v>0</v>
      </c>
      <c r="S1301" s="179">
        <f t="shared" si="857"/>
        <v>800</v>
      </c>
      <c r="T1301" s="179">
        <f t="shared" si="857"/>
        <v>0</v>
      </c>
      <c r="U1301" s="251">
        <f t="shared" si="857"/>
        <v>9100</v>
      </c>
      <c r="V1301" s="251">
        <f t="shared" si="857"/>
        <v>800</v>
      </c>
      <c r="W1301" s="287">
        <f t="shared" si="857"/>
        <v>799.61</v>
      </c>
      <c r="X1301" s="179"/>
      <c r="Y1301" s="261"/>
      <c r="Z1301" s="179">
        <f t="shared" si="857"/>
        <v>3481.66</v>
      </c>
      <c r="AA1301" s="179">
        <f t="shared" si="857"/>
        <v>800</v>
      </c>
      <c r="AB1301" s="179">
        <f t="shared" si="857"/>
        <v>0</v>
      </c>
      <c r="AC1301" s="179">
        <f t="shared" si="857"/>
        <v>0</v>
      </c>
      <c r="AD1301" s="179">
        <f t="shared" si="857"/>
        <v>0</v>
      </c>
    </row>
    <row r="1302" spans="1:30" s="98" customFormat="1" ht="20.25" hidden="1" customHeight="1" x14ac:dyDescent="0.25">
      <c r="A1302" s="166" t="s">
        <v>338</v>
      </c>
      <c r="B1302" s="166"/>
      <c r="C1302" s="166"/>
      <c r="D1302" s="166"/>
      <c r="E1302" s="166"/>
      <c r="F1302" s="182">
        <f t="shared" si="825"/>
        <v>1600</v>
      </c>
      <c r="G1302" s="182">
        <f t="shared" si="826"/>
        <v>10699.61</v>
      </c>
      <c r="H1302" s="183">
        <f t="shared" si="827"/>
        <v>4281.66</v>
      </c>
      <c r="I1302" s="108"/>
      <c r="J1302" s="108"/>
      <c r="K1302" s="108"/>
      <c r="L1302" s="116"/>
      <c r="M1302" s="111"/>
      <c r="N1302" s="155">
        <v>311410</v>
      </c>
      <c r="O1302" s="156" t="s">
        <v>45</v>
      </c>
      <c r="P1302" s="157" t="s">
        <v>124</v>
      </c>
      <c r="Q1302" s="158">
        <v>800</v>
      </c>
      <c r="R1302" s="158">
        <f>S1302-Q1302</f>
        <v>0</v>
      </c>
      <c r="S1302" s="158">
        <v>800</v>
      </c>
      <c r="T1302" s="158"/>
      <c r="U1302" s="252">
        <v>9100</v>
      </c>
      <c r="V1302" s="252">
        <v>800</v>
      </c>
      <c r="W1302" s="289">
        <f>405.89+393.72</f>
        <v>799.61</v>
      </c>
      <c r="X1302" s="158"/>
      <c r="Y1302" s="262"/>
      <c r="Z1302" s="158">
        <v>3481.66</v>
      </c>
      <c r="AA1302" s="158">
        <f>+Q1302</f>
        <v>800</v>
      </c>
      <c r="AB1302" s="158"/>
      <c r="AC1302" s="158"/>
      <c r="AD1302" s="158"/>
    </row>
    <row r="1303" spans="1:30" s="194" customFormat="1" ht="20.25" customHeight="1" x14ac:dyDescent="0.25">
      <c r="A1303" s="172" t="s">
        <v>338</v>
      </c>
      <c r="B1303" s="172"/>
      <c r="C1303" s="195" t="s">
        <v>376</v>
      </c>
      <c r="D1303" s="195" t="s">
        <v>379</v>
      </c>
      <c r="E1303" s="195" t="s">
        <v>380</v>
      </c>
      <c r="F1303" s="187">
        <f t="shared" si="825"/>
        <v>4400</v>
      </c>
      <c r="G1303" s="187">
        <f t="shared" si="826"/>
        <v>6800</v>
      </c>
      <c r="H1303" s="188">
        <f t="shared" si="827"/>
        <v>7000</v>
      </c>
      <c r="I1303" s="108"/>
      <c r="J1303" s="115"/>
      <c r="K1303" s="115">
        <v>312</v>
      </c>
      <c r="L1303" s="115"/>
      <c r="M1303" s="115"/>
      <c r="N1303" s="116"/>
      <c r="O1303" s="10" t="s">
        <v>45</v>
      </c>
      <c r="P1303" s="111" t="s">
        <v>127</v>
      </c>
      <c r="Q1303" s="117">
        <f t="shared" ref="Q1303:AD1303" si="858">Q1304</f>
        <v>2200</v>
      </c>
      <c r="R1303" s="117">
        <f t="shared" si="858"/>
        <v>0</v>
      </c>
      <c r="S1303" s="117">
        <f t="shared" si="858"/>
        <v>2200</v>
      </c>
      <c r="T1303" s="117">
        <f t="shared" si="858"/>
        <v>1200</v>
      </c>
      <c r="U1303" s="250">
        <f t="shared" si="858"/>
        <v>2200</v>
      </c>
      <c r="V1303" s="250">
        <f t="shared" si="858"/>
        <v>2200</v>
      </c>
      <c r="W1303" s="286">
        <f t="shared" si="858"/>
        <v>1200</v>
      </c>
      <c r="X1303" s="117"/>
      <c r="Y1303" s="260"/>
      <c r="Z1303" s="193">
        <f t="shared" si="858"/>
        <v>1200</v>
      </c>
      <c r="AA1303" s="193">
        <f t="shared" si="858"/>
        <v>2200</v>
      </c>
      <c r="AB1303" s="193">
        <f t="shared" si="858"/>
        <v>1200</v>
      </c>
      <c r="AC1303" s="193">
        <f t="shared" si="858"/>
        <v>1200</v>
      </c>
      <c r="AD1303" s="193">
        <f t="shared" si="858"/>
        <v>1200</v>
      </c>
    </row>
    <row r="1304" spans="1:30" s="98" customFormat="1" ht="20.25" customHeight="1" x14ac:dyDescent="0.25">
      <c r="A1304" s="166" t="s">
        <v>338</v>
      </c>
      <c r="B1304" s="166"/>
      <c r="C1304" s="166"/>
      <c r="D1304" s="180" t="s">
        <v>379</v>
      </c>
      <c r="E1304" s="180" t="s">
        <v>380</v>
      </c>
      <c r="F1304" s="182">
        <f t="shared" si="825"/>
        <v>4400</v>
      </c>
      <c r="G1304" s="182">
        <f t="shared" si="826"/>
        <v>6800</v>
      </c>
      <c r="H1304" s="183">
        <f t="shared" si="827"/>
        <v>7000</v>
      </c>
      <c r="I1304" s="108"/>
      <c r="J1304" s="108"/>
      <c r="K1304" s="108"/>
      <c r="L1304" s="116">
        <v>3121</v>
      </c>
      <c r="M1304" s="108"/>
      <c r="N1304" s="108"/>
      <c r="O1304" s="10" t="s">
        <v>45</v>
      </c>
      <c r="P1304" s="109" t="s">
        <v>127</v>
      </c>
      <c r="Q1304" s="117">
        <f t="shared" ref="Q1304:S1304" si="859">Q1305+Q1307</f>
        <v>2200</v>
      </c>
      <c r="R1304" s="117">
        <f t="shared" si="859"/>
        <v>0</v>
      </c>
      <c r="S1304" s="117">
        <f t="shared" si="859"/>
        <v>2200</v>
      </c>
      <c r="T1304" s="117">
        <v>1200</v>
      </c>
      <c r="U1304" s="250">
        <f t="shared" ref="U1304:AD1304" si="860">U1305+U1307</f>
        <v>2200</v>
      </c>
      <c r="V1304" s="250">
        <f t="shared" si="860"/>
        <v>2200</v>
      </c>
      <c r="W1304" s="286">
        <f t="shared" si="860"/>
        <v>1200</v>
      </c>
      <c r="X1304" s="117"/>
      <c r="Y1304" s="260"/>
      <c r="Z1304" s="117">
        <f t="shared" si="860"/>
        <v>1200</v>
      </c>
      <c r="AA1304" s="117">
        <f t="shared" si="860"/>
        <v>2200</v>
      </c>
      <c r="AB1304" s="117">
        <f t="shared" si="860"/>
        <v>1200</v>
      </c>
      <c r="AC1304" s="117">
        <f t="shared" si="860"/>
        <v>1200</v>
      </c>
      <c r="AD1304" s="117">
        <f t="shared" si="860"/>
        <v>1200</v>
      </c>
    </row>
    <row r="1305" spans="1:30" s="98" customFormat="1" ht="20.25" hidden="1" customHeight="1" x14ac:dyDescent="0.25">
      <c r="A1305" s="167" t="s">
        <v>338</v>
      </c>
      <c r="B1305" s="167"/>
      <c r="C1305" s="167"/>
      <c r="D1305" s="167"/>
      <c r="E1305" s="180" t="s">
        <v>380</v>
      </c>
      <c r="F1305" s="182">
        <f t="shared" si="825"/>
        <v>2400</v>
      </c>
      <c r="G1305" s="182">
        <f t="shared" si="826"/>
        <v>3000</v>
      </c>
      <c r="H1305" s="183">
        <f t="shared" si="827"/>
        <v>3600</v>
      </c>
      <c r="I1305" s="108"/>
      <c r="J1305" s="115"/>
      <c r="K1305" s="115"/>
      <c r="L1305" s="115"/>
      <c r="M1305" s="176">
        <v>31216</v>
      </c>
      <c r="N1305" s="177"/>
      <c r="O1305" s="178" t="s">
        <v>45</v>
      </c>
      <c r="P1305" s="177" t="s">
        <v>132</v>
      </c>
      <c r="Q1305" s="179">
        <f t="shared" ref="Q1305:AD1305" si="861">Q1306</f>
        <v>1200</v>
      </c>
      <c r="R1305" s="179">
        <f t="shared" si="861"/>
        <v>0</v>
      </c>
      <c r="S1305" s="179">
        <f t="shared" si="861"/>
        <v>1200</v>
      </c>
      <c r="T1305" s="179">
        <f t="shared" si="861"/>
        <v>0</v>
      </c>
      <c r="U1305" s="251">
        <f t="shared" si="861"/>
        <v>1200</v>
      </c>
      <c r="V1305" s="251">
        <f t="shared" si="861"/>
        <v>1200</v>
      </c>
      <c r="W1305" s="287">
        <f t="shared" si="861"/>
        <v>600</v>
      </c>
      <c r="X1305" s="179"/>
      <c r="Y1305" s="261"/>
      <c r="Z1305" s="179">
        <f t="shared" si="861"/>
        <v>600</v>
      </c>
      <c r="AA1305" s="179">
        <f t="shared" si="861"/>
        <v>1200</v>
      </c>
      <c r="AB1305" s="179">
        <f t="shared" si="861"/>
        <v>600</v>
      </c>
      <c r="AC1305" s="179">
        <f t="shared" si="861"/>
        <v>600</v>
      </c>
      <c r="AD1305" s="179">
        <f t="shared" si="861"/>
        <v>600</v>
      </c>
    </row>
    <row r="1306" spans="1:30" s="98" customFormat="1" ht="20.25" hidden="1" customHeight="1" x14ac:dyDescent="0.25">
      <c r="A1306" s="166" t="s">
        <v>338</v>
      </c>
      <c r="B1306" s="166"/>
      <c r="C1306" s="166"/>
      <c r="D1306" s="166"/>
      <c r="E1306" s="166"/>
      <c r="F1306" s="182">
        <f t="shared" si="825"/>
        <v>2400</v>
      </c>
      <c r="G1306" s="182">
        <f t="shared" si="826"/>
        <v>3000</v>
      </c>
      <c r="H1306" s="183">
        <f t="shared" si="827"/>
        <v>3600</v>
      </c>
      <c r="I1306" s="108"/>
      <c r="J1306" s="108"/>
      <c r="K1306" s="108"/>
      <c r="L1306" s="116"/>
      <c r="M1306" s="111"/>
      <c r="N1306" s="155">
        <v>312160</v>
      </c>
      <c r="O1306" s="156" t="s">
        <v>45</v>
      </c>
      <c r="P1306" s="157" t="s">
        <v>132</v>
      </c>
      <c r="Q1306" s="158">
        <v>1200</v>
      </c>
      <c r="R1306" s="158">
        <f>S1306-Q1306</f>
        <v>0</v>
      </c>
      <c r="S1306" s="158">
        <v>1200</v>
      </c>
      <c r="T1306" s="158"/>
      <c r="U1306" s="252">
        <v>1200</v>
      </c>
      <c r="V1306" s="252">
        <v>1200</v>
      </c>
      <c r="W1306" s="289">
        <v>600</v>
      </c>
      <c r="X1306" s="158"/>
      <c r="Y1306" s="262"/>
      <c r="Z1306" s="158">
        <v>600</v>
      </c>
      <c r="AA1306" s="158">
        <f>+Q1306</f>
        <v>1200</v>
      </c>
      <c r="AB1306" s="158">
        <v>600</v>
      </c>
      <c r="AC1306" s="158">
        <v>600</v>
      </c>
      <c r="AD1306" s="158">
        <v>600</v>
      </c>
    </row>
    <row r="1307" spans="1:30" s="98" customFormat="1" ht="20.25" hidden="1" customHeight="1" x14ac:dyDescent="0.25">
      <c r="A1307" s="167" t="s">
        <v>338</v>
      </c>
      <c r="B1307" s="167"/>
      <c r="C1307" s="167"/>
      <c r="D1307" s="167"/>
      <c r="E1307" s="180" t="s">
        <v>380</v>
      </c>
      <c r="F1307" s="182">
        <f t="shared" si="825"/>
        <v>2000</v>
      </c>
      <c r="G1307" s="182">
        <f t="shared" si="826"/>
        <v>2600</v>
      </c>
      <c r="H1307" s="183">
        <f t="shared" si="827"/>
        <v>3400</v>
      </c>
      <c r="I1307" s="108"/>
      <c r="J1307" s="115"/>
      <c r="K1307" s="115"/>
      <c r="L1307" s="115"/>
      <c r="M1307" s="176">
        <v>31219</v>
      </c>
      <c r="N1307" s="177"/>
      <c r="O1307" s="178" t="s">
        <v>45</v>
      </c>
      <c r="P1307" s="177" t="s">
        <v>133</v>
      </c>
      <c r="Q1307" s="179">
        <f t="shared" ref="Q1307:AD1307" si="862">Q1308</f>
        <v>1000</v>
      </c>
      <c r="R1307" s="179">
        <f t="shared" si="862"/>
        <v>0</v>
      </c>
      <c r="S1307" s="179">
        <f t="shared" si="862"/>
        <v>1000</v>
      </c>
      <c r="T1307" s="179">
        <f t="shared" si="862"/>
        <v>0</v>
      </c>
      <c r="U1307" s="251">
        <f t="shared" si="862"/>
        <v>1000</v>
      </c>
      <c r="V1307" s="251">
        <f t="shared" si="862"/>
        <v>1000</v>
      </c>
      <c r="W1307" s="287">
        <f t="shared" si="862"/>
        <v>600</v>
      </c>
      <c r="X1307" s="179"/>
      <c r="Y1307" s="261"/>
      <c r="Z1307" s="179">
        <f t="shared" si="862"/>
        <v>600</v>
      </c>
      <c r="AA1307" s="179">
        <f t="shared" si="862"/>
        <v>1000</v>
      </c>
      <c r="AB1307" s="179">
        <f t="shared" si="862"/>
        <v>600</v>
      </c>
      <c r="AC1307" s="179">
        <f t="shared" si="862"/>
        <v>600</v>
      </c>
      <c r="AD1307" s="179">
        <f t="shared" si="862"/>
        <v>600</v>
      </c>
    </row>
    <row r="1308" spans="1:30" s="98" customFormat="1" ht="20.25" hidden="1" customHeight="1" x14ac:dyDescent="0.25">
      <c r="A1308" s="166" t="s">
        <v>338</v>
      </c>
      <c r="B1308" s="166"/>
      <c r="C1308" s="166"/>
      <c r="D1308" s="166"/>
      <c r="E1308" s="166"/>
      <c r="F1308" s="182">
        <f t="shared" si="825"/>
        <v>2000</v>
      </c>
      <c r="G1308" s="182">
        <f t="shared" si="826"/>
        <v>2600</v>
      </c>
      <c r="H1308" s="183">
        <f t="shared" si="827"/>
        <v>3400</v>
      </c>
      <c r="I1308" s="108"/>
      <c r="J1308" s="108"/>
      <c r="K1308" s="108"/>
      <c r="L1308" s="116"/>
      <c r="M1308" s="111"/>
      <c r="N1308" s="155">
        <v>312190</v>
      </c>
      <c r="O1308" s="156" t="s">
        <v>45</v>
      </c>
      <c r="P1308" s="157" t="s">
        <v>134</v>
      </c>
      <c r="Q1308" s="158">
        <v>1000</v>
      </c>
      <c r="R1308" s="158">
        <f>S1308-Q1308</f>
        <v>0</v>
      </c>
      <c r="S1308" s="158">
        <v>1000</v>
      </c>
      <c r="T1308" s="158"/>
      <c r="U1308" s="252">
        <v>1000</v>
      </c>
      <c r="V1308" s="252">
        <v>1000</v>
      </c>
      <c r="W1308" s="289">
        <v>600</v>
      </c>
      <c r="X1308" s="158"/>
      <c r="Y1308" s="262"/>
      <c r="Z1308" s="158">
        <v>600</v>
      </c>
      <c r="AA1308" s="158">
        <f>+Q1308</f>
        <v>1000</v>
      </c>
      <c r="AB1308" s="158">
        <v>600</v>
      </c>
      <c r="AC1308" s="158">
        <v>600</v>
      </c>
      <c r="AD1308" s="158">
        <v>600</v>
      </c>
    </row>
    <row r="1309" spans="1:30" s="194" customFormat="1" ht="20.25" customHeight="1" x14ac:dyDescent="0.25">
      <c r="A1309" s="172" t="s">
        <v>338</v>
      </c>
      <c r="B1309" s="172"/>
      <c r="C1309" s="195" t="s">
        <v>376</v>
      </c>
      <c r="D1309" s="195" t="s">
        <v>379</v>
      </c>
      <c r="E1309" s="195" t="s">
        <v>380</v>
      </c>
      <c r="F1309" s="187">
        <f t="shared" si="825"/>
        <v>35000</v>
      </c>
      <c r="G1309" s="187">
        <f t="shared" si="826"/>
        <v>52369.47</v>
      </c>
      <c r="H1309" s="188">
        <f t="shared" si="827"/>
        <v>63780.04</v>
      </c>
      <c r="I1309" s="108"/>
      <c r="J1309" s="115"/>
      <c r="K1309" s="115">
        <v>313</v>
      </c>
      <c r="L1309" s="115"/>
      <c r="M1309" s="115"/>
      <c r="N1309" s="116"/>
      <c r="O1309" s="10" t="s">
        <v>45</v>
      </c>
      <c r="P1309" s="111" t="s">
        <v>135</v>
      </c>
      <c r="Q1309" s="117">
        <f t="shared" ref="Q1309:AD1311" si="863">Q1310</f>
        <v>17500</v>
      </c>
      <c r="R1309" s="117">
        <f t="shared" si="863"/>
        <v>0</v>
      </c>
      <c r="S1309" s="117">
        <f t="shared" si="863"/>
        <v>17500</v>
      </c>
      <c r="T1309" s="117">
        <f t="shared" si="863"/>
        <v>7279</v>
      </c>
      <c r="U1309" s="250">
        <f t="shared" si="863"/>
        <v>17500</v>
      </c>
      <c r="V1309" s="250">
        <f t="shared" si="863"/>
        <v>17500</v>
      </c>
      <c r="W1309" s="286">
        <f t="shared" si="863"/>
        <v>10090.469999999998</v>
      </c>
      <c r="X1309" s="117"/>
      <c r="Y1309" s="260"/>
      <c r="Z1309" s="193">
        <f t="shared" si="863"/>
        <v>7280.04</v>
      </c>
      <c r="AA1309" s="193">
        <f t="shared" si="863"/>
        <v>17500</v>
      </c>
      <c r="AB1309" s="193">
        <f t="shared" si="863"/>
        <v>13000</v>
      </c>
      <c r="AC1309" s="193">
        <f t="shared" si="863"/>
        <v>13000</v>
      </c>
      <c r="AD1309" s="193">
        <f t="shared" si="863"/>
        <v>13000</v>
      </c>
    </row>
    <row r="1310" spans="1:30" s="98" customFormat="1" ht="20.25" customHeight="1" x14ac:dyDescent="0.25">
      <c r="A1310" s="166" t="s">
        <v>338</v>
      </c>
      <c r="B1310" s="166"/>
      <c r="C1310" s="166"/>
      <c r="D1310" s="180" t="s">
        <v>379</v>
      </c>
      <c r="E1310" s="180" t="s">
        <v>380</v>
      </c>
      <c r="F1310" s="182">
        <f t="shared" si="825"/>
        <v>35000</v>
      </c>
      <c r="G1310" s="182">
        <f t="shared" si="826"/>
        <v>52369.47</v>
      </c>
      <c r="H1310" s="183">
        <f t="shared" si="827"/>
        <v>63780.04</v>
      </c>
      <c r="I1310" s="108"/>
      <c r="J1310" s="108"/>
      <c r="K1310" s="108"/>
      <c r="L1310" s="116">
        <v>3132</v>
      </c>
      <c r="M1310" s="108"/>
      <c r="N1310" s="108"/>
      <c r="O1310" s="10" t="s">
        <v>45</v>
      </c>
      <c r="P1310" s="109" t="s">
        <v>136</v>
      </c>
      <c r="Q1310" s="127">
        <f t="shared" si="863"/>
        <v>17500</v>
      </c>
      <c r="R1310" s="127">
        <f t="shared" si="863"/>
        <v>0</v>
      </c>
      <c r="S1310" s="127">
        <f t="shared" si="863"/>
        <v>17500</v>
      </c>
      <c r="T1310" s="127">
        <v>7279</v>
      </c>
      <c r="U1310" s="258">
        <f t="shared" si="863"/>
        <v>17500</v>
      </c>
      <c r="V1310" s="258">
        <f t="shared" si="863"/>
        <v>17500</v>
      </c>
      <c r="W1310" s="291">
        <f t="shared" si="863"/>
        <v>10090.469999999998</v>
      </c>
      <c r="X1310" s="127"/>
      <c r="Y1310" s="264"/>
      <c r="Z1310" s="127">
        <f t="shared" si="863"/>
        <v>7280.04</v>
      </c>
      <c r="AA1310" s="127">
        <f t="shared" si="863"/>
        <v>17500</v>
      </c>
      <c r="AB1310" s="127">
        <f t="shared" si="863"/>
        <v>13000</v>
      </c>
      <c r="AC1310" s="127">
        <f t="shared" si="863"/>
        <v>13000</v>
      </c>
      <c r="AD1310" s="127">
        <f t="shared" si="863"/>
        <v>13000</v>
      </c>
    </row>
    <row r="1311" spans="1:30" s="98" customFormat="1" ht="20.25" hidden="1" customHeight="1" x14ac:dyDescent="0.25">
      <c r="A1311" s="167" t="s">
        <v>338</v>
      </c>
      <c r="B1311" s="167"/>
      <c r="C1311" s="167"/>
      <c r="D1311" s="167"/>
      <c r="E1311" s="180" t="s">
        <v>380</v>
      </c>
      <c r="F1311" s="182">
        <f t="shared" si="825"/>
        <v>35000</v>
      </c>
      <c r="G1311" s="182">
        <f t="shared" si="826"/>
        <v>45090.47</v>
      </c>
      <c r="H1311" s="183">
        <f t="shared" si="827"/>
        <v>63780.04</v>
      </c>
      <c r="I1311" s="108"/>
      <c r="J1311" s="115"/>
      <c r="K1311" s="115"/>
      <c r="L1311" s="115"/>
      <c r="M1311" s="176">
        <v>31321</v>
      </c>
      <c r="N1311" s="177"/>
      <c r="O1311" s="178" t="s">
        <v>45</v>
      </c>
      <c r="P1311" s="177" t="s">
        <v>136</v>
      </c>
      <c r="Q1311" s="179">
        <f t="shared" si="863"/>
        <v>17500</v>
      </c>
      <c r="R1311" s="179">
        <f t="shared" si="863"/>
        <v>0</v>
      </c>
      <c r="S1311" s="179">
        <f t="shared" si="863"/>
        <v>17500</v>
      </c>
      <c r="T1311" s="179">
        <f t="shared" si="863"/>
        <v>0</v>
      </c>
      <c r="U1311" s="251">
        <f t="shared" si="863"/>
        <v>17500</v>
      </c>
      <c r="V1311" s="251">
        <f t="shared" si="863"/>
        <v>17500</v>
      </c>
      <c r="W1311" s="287">
        <f t="shared" si="863"/>
        <v>10090.469999999998</v>
      </c>
      <c r="X1311" s="179"/>
      <c r="Y1311" s="261"/>
      <c r="Z1311" s="179">
        <f t="shared" si="863"/>
        <v>7280.04</v>
      </c>
      <c r="AA1311" s="179">
        <f t="shared" si="863"/>
        <v>17500</v>
      </c>
      <c r="AB1311" s="179">
        <f t="shared" si="863"/>
        <v>13000</v>
      </c>
      <c r="AC1311" s="179">
        <f t="shared" si="863"/>
        <v>13000</v>
      </c>
      <c r="AD1311" s="179">
        <f t="shared" si="863"/>
        <v>13000</v>
      </c>
    </row>
    <row r="1312" spans="1:30" s="98" customFormat="1" ht="20.25" hidden="1" customHeight="1" x14ac:dyDescent="0.25">
      <c r="A1312" s="166" t="s">
        <v>338</v>
      </c>
      <c r="B1312" s="166"/>
      <c r="C1312" s="166"/>
      <c r="D1312" s="166"/>
      <c r="E1312" s="166"/>
      <c r="F1312" s="182">
        <f t="shared" si="825"/>
        <v>35000</v>
      </c>
      <c r="G1312" s="182">
        <f t="shared" si="826"/>
        <v>45090.47</v>
      </c>
      <c r="H1312" s="183">
        <f t="shared" si="827"/>
        <v>63780.04</v>
      </c>
      <c r="I1312" s="108"/>
      <c r="J1312" s="108"/>
      <c r="K1312" s="108"/>
      <c r="L1312" s="116"/>
      <c r="M1312" s="111"/>
      <c r="N1312" s="155">
        <v>313210</v>
      </c>
      <c r="O1312" s="156" t="s">
        <v>45</v>
      </c>
      <c r="P1312" s="157" t="s">
        <v>136</v>
      </c>
      <c r="Q1312" s="158">
        <v>17500</v>
      </c>
      <c r="R1312" s="158">
        <f>S1312-Q1312</f>
        <v>0</v>
      </c>
      <c r="S1312" s="158">
        <v>17500</v>
      </c>
      <c r="T1312" s="158"/>
      <c r="U1312" s="252">
        <v>17500</v>
      </c>
      <c r="V1312" s="252">
        <v>17500</v>
      </c>
      <c r="W1312" s="289">
        <f>3970.29+3839.58+386.2+386.21+386.21+373.15+373.82+375.01</f>
        <v>10090.469999999998</v>
      </c>
      <c r="X1312" s="158"/>
      <c r="Y1312" s="262"/>
      <c r="Z1312" s="158">
        <v>7280.04</v>
      </c>
      <c r="AA1312" s="158">
        <f>+Q1312</f>
        <v>17500</v>
      </c>
      <c r="AB1312" s="158">
        <v>13000</v>
      </c>
      <c r="AC1312" s="158">
        <v>13000</v>
      </c>
      <c r="AD1312" s="158">
        <v>13000</v>
      </c>
    </row>
    <row r="1313" spans="1:30" s="171" customFormat="1" ht="20.25" customHeight="1" x14ac:dyDescent="0.25">
      <c r="A1313" s="167" t="s">
        <v>338</v>
      </c>
      <c r="B1313" s="180" t="s">
        <v>345</v>
      </c>
      <c r="C1313" s="180" t="s">
        <v>376</v>
      </c>
      <c r="D1313" s="180" t="s">
        <v>379</v>
      </c>
      <c r="E1313" s="180" t="s">
        <v>380</v>
      </c>
      <c r="F1313" s="182">
        <f t="shared" ref="F1313:F1347" si="864">+Q1313+R1313+S1313</f>
        <v>18400</v>
      </c>
      <c r="G1313" s="182">
        <f t="shared" ref="G1313:G1347" si="865">+T1313+U1313+V1313+W1313+X1313+Y1313</f>
        <v>21306.11141304348</v>
      </c>
      <c r="H1313" s="183">
        <f t="shared" ref="H1313:H1347" si="866">+Z1313+AA1313+AB1313+AC1313+AD1313</f>
        <v>15537.99</v>
      </c>
      <c r="I1313" s="231"/>
      <c r="J1313" s="231">
        <v>32</v>
      </c>
      <c r="K1313" s="231"/>
      <c r="L1313" s="231"/>
      <c r="M1313" s="231"/>
      <c r="N1313" s="231"/>
      <c r="O1313" s="257" t="s">
        <v>45</v>
      </c>
      <c r="P1313" s="232" t="s">
        <v>6</v>
      </c>
      <c r="Q1313" s="233">
        <f>+Q1340+Q1314+Q1344</f>
        <v>9200</v>
      </c>
      <c r="R1313" s="233">
        <f t="shared" ref="R1313:AD1313" si="867">+R1340+R1314+R1344</f>
        <v>0</v>
      </c>
      <c r="S1313" s="233">
        <f t="shared" si="867"/>
        <v>9200</v>
      </c>
      <c r="T1313" s="233">
        <f t="shared" si="867"/>
        <v>1338</v>
      </c>
      <c r="U1313" s="233">
        <f t="shared" si="867"/>
        <v>9200</v>
      </c>
      <c r="V1313" s="233">
        <f t="shared" si="867"/>
        <v>9200</v>
      </c>
      <c r="W1313" s="233">
        <f t="shared" si="867"/>
        <v>1551.25</v>
      </c>
      <c r="X1313" s="233"/>
      <c r="Y1313" s="230">
        <f>W1313/V1313*100</f>
        <v>16.861413043478262</v>
      </c>
      <c r="Z1313" s="170">
        <f t="shared" si="867"/>
        <v>1337.99</v>
      </c>
      <c r="AA1313" s="170">
        <f t="shared" si="867"/>
        <v>9200</v>
      </c>
      <c r="AB1313" s="170">
        <f t="shared" si="867"/>
        <v>2300</v>
      </c>
      <c r="AC1313" s="170">
        <f t="shared" si="867"/>
        <v>1700</v>
      </c>
      <c r="AD1313" s="170">
        <f t="shared" si="867"/>
        <v>1000</v>
      </c>
    </row>
    <row r="1314" spans="1:30" s="194" customFormat="1" ht="20.25" customHeight="1" x14ac:dyDescent="0.25">
      <c r="A1314" s="172" t="s">
        <v>338</v>
      </c>
      <c r="B1314" s="172"/>
      <c r="C1314" s="195" t="s">
        <v>376</v>
      </c>
      <c r="D1314" s="195" t="s">
        <v>379</v>
      </c>
      <c r="E1314" s="195" t="s">
        <v>380</v>
      </c>
      <c r="F1314" s="187">
        <f t="shared" si="864"/>
        <v>13200</v>
      </c>
      <c r="G1314" s="187">
        <f t="shared" si="865"/>
        <v>16064.25</v>
      </c>
      <c r="H1314" s="188">
        <f t="shared" si="866"/>
        <v>10813.1</v>
      </c>
      <c r="I1314" s="108"/>
      <c r="J1314" s="115"/>
      <c r="K1314" s="115">
        <v>321</v>
      </c>
      <c r="L1314" s="115"/>
      <c r="M1314" s="115"/>
      <c r="N1314" s="116"/>
      <c r="O1314" s="10" t="s">
        <v>45</v>
      </c>
      <c r="P1314" s="111" t="s">
        <v>137</v>
      </c>
      <c r="Q1314" s="117">
        <f>Q1315+Q1330+Q1335</f>
        <v>6600</v>
      </c>
      <c r="R1314" s="117">
        <f t="shared" ref="R1314:AD1314" si="868">R1315+R1330+R1335</f>
        <v>0</v>
      </c>
      <c r="S1314" s="117">
        <f t="shared" si="868"/>
        <v>6600</v>
      </c>
      <c r="T1314" s="117">
        <f t="shared" si="868"/>
        <v>1313</v>
      </c>
      <c r="U1314" s="250">
        <f t="shared" si="868"/>
        <v>6600</v>
      </c>
      <c r="V1314" s="250">
        <f t="shared" si="868"/>
        <v>6600</v>
      </c>
      <c r="W1314" s="286">
        <f t="shared" si="868"/>
        <v>1551.25</v>
      </c>
      <c r="X1314" s="117"/>
      <c r="Y1314" s="260"/>
      <c r="Z1314" s="193">
        <f t="shared" si="868"/>
        <v>1313.1</v>
      </c>
      <c r="AA1314" s="193">
        <f t="shared" si="868"/>
        <v>6600</v>
      </c>
      <c r="AB1314" s="193">
        <f t="shared" si="868"/>
        <v>1300</v>
      </c>
      <c r="AC1314" s="193">
        <f t="shared" si="868"/>
        <v>1000</v>
      </c>
      <c r="AD1314" s="193">
        <f t="shared" si="868"/>
        <v>600</v>
      </c>
    </row>
    <row r="1315" spans="1:30" s="98" customFormat="1" ht="20.25" customHeight="1" x14ac:dyDescent="0.25">
      <c r="A1315" s="166" t="s">
        <v>338</v>
      </c>
      <c r="B1315" s="166"/>
      <c r="C1315" s="166"/>
      <c r="D1315" s="180" t="s">
        <v>379</v>
      </c>
      <c r="E1315" s="180" t="s">
        <v>380</v>
      </c>
      <c r="F1315" s="182">
        <f t="shared" si="864"/>
        <v>6400</v>
      </c>
      <c r="G1315" s="182">
        <f t="shared" si="865"/>
        <v>7751.25</v>
      </c>
      <c r="H1315" s="183">
        <f t="shared" si="866"/>
        <v>4200</v>
      </c>
      <c r="I1315" s="108"/>
      <c r="J1315" s="105"/>
      <c r="K1315" s="108"/>
      <c r="L1315" s="116">
        <v>3211</v>
      </c>
      <c r="M1315" s="105"/>
      <c r="N1315" s="105"/>
      <c r="O1315" s="10" t="s">
        <v>45</v>
      </c>
      <c r="P1315" s="109" t="s">
        <v>138</v>
      </c>
      <c r="Q1315" s="117">
        <f>Q1316+Q1320+Q1324+Q1328+Q1318+Q1326+Q1322</f>
        <v>3200</v>
      </c>
      <c r="R1315" s="117">
        <f>R1316+R1320+R1324+R1328+R1318+R1326+R1322</f>
        <v>0</v>
      </c>
      <c r="S1315" s="117">
        <f>S1316+S1320+S1324+S1328+S1318+S1326+S1322</f>
        <v>3200</v>
      </c>
      <c r="T1315" s="117">
        <v>400</v>
      </c>
      <c r="U1315" s="250">
        <f t="shared" ref="U1315:AD1315" si="869">U1316+U1320+U1324+U1328+U1318+U1326+U1322</f>
        <v>2600</v>
      </c>
      <c r="V1315" s="250">
        <f t="shared" si="869"/>
        <v>3200</v>
      </c>
      <c r="W1315" s="286">
        <f t="shared" si="869"/>
        <v>1551.25</v>
      </c>
      <c r="X1315" s="117"/>
      <c r="Y1315" s="260"/>
      <c r="Z1315" s="117">
        <f t="shared" si="869"/>
        <v>400</v>
      </c>
      <c r="AA1315" s="117">
        <f t="shared" si="869"/>
        <v>3200</v>
      </c>
      <c r="AB1315" s="117">
        <f t="shared" si="869"/>
        <v>300</v>
      </c>
      <c r="AC1315" s="117">
        <f t="shared" si="869"/>
        <v>200</v>
      </c>
      <c r="AD1315" s="117">
        <f t="shared" si="869"/>
        <v>100</v>
      </c>
    </row>
    <row r="1316" spans="1:30" s="98" customFormat="1" ht="20.25" hidden="1" customHeight="1" x14ac:dyDescent="0.25">
      <c r="A1316" s="167" t="s">
        <v>338</v>
      </c>
      <c r="B1316" s="167"/>
      <c r="C1316" s="167"/>
      <c r="D1316" s="167"/>
      <c r="E1316" s="180" t="s">
        <v>380</v>
      </c>
      <c r="F1316" s="182">
        <f t="shared" si="864"/>
        <v>200</v>
      </c>
      <c r="G1316" s="182">
        <f t="shared" si="865"/>
        <v>100</v>
      </c>
      <c r="H1316" s="183">
        <f t="shared" si="866"/>
        <v>100</v>
      </c>
      <c r="I1316" s="108"/>
      <c r="J1316" s="115"/>
      <c r="K1316" s="115"/>
      <c r="L1316" s="115"/>
      <c r="M1316" s="176">
        <v>32111</v>
      </c>
      <c r="N1316" s="177"/>
      <c r="O1316" s="178" t="s">
        <v>45</v>
      </c>
      <c r="P1316" s="177" t="s">
        <v>139</v>
      </c>
      <c r="Q1316" s="179">
        <f t="shared" ref="Q1316:AD1316" si="870">Q1317</f>
        <v>100</v>
      </c>
      <c r="R1316" s="179">
        <f t="shared" si="870"/>
        <v>0</v>
      </c>
      <c r="S1316" s="179">
        <f t="shared" si="870"/>
        <v>100</v>
      </c>
      <c r="T1316" s="179">
        <f t="shared" si="870"/>
        <v>0</v>
      </c>
      <c r="U1316" s="251">
        <f t="shared" si="870"/>
        <v>0</v>
      </c>
      <c r="V1316" s="251">
        <f t="shared" si="870"/>
        <v>100</v>
      </c>
      <c r="W1316" s="287">
        <f t="shared" si="870"/>
        <v>0</v>
      </c>
      <c r="X1316" s="179"/>
      <c r="Y1316" s="261"/>
      <c r="Z1316" s="179">
        <f t="shared" si="870"/>
        <v>0</v>
      </c>
      <c r="AA1316" s="179">
        <f t="shared" si="870"/>
        <v>100</v>
      </c>
      <c r="AB1316" s="179">
        <f t="shared" si="870"/>
        <v>0</v>
      </c>
      <c r="AC1316" s="179">
        <f t="shared" si="870"/>
        <v>0</v>
      </c>
      <c r="AD1316" s="179">
        <f t="shared" si="870"/>
        <v>0</v>
      </c>
    </row>
    <row r="1317" spans="1:30" s="98" customFormat="1" ht="20.25" hidden="1" customHeight="1" x14ac:dyDescent="0.25">
      <c r="A1317" s="166" t="s">
        <v>338</v>
      </c>
      <c r="B1317" s="166"/>
      <c r="C1317" s="166"/>
      <c r="D1317" s="166"/>
      <c r="E1317" s="166"/>
      <c r="F1317" s="182">
        <f t="shared" si="864"/>
        <v>200</v>
      </c>
      <c r="G1317" s="182">
        <f t="shared" si="865"/>
        <v>100</v>
      </c>
      <c r="H1317" s="183">
        <f t="shared" si="866"/>
        <v>100</v>
      </c>
      <c r="I1317" s="108"/>
      <c r="J1317" s="105"/>
      <c r="K1317" s="108"/>
      <c r="L1317" s="116"/>
      <c r="M1317" s="116"/>
      <c r="N1317" s="155">
        <v>321110</v>
      </c>
      <c r="O1317" s="156" t="s">
        <v>45</v>
      </c>
      <c r="P1317" s="157" t="s">
        <v>139</v>
      </c>
      <c r="Q1317" s="158">
        <v>100</v>
      </c>
      <c r="R1317" s="158">
        <f>S1317-Q1317</f>
        <v>0</v>
      </c>
      <c r="S1317" s="158">
        <v>100</v>
      </c>
      <c r="T1317" s="158"/>
      <c r="U1317" s="252">
        <v>0</v>
      </c>
      <c r="V1317" s="252">
        <v>100</v>
      </c>
      <c r="W1317" s="289">
        <v>0</v>
      </c>
      <c r="X1317" s="158"/>
      <c r="Y1317" s="262"/>
      <c r="Z1317" s="158"/>
      <c r="AA1317" s="158">
        <f>+Q1317</f>
        <v>100</v>
      </c>
      <c r="AB1317" s="158"/>
      <c r="AC1317" s="158"/>
      <c r="AD1317" s="158"/>
    </row>
    <row r="1318" spans="1:30" s="98" customFormat="1" ht="20.25" hidden="1" customHeight="1" x14ac:dyDescent="0.25">
      <c r="A1318" s="167" t="s">
        <v>338</v>
      </c>
      <c r="B1318" s="167"/>
      <c r="C1318" s="167"/>
      <c r="D1318" s="167"/>
      <c r="E1318" s="180" t="s">
        <v>380</v>
      </c>
      <c r="F1318" s="182">
        <f t="shared" si="864"/>
        <v>1000</v>
      </c>
      <c r="G1318" s="182">
        <f t="shared" si="865"/>
        <v>980</v>
      </c>
      <c r="H1318" s="183">
        <f t="shared" si="866"/>
        <v>500</v>
      </c>
      <c r="I1318" s="108"/>
      <c r="J1318" s="115"/>
      <c r="K1318" s="115"/>
      <c r="L1318" s="115"/>
      <c r="M1318" s="176">
        <v>32112</v>
      </c>
      <c r="N1318" s="177"/>
      <c r="O1318" s="178" t="s">
        <v>45</v>
      </c>
      <c r="P1318" s="177" t="s">
        <v>300</v>
      </c>
      <c r="Q1318" s="179">
        <f>Q1319</f>
        <v>500</v>
      </c>
      <c r="R1318" s="179">
        <f>R1319</f>
        <v>0</v>
      </c>
      <c r="S1318" s="179">
        <f>S1319</f>
        <v>500</v>
      </c>
      <c r="T1318" s="179">
        <f t="shared" ref="T1318:AD1318" si="871">T1319</f>
        <v>0</v>
      </c>
      <c r="U1318" s="251">
        <f t="shared" si="871"/>
        <v>0</v>
      </c>
      <c r="V1318" s="251">
        <f t="shared" si="871"/>
        <v>500</v>
      </c>
      <c r="W1318" s="287">
        <f t="shared" si="871"/>
        <v>480</v>
      </c>
      <c r="X1318" s="179"/>
      <c r="Y1318" s="261"/>
      <c r="Z1318" s="179">
        <f t="shared" si="871"/>
        <v>0</v>
      </c>
      <c r="AA1318" s="179">
        <f t="shared" si="871"/>
        <v>500</v>
      </c>
      <c r="AB1318" s="179">
        <f t="shared" si="871"/>
        <v>0</v>
      </c>
      <c r="AC1318" s="179">
        <f t="shared" si="871"/>
        <v>0</v>
      </c>
      <c r="AD1318" s="179">
        <f t="shared" si="871"/>
        <v>0</v>
      </c>
    </row>
    <row r="1319" spans="1:30" s="98" customFormat="1" ht="20.25" hidden="1" customHeight="1" x14ac:dyDescent="0.25">
      <c r="A1319" s="166" t="s">
        <v>338</v>
      </c>
      <c r="B1319" s="166"/>
      <c r="C1319" s="166"/>
      <c r="D1319" s="166"/>
      <c r="E1319" s="166"/>
      <c r="F1319" s="182">
        <f t="shared" si="864"/>
        <v>1000</v>
      </c>
      <c r="G1319" s="182">
        <f t="shared" si="865"/>
        <v>980</v>
      </c>
      <c r="H1319" s="183">
        <f t="shared" si="866"/>
        <v>500</v>
      </c>
      <c r="I1319" s="108"/>
      <c r="J1319" s="105"/>
      <c r="K1319" s="116"/>
      <c r="L1319" s="116"/>
      <c r="M1319" s="111"/>
      <c r="N1319" s="155">
        <v>321120</v>
      </c>
      <c r="O1319" s="156" t="s">
        <v>45</v>
      </c>
      <c r="P1319" s="157" t="s">
        <v>300</v>
      </c>
      <c r="Q1319" s="158">
        <v>500</v>
      </c>
      <c r="R1319" s="158">
        <f>S1319-Q1319</f>
        <v>0</v>
      </c>
      <c r="S1319" s="158">
        <v>500</v>
      </c>
      <c r="T1319" s="158"/>
      <c r="U1319" s="252">
        <v>0</v>
      </c>
      <c r="V1319" s="252">
        <v>500</v>
      </c>
      <c r="W1319" s="289">
        <v>480</v>
      </c>
      <c r="X1319" s="158"/>
      <c r="Y1319" s="262"/>
      <c r="Z1319" s="158"/>
      <c r="AA1319" s="158">
        <f>+Q1319</f>
        <v>500</v>
      </c>
      <c r="AB1319" s="158"/>
      <c r="AC1319" s="158"/>
      <c r="AD1319" s="158"/>
    </row>
    <row r="1320" spans="1:30" s="98" customFormat="1" ht="20.25" hidden="1" customHeight="1" x14ac:dyDescent="0.25">
      <c r="A1320" s="167" t="s">
        <v>338</v>
      </c>
      <c r="B1320" s="167"/>
      <c r="C1320" s="167"/>
      <c r="D1320" s="167"/>
      <c r="E1320" s="180" t="s">
        <v>380</v>
      </c>
      <c r="F1320" s="182">
        <f t="shared" si="864"/>
        <v>2700</v>
      </c>
      <c r="G1320" s="182">
        <f t="shared" si="865"/>
        <v>3350</v>
      </c>
      <c r="H1320" s="183">
        <f t="shared" si="866"/>
        <v>2100</v>
      </c>
      <c r="I1320" s="108"/>
      <c r="J1320" s="115"/>
      <c r="K1320" s="115"/>
      <c r="L1320" s="115"/>
      <c r="M1320" s="176">
        <v>32113</v>
      </c>
      <c r="N1320" s="177"/>
      <c r="O1320" s="178" t="s">
        <v>45</v>
      </c>
      <c r="P1320" s="177" t="s">
        <v>140</v>
      </c>
      <c r="Q1320" s="179">
        <f t="shared" ref="Q1320:AD1320" si="872">Q1321</f>
        <v>1350</v>
      </c>
      <c r="R1320" s="179">
        <f t="shared" si="872"/>
        <v>0</v>
      </c>
      <c r="S1320" s="179">
        <f t="shared" si="872"/>
        <v>1350</v>
      </c>
      <c r="T1320" s="179">
        <f t="shared" si="872"/>
        <v>0</v>
      </c>
      <c r="U1320" s="251">
        <f t="shared" si="872"/>
        <v>2000</v>
      </c>
      <c r="V1320" s="251">
        <f t="shared" si="872"/>
        <v>1350</v>
      </c>
      <c r="W1320" s="287">
        <f t="shared" si="872"/>
        <v>0</v>
      </c>
      <c r="X1320" s="179"/>
      <c r="Y1320" s="261"/>
      <c r="Z1320" s="179">
        <f t="shared" si="872"/>
        <v>400</v>
      </c>
      <c r="AA1320" s="179">
        <f t="shared" si="872"/>
        <v>1350</v>
      </c>
      <c r="AB1320" s="179">
        <f t="shared" si="872"/>
        <v>200</v>
      </c>
      <c r="AC1320" s="179">
        <f t="shared" si="872"/>
        <v>100</v>
      </c>
      <c r="AD1320" s="179">
        <f t="shared" si="872"/>
        <v>50</v>
      </c>
    </row>
    <row r="1321" spans="1:30" s="98" customFormat="1" ht="20.25" hidden="1" customHeight="1" x14ac:dyDescent="0.25">
      <c r="A1321" s="166" t="s">
        <v>338</v>
      </c>
      <c r="B1321" s="166"/>
      <c r="C1321" s="166"/>
      <c r="D1321" s="166"/>
      <c r="E1321" s="166"/>
      <c r="F1321" s="182">
        <f t="shared" si="864"/>
        <v>2700</v>
      </c>
      <c r="G1321" s="182">
        <f t="shared" si="865"/>
        <v>3350</v>
      </c>
      <c r="H1321" s="183">
        <f t="shared" si="866"/>
        <v>2100</v>
      </c>
      <c r="I1321" s="108"/>
      <c r="J1321" s="105"/>
      <c r="K1321" s="116"/>
      <c r="L1321" s="116"/>
      <c r="M1321" s="116"/>
      <c r="N1321" s="155">
        <v>321130</v>
      </c>
      <c r="O1321" s="156" t="s">
        <v>45</v>
      </c>
      <c r="P1321" s="157" t="s">
        <v>140</v>
      </c>
      <c r="Q1321" s="158">
        <v>1350</v>
      </c>
      <c r="R1321" s="158">
        <f>S1321-Q1321</f>
        <v>0</v>
      </c>
      <c r="S1321" s="158">
        <v>1350</v>
      </c>
      <c r="T1321" s="158"/>
      <c r="U1321" s="252">
        <v>2000</v>
      </c>
      <c r="V1321" s="252">
        <v>1350</v>
      </c>
      <c r="W1321" s="289">
        <v>0</v>
      </c>
      <c r="X1321" s="158"/>
      <c r="Y1321" s="262"/>
      <c r="Z1321" s="158">
        <v>400</v>
      </c>
      <c r="AA1321" s="158">
        <f>+Q1321</f>
        <v>1350</v>
      </c>
      <c r="AB1321" s="158">
        <v>200</v>
      </c>
      <c r="AC1321" s="158">
        <v>100</v>
      </c>
      <c r="AD1321" s="158">
        <v>50</v>
      </c>
    </row>
    <row r="1322" spans="1:30" s="98" customFormat="1" ht="20.25" hidden="1" customHeight="1" x14ac:dyDescent="0.25">
      <c r="A1322" s="167" t="s">
        <v>338</v>
      </c>
      <c r="B1322" s="167"/>
      <c r="C1322" s="167"/>
      <c r="D1322" s="167"/>
      <c r="E1322" s="180" t="s">
        <v>380</v>
      </c>
      <c r="F1322" s="182">
        <f t="shared" si="864"/>
        <v>1300</v>
      </c>
      <c r="G1322" s="182">
        <f t="shared" si="865"/>
        <v>1275</v>
      </c>
      <c r="H1322" s="183">
        <f t="shared" si="866"/>
        <v>650</v>
      </c>
      <c r="I1322" s="108"/>
      <c r="J1322" s="115"/>
      <c r="K1322" s="115"/>
      <c r="L1322" s="115"/>
      <c r="M1322" s="176">
        <v>32114</v>
      </c>
      <c r="N1322" s="177"/>
      <c r="O1322" s="178" t="s">
        <v>45</v>
      </c>
      <c r="P1322" s="177" t="s">
        <v>301</v>
      </c>
      <c r="Q1322" s="179">
        <f>Q1323</f>
        <v>650</v>
      </c>
      <c r="R1322" s="179">
        <f>R1323</f>
        <v>0</v>
      </c>
      <c r="S1322" s="179">
        <f>S1323</f>
        <v>650</v>
      </c>
      <c r="T1322" s="179">
        <f t="shared" ref="T1322:AD1322" si="873">T1323</f>
        <v>0</v>
      </c>
      <c r="U1322" s="251">
        <f t="shared" si="873"/>
        <v>0</v>
      </c>
      <c r="V1322" s="251">
        <f t="shared" si="873"/>
        <v>650</v>
      </c>
      <c r="W1322" s="287">
        <f t="shared" si="873"/>
        <v>625</v>
      </c>
      <c r="X1322" s="179"/>
      <c r="Y1322" s="261"/>
      <c r="Z1322" s="179">
        <f t="shared" si="873"/>
        <v>0</v>
      </c>
      <c r="AA1322" s="179">
        <f t="shared" si="873"/>
        <v>650</v>
      </c>
      <c r="AB1322" s="179">
        <f t="shared" si="873"/>
        <v>0</v>
      </c>
      <c r="AC1322" s="179">
        <f t="shared" si="873"/>
        <v>0</v>
      </c>
      <c r="AD1322" s="179">
        <f t="shared" si="873"/>
        <v>0</v>
      </c>
    </row>
    <row r="1323" spans="1:30" s="98" customFormat="1" ht="20.25" hidden="1" customHeight="1" x14ac:dyDescent="0.25">
      <c r="A1323" s="166" t="s">
        <v>338</v>
      </c>
      <c r="B1323" s="166"/>
      <c r="C1323" s="166"/>
      <c r="D1323" s="166"/>
      <c r="E1323" s="166"/>
      <c r="F1323" s="182">
        <f t="shared" si="864"/>
        <v>1300</v>
      </c>
      <c r="G1323" s="182">
        <f t="shared" si="865"/>
        <v>1275</v>
      </c>
      <c r="H1323" s="183">
        <f t="shared" si="866"/>
        <v>650</v>
      </c>
      <c r="I1323" s="108"/>
      <c r="J1323" s="105"/>
      <c r="K1323" s="116"/>
      <c r="L1323" s="116"/>
      <c r="M1323" s="116"/>
      <c r="N1323" s="155">
        <v>321140</v>
      </c>
      <c r="O1323" s="156" t="s">
        <v>45</v>
      </c>
      <c r="P1323" s="157" t="s">
        <v>301</v>
      </c>
      <c r="Q1323" s="158">
        <v>650</v>
      </c>
      <c r="R1323" s="158">
        <f>S1323-Q1323</f>
        <v>0</v>
      </c>
      <c r="S1323" s="158">
        <v>650</v>
      </c>
      <c r="T1323" s="158"/>
      <c r="U1323" s="252">
        <v>0</v>
      </c>
      <c r="V1323" s="252">
        <v>650</v>
      </c>
      <c r="W1323" s="289">
        <v>625</v>
      </c>
      <c r="X1323" s="158"/>
      <c r="Y1323" s="262"/>
      <c r="Z1323" s="158"/>
      <c r="AA1323" s="158">
        <f>+Q1323</f>
        <v>650</v>
      </c>
      <c r="AB1323" s="158"/>
      <c r="AC1323" s="158"/>
      <c r="AD1323" s="158"/>
    </row>
    <row r="1324" spans="1:30" s="98" customFormat="1" ht="20.25" hidden="1" customHeight="1" x14ac:dyDescent="0.25">
      <c r="A1324" s="167" t="s">
        <v>338</v>
      </c>
      <c r="B1324" s="167"/>
      <c r="C1324" s="167"/>
      <c r="D1324" s="167"/>
      <c r="E1324" s="180" t="s">
        <v>380</v>
      </c>
      <c r="F1324" s="182">
        <f t="shared" si="864"/>
        <v>300</v>
      </c>
      <c r="G1324" s="182">
        <f t="shared" si="865"/>
        <v>750</v>
      </c>
      <c r="H1324" s="183">
        <f t="shared" si="866"/>
        <v>400</v>
      </c>
      <c r="I1324" s="108"/>
      <c r="J1324" s="115"/>
      <c r="K1324" s="115"/>
      <c r="L1324" s="115"/>
      <c r="M1324" s="176">
        <v>32115</v>
      </c>
      <c r="N1324" s="177"/>
      <c r="O1324" s="178" t="s">
        <v>45</v>
      </c>
      <c r="P1324" s="177" t="s">
        <v>141</v>
      </c>
      <c r="Q1324" s="179">
        <f t="shared" ref="Q1324:AD1324" si="874">Q1325</f>
        <v>150</v>
      </c>
      <c r="R1324" s="179">
        <f t="shared" si="874"/>
        <v>0</v>
      </c>
      <c r="S1324" s="179">
        <f t="shared" si="874"/>
        <v>150</v>
      </c>
      <c r="T1324" s="179">
        <f t="shared" si="874"/>
        <v>0</v>
      </c>
      <c r="U1324" s="251">
        <f t="shared" si="874"/>
        <v>600</v>
      </c>
      <c r="V1324" s="251">
        <f t="shared" si="874"/>
        <v>150</v>
      </c>
      <c r="W1324" s="287">
        <f t="shared" si="874"/>
        <v>0</v>
      </c>
      <c r="X1324" s="179"/>
      <c r="Y1324" s="261"/>
      <c r="Z1324" s="179">
        <f t="shared" si="874"/>
        <v>0</v>
      </c>
      <c r="AA1324" s="179">
        <f t="shared" si="874"/>
        <v>150</v>
      </c>
      <c r="AB1324" s="179">
        <f t="shared" si="874"/>
        <v>100</v>
      </c>
      <c r="AC1324" s="179">
        <f t="shared" si="874"/>
        <v>100</v>
      </c>
      <c r="AD1324" s="179">
        <f t="shared" si="874"/>
        <v>50</v>
      </c>
    </row>
    <row r="1325" spans="1:30" s="98" customFormat="1" ht="20.25" hidden="1" customHeight="1" x14ac:dyDescent="0.25">
      <c r="A1325" s="166" t="s">
        <v>338</v>
      </c>
      <c r="B1325" s="166"/>
      <c r="C1325" s="166"/>
      <c r="D1325" s="166"/>
      <c r="E1325" s="166"/>
      <c r="F1325" s="182">
        <f t="shared" si="864"/>
        <v>300</v>
      </c>
      <c r="G1325" s="182">
        <f t="shared" si="865"/>
        <v>750</v>
      </c>
      <c r="H1325" s="183">
        <f t="shared" si="866"/>
        <v>400</v>
      </c>
      <c r="I1325" s="108"/>
      <c r="J1325" s="105"/>
      <c r="K1325" s="116"/>
      <c r="L1325" s="116"/>
      <c r="M1325" s="116"/>
      <c r="N1325" s="155">
        <v>321150</v>
      </c>
      <c r="O1325" s="156" t="s">
        <v>45</v>
      </c>
      <c r="P1325" s="157" t="s">
        <v>141</v>
      </c>
      <c r="Q1325" s="158">
        <v>150</v>
      </c>
      <c r="R1325" s="158">
        <f>S1325-Q1325</f>
        <v>0</v>
      </c>
      <c r="S1325" s="158">
        <v>150</v>
      </c>
      <c r="T1325" s="158"/>
      <c r="U1325" s="252">
        <v>600</v>
      </c>
      <c r="V1325" s="252">
        <v>150</v>
      </c>
      <c r="W1325" s="289">
        <v>0</v>
      </c>
      <c r="X1325" s="158"/>
      <c r="Y1325" s="262"/>
      <c r="Z1325" s="158"/>
      <c r="AA1325" s="158">
        <f>+Q1325</f>
        <v>150</v>
      </c>
      <c r="AB1325" s="158">
        <v>100</v>
      </c>
      <c r="AC1325" s="158">
        <v>100</v>
      </c>
      <c r="AD1325" s="158">
        <v>50</v>
      </c>
    </row>
    <row r="1326" spans="1:30" s="98" customFormat="1" ht="20.25" hidden="1" customHeight="1" x14ac:dyDescent="0.25">
      <c r="A1326" s="167" t="s">
        <v>338</v>
      </c>
      <c r="B1326" s="167"/>
      <c r="C1326" s="167"/>
      <c r="D1326" s="167"/>
      <c r="E1326" s="180" t="s">
        <v>380</v>
      </c>
      <c r="F1326" s="182">
        <f t="shared" si="864"/>
        <v>900</v>
      </c>
      <c r="G1326" s="182">
        <f t="shared" si="865"/>
        <v>896.25</v>
      </c>
      <c r="H1326" s="183">
        <f t="shared" si="866"/>
        <v>450</v>
      </c>
      <c r="I1326" s="108"/>
      <c r="J1326" s="115"/>
      <c r="K1326" s="115"/>
      <c r="L1326" s="115"/>
      <c r="M1326" s="176">
        <v>32116</v>
      </c>
      <c r="N1326" s="177"/>
      <c r="O1326" s="178" t="s">
        <v>45</v>
      </c>
      <c r="P1326" s="177" t="s">
        <v>302</v>
      </c>
      <c r="Q1326" s="179">
        <f>Q1327</f>
        <v>450</v>
      </c>
      <c r="R1326" s="179">
        <f>R1327</f>
        <v>0</v>
      </c>
      <c r="S1326" s="179">
        <f>S1327</f>
        <v>450</v>
      </c>
      <c r="T1326" s="179">
        <f t="shared" ref="T1326:AD1326" si="875">T1327</f>
        <v>0</v>
      </c>
      <c r="U1326" s="251">
        <f t="shared" si="875"/>
        <v>0</v>
      </c>
      <c r="V1326" s="251">
        <f t="shared" si="875"/>
        <v>450</v>
      </c>
      <c r="W1326" s="287">
        <f t="shared" si="875"/>
        <v>446.25</v>
      </c>
      <c r="X1326" s="179"/>
      <c r="Y1326" s="261"/>
      <c r="Z1326" s="179">
        <f t="shared" si="875"/>
        <v>0</v>
      </c>
      <c r="AA1326" s="179">
        <f t="shared" si="875"/>
        <v>450</v>
      </c>
      <c r="AB1326" s="179">
        <f t="shared" si="875"/>
        <v>0</v>
      </c>
      <c r="AC1326" s="179">
        <f t="shared" si="875"/>
        <v>0</v>
      </c>
      <c r="AD1326" s="179">
        <f t="shared" si="875"/>
        <v>0</v>
      </c>
    </row>
    <row r="1327" spans="1:30" s="98" customFormat="1" ht="20.25" hidden="1" customHeight="1" x14ac:dyDescent="0.25">
      <c r="A1327" s="166" t="s">
        <v>338</v>
      </c>
      <c r="B1327" s="166"/>
      <c r="C1327" s="166"/>
      <c r="D1327" s="166"/>
      <c r="E1327" s="166"/>
      <c r="F1327" s="182">
        <f t="shared" si="864"/>
        <v>900</v>
      </c>
      <c r="G1327" s="182">
        <f t="shared" si="865"/>
        <v>896.25</v>
      </c>
      <c r="H1327" s="183">
        <f t="shared" si="866"/>
        <v>450</v>
      </c>
      <c r="I1327" s="108"/>
      <c r="J1327" s="105"/>
      <c r="K1327" s="116"/>
      <c r="L1327" s="116"/>
      <c r="M1327" s="111"/>
      <c r="N1327" s="155">
        <v>321160</v>
      </c>
      <c r="O1327" s="156" t="s">
        <v>45</v>
      </c>
      <c r="P1327" s="157" t="s">
        <v>302</v>
      </c>
      <c r="Q1327" s="158">
        <v>450</v>
      </c>
      <c r="R1327" s="158">
        <f>S1327-Q1327</f>
        <v>0</v>
      </c>
      <c r="S1327" s="158">
        <v>450</v>
      </c>
      <c r="T1327" s="158"/>
      <c r="U1327" s="252">
        <v>0</v>
      </c>
      <c r="V1327" s="252">
        <v>450</v>
      </c>
      <c r="W1327" s="289">
        <v>446.25</v>
      </c>
      <c r="X1327" s="158"/>
      <c r="Y1327" s="262"/>
      <c r="Z1327" s="158"/>
      <c r="AA1327" s="158">
        <f>+Q1327</f>
        <v>450</v>
      </c>
      <c r="AB1327" s="158"/>
      <c r="AC1327" s="158"/>
      <c r="AD1327" s="158"/>
    </row>
    <row r="1328" spans="1:30" s="98" customFormat="1" ht="20.25" hidden="1" customHeight="1" x14ac:dyDescent="0.25">
      <c r="A1328" s="167" t="s">
        <v>338</v>
      </c>
      <c r="B1328" s="167"/>
      <c r="C1328" s="167"/>
      <c r="D1328" s="167"/>
      <c r="E1328" s="180" t="s">
        <v>380</v>
      </c>
      <c r="F1328" s="182">
        <f t="shared" si="864"/>
        <v>0</v>
      </c>
      <c r="G1328" s="182">
        <f t="shared" si="865"/>
        <v>0</v>
      </c>
      <c r="H1328" s="183">
        <f t="shared" si="866"/>
        <v>0</v>
      </c>
      <c r="I1328" s="108"/>
      <c r="J1328" s="115"/>
      <c r="K1328" s="115"/>
      <c r="L1328" s="115"/>
      <c r="M1328" s="176">
        <v>32119</v>
      </c>
      <c r="N1328" s="177"/>
      <c r="O1328" s="178" t="s">
        <v>45</v>
      </c>
      <c r="P1328" s="177" t="s">
        <v>142</v>
      </c>
      <c r="Q1328" s="179">
        <f t="shared" ref="Q1328:AD1328" si="876">Q1329</f>
        <v>0</v>
      </c>
      <c r="R1328" s="179">
        <f t="shared" si="876"/>
        <v>0</v>
      </c>
      <c r="S1328" s="179">
        <f t="shared" si="876"/>
        <v>0</v>
      </c>
      <c r="T1328" s="179">
        <f t="shared" si="876"/>
        <v>0</v>
      </c>
      <c r="U1328" s="251">
        <f t="shared" si="876"/>
        <v>0</v>
      </c>
      <c r="V1328" s="251">
        <f t="shared" si="876"/>
        <v>0</v>
      </c>
      <c r="W1328" s="287">
        <f t="shared" si="876"/>
        <v>0</v>
      </c>
      <c r="X1328" s="179"/>
      <c r="Y1328" s="261"/>
      <c r="Z1328" s="179">
        <f t="shared" si="876"/>
        <v>0</v>
      </c>
      <c r="AA1328" s="179">
        <f t="shared" si="876"/>
        <v>0</v>
      </c>
      <c r="AB1328" s="179">
        <f t="shared" si="876"/>
        <v>0</v>
      </c>
      <c r="AC1328" s="179">
        <f t="shared" si="876"/>
        <v>0</v>
      </c>
      <c r="AD1328" s="179">
        <f t="shared" si="876"/>
        <v>0</v>
      </c>
    </row>
    <row r="1329" spans="1:30" s="98" customFormat="1" ht="20.25" hidden="1" customHeight="1" x14ac:dyDescent="0.25">
      <c r="A1329" s="166" t="s">
        <v>338</v>
      </c>
      <c r="B1329" s="166"/>
      <c r="C1329" s="166"/>
      <c r="D1329" s="166"/>
      <c r="E1329" s="166"/>
      <c r="F1329" s="182">
        <f t="shared" si="864"/>
        <v>0</v>
      </c>
      <c r="G1329" s="182">
        <f t="shared" si="865"/>
        <v>0</v>
      </c>
      <c r="H1329" s="183">
        <f t="shared" si="866"/>
        <v>0</v>
      </c>
      <c r="I1329" s="108"/>
      <c r="J1329" s="105"/>
      <c r="K1329" s="116"/>
      <c r="L1329" s="116"/>
      <c r="M1329" s="116"/>
      <c r="N1329" s="155">
        <v>321190</v>
      </c>
      <c r="O1329" s="156" t="s">
        <v>45</v>
      </c>
      <c r="P1329" s="157" t="s">
        <v>142</v>
      </c>
      <c r="Q1329" s="158">
        <v>0</v>
      </c>
      <c r="R1329" s="158">
        <f>S1329-Q1329</f>
        <v>0</v>
      </c>
      <c r="S1329" s="158">
        <v>0</v>
      </c>
      <c r="T1329" s="158"/>
      <c r="U1329" s="252"/>
      <c r="V1329" s="252"/>
      <c r="W1329" s="289"/>
      <c r="X1329" s="158"/>
      <c r="Y1329" s="262"/>
      <c r="Z1329" s="158"/>
      <c r="AA1329" s="158">
        <f>+Q1329</f>
        <v>0</v>
      </c>
      <c r="AB1329" s="158"/>
      <c r="AC1329" s="158"/>
      <c r="AD1329" s="158"/>
    </row>
    <row r="1330" spans="1:30" s="98" customFormat="1" ht="20.25" hidden="1" customHeight="1" x14ac:dyDescent="0.25">
      <c r="A1330" s="166" t="s">
        <v>338</v>
      </c>
      <c r="B1330" s="166"/>
      <c r="C1330" s="166"/>
      <c r="D1330" s="180" t="s">
        <v>379</v>
      </c>
      <c r="E1330" s="180" t="s">
        <v>380</v>
      </c>
      <c r="F1330" s="182">
        <f t="shared" si="864"/>
        <v>4000</v>
      </c>
      <c r="G1330" s="182">
        <f t="shared" si="865"/>
        <v>4658</v>
      </c>
      <c r="H1330" s="183">
        <f t="shared" si="866"/>
        <v>3808.1</v>
      </c>
      <c r="I1330" s="108"/>
      <c r="J1330" s="105"/>
      <c r="K1330" s="116"/>
      <c r="L1330" s="116">
        <v>3212</v>
      </c>
      <c r="M1330" s="121"/>
      <c r="N1330" s="121"/>
      <c r="O1330" s="10" t="s">
        <v>45</v>
      </c>
      <c r="P1330" s="111" t="s">
        <v>143</v>
      </c>
      <c r="Q1330" s="117">
        <f t="shared" ref="Q1330:S1330" si="877">Q1331+Q1333</f>
        <v>2000</v>
      </c>
      <c r="R1330" s="117">
        <f t="shared" si="877"/>
        <v>0</v>
      </c>
      <c r="S1330" s="117">
        <f t="shared" si="877"/>
        <v>2000</v>
      </c>
      <c r="T1330" s="117">
        <v>658</v>
      </c>
      <c r="U1330" s="250">
        <f t="shared" ref="U1330:AD1330" si="878">U1331+U1333</f>
        <v>2000</v>
      </c>
      <c r="V1330" s="250">
        <f t="shared" si="878"/>
        <v>2000</v>
      </c>
      <c r="W1330" s="286">
        <f t="shared" si="878"/>
        <v>0</v>
      </c>
      <c r="X1330" s="117"/>
      <c r="Y1330" s="260"/>
      <c r="Z1330" s="117">
        <f t="shared" si="878"/>
        <v>658.1</v>
      </c>
      <c r="AA1330" s="117">
        <f t="shared" si="878"/>
        <v>2000</v>
      </c>
      <c r="AB1330" s="117">
        <f t="shared" si="878"/>
        <v>500</v>
      </c>
      <c r="AC1330" s="117">
        <f t="shared" si="878"/>
        <v>400</v>
      </c>
      <c r="AD1330" s="117">
        <f t="shared" si="878"/>
        <v>250</v>
      </c>
    </row>
    <row r="1331" spans="1:30" s="98" customFormat="1" ht="20.25" hidden="1" customHeight="1" x14ac:dyDescent="0.25">
      <c r="A1331" s="167" t="s">
        <v>338</v>
      </c>
      <c r="B1331" s="167"/>
      <c r="C1331" s="167"/>
      <c r="D1331" s="167"/>
      <c r="E1331" s="180" t="s">
        <v>380</v>
      </c>
      <c r="F1331" s="182">
        <f t="shared" si="864"/>
        <v>4000</v>
      </c>
      <c r="G1331" s="182">
        <f t="shared" si="865"/>
        <v>4000</v>
      </c>
      <c r="H1331" s="183">
        <f t="shared" si="866"/>
        <v>3808.1</v>
      </c>
      <c r="I1331" s="108"/>
      <c r="J1331" s="115"/>
      <c r="K1331" s="115"/>
      <c r="L1331" s="115"/>
      <c r="M1331" s="176">
        <v>32121</v>
      </c>
      <c r="N1331" s="177"/>
      <c r="O1331" s="178" t="s">
        <v>45</v>
      </c>
      <c r="P1331" s="177" t="s">
        <v>144</v>
      </c>
      <c r="Q1331" s="179">
        <f t="shared" ref="Q1331:AD1331" si="879">Q1332</f>
        <v>2000</v>
      </c>
      <c r="R1331" s="179">
        <f t="shared" si="879"/>
        <v>0</v>
      </c>
      <c r="S1331" s="179">
        <f t="shared" si="879"/>
        <v>2000</v>
      </c>
      <c r="T1331" s="179">
        <f t="shared" si="879"/>
        <v>0</v>
      </c>
      <c r="U1331" s="251">
        <f t="shared" si="879"/>
        <v>2000</v>
      </c>
      <c r="V1331" s="251">
        <f t="shared" si="879"/>
        <v>2000</v>
      </c>
      <c r="W1331" s="287">
        <f t="shared" si="879"/>
        <v>0</v>
      </c>
      <c r="X1331" s="179"/>
      <c r="Y1331" s="261"/>
      <c r="Z1331" s="179">
        <f t="shared" si="879"/>
        <v>658.1</v>
      </c>
      <c r="AA1331" s="179">
        <f t="shared" si="879"/>
        <v>2000</v>
      </c>
      <c r="AB1331" s="179">
        <f t="shared" si="879"/>
        <v>500</v>
      </c>
      <c r="AC1331" s="179">
        <f t="shared" si="879"/>
        <v>400</v>
      </c>
      <c r="AD1331" s="179">
        <f t="shared" si="879"/>
        <v>250</v>
      </c>
    </row>
    <row r="1332" spans="1:30" s="98" customFormat="1" ht="20.25" hidden="1" customHeight="1" x14ac:dyDescent="0.25">
      <c r="A1332" s="166" t="s">
        <v>338</v>
      </c>
      <c r="B1332" s="166"/>
      <c r="C1332" s="166"/>
      <c r="D1332" s="166"/>
      <c r="E1332" s="166"/>
      <c r="F1332" s="182">
        <f t="shared" si="864"/>
        <v>4000</v>
      </c>
      <c r="G1332" s="182">
        <f t="shared" si="865"/>
        <v>4000</v>
      </c>
      <c r="H1332" s="183">
        <f t="shared" si="866"/>
        <v>3808.1</v>
      </c>
      <c r="I1332" s="108"/>
      <c r="J1332" s="105"/>
      <c r="K1332" s="108"/>
      <c r="L1332" s="116"/>
      <c r="M1332" s="108"/>
      <c r="N1332" s="155">
        <v>321210</v>
      </c>
      <c r="O1332" s="156" t="s">
        <v>45</v>
      </c>
      <c r="P1332" s="157" t="s">
        <v>144</v>
      </c>
      <c r="Q1332" s="158">
        <v>2000</v>
      </c>
      <c r="R1332" s="158">
        <f>S1332-Q1332</f>
        <v>0</v>
      </c>
      <c r="S1332" s="158">
        <v>2000</v>
      </c>
      <c r="T1332" s="158"/>
      <c r="U1332" s="252">
        <v>2000</v>
      </c>
      <c r="V1332" s="252">
        <v>2000</v>
      </c>
      <c r="W1332" s="289">
        <v>0</v>
      </c>
      <c r="X1332" s="158"/>
      <c r="Y1332" s="262"/>
      <c r="Z1332" s="158">
        <v>658.1</v>
      </c>
      <c r="AA1332" s="158">
        <f>+Q1332</f>
        <v>2000</v>
      </c>
      <c r="AB1332" s="158">
        <v>500</v>
      </c>
      <c r="AC1332" s="158">
        <v>400</v>
      </c>
      <c r="AD1332" s="158">
        <v>250</v>
      </c>
    </row>
    <row r="1333" spans="1:30" s="98" customFormat="1" ht="20.25" hidden="1" customHeight="1" x14ac:dyDescent="0.25">
      <c r="A1333" s="167" t="s">
        <v>338</v>
      </c>
      <c r="B1333" s="167"/>
      <c r="C1333" s="167"/>
      <c r="D1333" s="167"/>
      <c r="E1333" s="180" t="s">
        <v>380</v>
      </c>
      <c r="F1333" s="182">
        <f t="shared" si="864"/>
        <v>0</v>
      </c>
      <c r="G1333" s="182">
        <f t="shared" si="865"/>
        <v>0</v>
      </c>
      <c r="H1333" s="183">
        <f t="shared" si="866"/>
        <v>0</v>
      </c>
      <c r="I1333" s="108"/>
      <c r="J1333" s="115"/>
      <c r="K1333" s="115"/>
      <c r="L1333" s="115"/>
      <c r="M1333" s="176">
        <v>32123</v>
      </c>
      <c r="N1333" s="177"/>
      <c r="O1333" s="178" t="s">
        <v>45</v>
      </c>
      <c r="P1333" s="177" t="s">
        <v>258</v>
      </c>
      <c r="Q1333" s="179">
        <f t="shared" ref="Q1333:AD1333" si="880">Q1334</f>
        <v>0</v>
      </c>
      <c r="R1333" s="179">
        <f t="shared" si="880"/>
        <v>0</v>
      </c>
      <c r="S1333" s="179">
        <f t="shared" si="880"/>
        <v>0</v>
      </c>
      <c r="T1333" s="179">
        <f t="shared" si="880"/>
        <v>0</v>
      </c>
      <c r="U1333" s="251">
        <f t="shared" si="880"/>
        <v>0</v>
      </c>
      <c r="V1333" s="251">
        <f t="shared" si="880"/>
        <v>0</v>
      </c>
      <c r="W1333" s="287">
        <f t="shared" si="880"/>
        <v>0</v>
      </c>
      <c r="X1333" s="179"/>
      <c r="Y1333" s="261"/>
      <c r="Z1333" s="179">
        <f t="shared" si="880"/>
        <v>0</v>
      </c>
      <c r="AA1333" s="179">
        <f t="shared" si="880"/>
        <v>0</v>
      </c>
      <c r="AB1333" s="179">
        <f t="shared" si="880"/>
        <v>0</v>
      </c>
      <c r="AC1333" s="179">
        <f t="shared" si="880"/>
        <v>0</v>
      </c>
      <c r="AD1333" s="179">
        <f t="shared" si="880"/>
        <v>0</v>
      </c>
    </row>
    <row r="1334" spans="1:30" s="98" customFormat="1" ht="20.25" hidden="1" customHeight="1" x14ac:dyDescent="0.25">
      <c r="A1334" s="166" t="s">
        <v>338</v>
      </c>
      <c r="B1334" s="166"/>
      <c r="C1334" s="166"/>
      <c r="D1334" s="166"/>
      <c r="E1334" s="166"/>
      <c r="F1334" s="182">
        <f t="shared" si="864"/>
        <v>0</v>
      </c>
      <c r="G1334" s="182">
        <f t="shared" si="865"/>
        <v>0</v>
      </c>
      <c r="H1334" s="183">
        <f t="shared" si="866"/>
        <v>0</v>
      </c>
      <c r="I1334" s="108"/>
      <c r="J1334" s="105"/>
      <c r="K1334" s="108"/>
      <c r="L1334" s="116"/>
      <c r="M1334" s="108"/>
      <c r="N1334" s="155">
        <v>321230</v>
      </c>
      <c r="O1334" s="156" t="s">
        <v>45</v>
      </c>
      <c r="P1334" s="157" t="s">
        <v>258</v>
      </c>
      <c r="Q1334" s="158">
        <v>0</v>
      </c>
      <c r="R1334" s="158">
        <f>S1334-Q1334</f>
        <v>0</v>
      </c>
      <c r="S1334" s="158">
        <v>0</v>
      </c>
      <c r="T1334" s="158"/>
      <c r="U1334" s="252">
        <v>0</v>
      </c>
      <c r="V1334" s="252">
        <v>0</v>
      </c>
      <c r="W1334" s="289"/>
      <c r="X1334" s="158"/>
      <c r="Y1334" s="262"/>
      <c r="Z1334" s="158"/>
      <c r="AA1334" s="158">
        <f>+Q1334</f>
        <v>0</v>
      </c>
      <c r="AB1334" s="158"/>
      <c r="AC1334" s="158"/>
      <c r="AD1334" s="158"/>
    </row>
    <row r="1335" spans="1:30" s="98" customFormat="1" ht="20.25" hidden="1" customHeight="1" x14ac:dyDescent="0.25">
      <c r="A1335" s="166" t="s">
        <v>338</v>
      </c>
      <c r="B1335" s="166"/>
      <c r="C1335" s="166"/>
      <c r="D1335" s="180" t="s">
        <v>379</v>
      </c>
      <c r="E1335" s="180" t="s">
        <v>380</v>
      </c>
      <c r="F1335" s="182">
        <f t="shared" si="864"/>
        <v>2800</v>
      </c>
      <c r="G1335" s="182">
        <f t="shared" si="865"/>
        <v>3655</v>
      </c>
      <c r="H1335" s="183">
        <f t="shared" si="866"/>
        <v>2805</v>
      </c>
      <c r="I1335" s="108"/>
      <c r="J1335" s="105"/>
      <c r="K1335" s="108"/>
      <c r="L1335" s="116">
        <v>3213</v>
      </c>
      <c r="M1335" s="105"/>
      <c r="N1335" s="105"/>
      <c r="O1335" s="10" t="s">
        <v>45</v>
      </c>
      <c r="P1335" s="109" t="s">
        <v>146</v>
      </c>
      <c r="Q1335" s="117">
        <f t="shared" ref="Q1335:S1335" si="881">Q1336+Q1338</f>
        <v>1400</v>
      </c>
      <c r="R1335" s="117">
        <f t="shared" si="881"/>
        <v>0</v>
      </c>
      <c r="S1335" s="117">
        <f t="shared" si="881"/>
        <v>1400</v>
      </c>
      <c r="T1335" s="117">
        <v>255</v>
      </c>
      <c r="U1335" s="250">
        <f t="shared" ref="U1335:AD1335" si="882">U1336+U1338</f>
        <v>2000</v>
      </c>
      <c r="V1335" s="250">
        <f t="shared" si="882"/>
        <v>1400</v>
      </c>
      <c r="W1335" s="286">
        <f t="shared" si="882"/>
        <v>0</v>
      </c>
      <c r="X1335" s="117"/>
      <c r="Y1335" s="260"/>
      <c r="Z1335" s="117">
        <f t="shared" si="882"/>
        <v>255</v>
      </c>
      <c r="AA1335" s="117">
        <f t="shared" si="882"/>
        <v>1400</v>
      </c>
      <c r="AB1335" s="117">
        <f t="shared" si="882"/>
        <v>500</v>
      </c>
      <c r="AC1335" s="117">
        <f t="shared" si="882"/>
        <v>400</v>
      </c>
      <c r="AD1335" s="117">
        <f t="shared" si="882"/>
        <v>250</v>
      </c>
    </row>
    <row r="1336" spans="1:30" s="98" customFormat="1" ht="20.25" hidden="1" customHeight="1" x14ac:dyDescent="0.25">
      <c r="A1336" s="167" t="s">
        <v>338</v>
      </c>
      <c r="B1336" s="167"/>
      <c r="C1336" s="167"/>
      <c r="D1336" s="167"/>
      <c r="E1336" s="180" t="s">
        <v>380</v>
      </c>
      <c r="F1336" s="182">
        <f t="shared" si="864"/>
        <v>2800</v>
      </c>
      <c r="G1336" s="182">
        <f t="shared" si="865"/>
        <v>3400</v>
      </c>
      <c r="H1336" s="183">
        <f t="shared" si="866"/>
        <v>2805</v>
      </c>
      <c r="I1336" s="108"/>
      <c r="J1336" s="115"/>
      <c r="K1336" s="115"/>
      <c r="L1336" s="115"/>
      <c r="M1336" s="176">
        <v>32131</v>
      </c>
      <c r="N1336" s="177"/>
      <c r="O1336" s="178" t="s">
        <v>45</v>
      </c>
      <c r="P1336" s="177" t="s">
        <v>147</v>
      </c>
      <c r="Q1336" s="179">
        <f t="shared" ref="Q1336:AD1336" si="883">Q1337</f>
        <v>1400</v>
      </c>
      <c r="R1336" s="179">
        <f t="shared" si="883"/>
        <v>0</v>
      </c>
      <c r="S1336" s="179">
        <f t="shared" si="883"/>
        <v>1400</v>
      </c>
      <c r="T1336" s="179">
        <f t="shared" si="883"/>
        <v>0</v>
      </c>
      <c r="U1336" s="251">
        <f t="shared" si="883"/>
        <v>2000</v>
      </c>
      <c r="V1336" s="251">
        <f t="shared" si="883"/>
        <v>1400</v>
      </c>
      <c r="W1336" s="287">
        <f t="shared" si="883"/>
        <v>0</v>
      </c>
      <c r="X1336" s="179"/>
      <c r="Y1336" s="261"/>
      <c r="Z1336" s="179">
        <f t="shared" si="883"/>
        <v>255</v>
      </c>
      <c r="AA1336" s="179">
        <f t="shared" si="883"/>
        <v>1400</v>
      </c>
      <c r="AB1336" s="179">
        <f t="shared" si="883"/>
        <v>500</v>
      </c>
      <c r="AC1336" s="179">
        <f t="shared" si="883"/>
        <v>400</v>
      </c>
      <c r="AD1336" s="179">
        <f t="shared" si="883"/>
        <v>250</v>
      </c>
    </row>
    <row r="1337" spans="1:30" s="98" customFormat="1" ht="20.25" hidden="1" customHeight="1" x14ac:dyDescent="0.25">
      <c r="A1337" s="166" t="s">
        <v>338</v>
      </c>
      <c r="B1337" s="166"/>
      <c r="C1337" s="166"/>
      <c r="D1337" s="166"/>
      <c r="E1337" s="166"/>
      <c r="F1337" s="182">
        <f t="shared" si="864"/>
        <v>2800</v>
      </c>
      <c r="G1337" s="182">
        <f t="shared" si="865"/>
        <v>3400</v>
      </c>
      <c r="H1337" s="183">
        <f t="shared" si="866"/>
        <v>2805</v>
      </c>
      <c r="I1337" s="108"/>
      <c r="J1337" s="105"/>
      <c r="K1337" s="105"/>
      <c r="L1337" s="121"/>
      <c r="M1337" s="111"/>
      <c r="N1337" s="155">
        <v>321310</v>
      </c>
      <c r="O1337" s="156" t="s">
        <v>45</v>
      </c>
      <c r="P1337" s="157" t="s">
        <v>259</v>
      </c>
      <c r="Q1337" s="158">
        <v>1400</v>
      </c>
      <c r="R1337" s="158">
        <f>S1337-Q1337</f>
        <v>0</v>
      </c>
      <c r="S1337" s="158">
        <v>1400</v>
      </c>
      <c r="T1337" s="158"/>
      <c r="U1337" s="252">
        <v>2000</v>
      </c>
      <c r="V1337" s="252">
        <v>1400</v>
      </c>
      <c r="W1337" s="289"/>
      <c r="X1337" s="158"/>
      <c r="Y1337" s="262"/>
      <c r="Z1337" s="158">
        <v>255</v>
      </c>
      <c r="AA1337" s="158">
        <f>+Q1337</f>
        <v>1400</v>
      </c>
      <c r="AB1337" s="158">
        <v>500</v>
      </c>
      <c r="AC1337" s="158">
        <v>400</v>
      </c>
      <c r="AD1337" s="158">
        <v>250</v>
      </c>
    </row>
    <row r="1338" spans="1:30" s="98" customFormat="1" ht="20.25" hidden="1" customHeight="1" x14ac:dyDescent="0.25">
      <c r="A1338" s="167" t="s">
        <v>338</v>
      </c>
      <c r="B1338" s="167"/>
      <c r="C1338" s="167"/>
      <c r="D1338" s="167"/>
      <c r="E1338" s="180" t="s">
        <v>380</v>
      </c>
      <c r="F1338" s="182">
        <f t="shared" si="864"/>
        <v>0</v>
      </c>
      <c r="G1338" s="182">
        <f t="shared" si="865"/>
        <v>0</v>
      </c>
      <c r="H1338" s="183">
        <f t="shared" si="866"/>
        <v>0</v>
      </c>
      <c r="I1338" s="108"/>
      <c r="J1338" s="115"/>
      <c r="K1338" s="115"/>
      <c r="L1338" s="115"/>
      <c r="M1338" s="176">
        <v>32132</v>
      </c>
      <c r="N1338" s="177"/>
      <c r="O1338" s="178" t="s">
        <v>45</v>
      </c>
      <c r="P1338" s="177" t="s">
        <v>150</v>
      </c>
      <c r="Q1338" s="179">
        <f t="shared" ref="Q1338:AD1338" si="884">Q1339</f>
        <v>0</v>
      </c>
      <c r="R1338" s="179">
        <f t="shared" si="884"/>
        <v>0</v>
      </c>
      <c r="S1338" s="179">
        <f t="shared" si="884"/>
        <v>0</v>
      </c>
      <c r="T1338" s="179">
        <f t="shared" si="884"/>
        <v>0</v>
      </c>
      <c r="U1338" s="251">
        <f t="shared" si="884"/>
        <v>0</v>
      </c>
      <c r="V1338" s="251">
        <f t="shared" si="884"/>
        <v>0</v>
      </c>
      <c r="W1338" s="287">
        <f t="shared" si="884"/>
        <v>0</v>
      </c>
      <c r="X1338" s="179"/>
      <c r="Y1338" s="261"/>
      <c r="Z1338" s="179">
        <f t="shared" si="884"/>
        <v>0</v>
      </c>
      <c r="AA1338" s="179">
        <f t="shared" si="884"/>
        <v>0</v>
      </c>
      <c r="AB1338" s="179">
        <f t="shared" si="884"/>
        <v>0</v>
      </c>
      <c r="AC1338" s="179">
        <f t="shared" si="884"/>
        <v>0</v>
      </c>
      <c r="AD1338" s="179">
        <f t="shared" si="884"/>
        <v>0</v>
      </c>
    </row>
    <row r="1339" spans="1:30" s="98" customFormat="1" ht="20.25" hidden="1" customHeight="1" x14ac:dyDescent="0.25">
      <c r="A1339" s="166" t="s">
        <v>338</v>
      </c>
      <c r="B1339" s="166"/>
      <c r="C1339" s="166"/>
      <c r="D1339" s="166"/>
      <c r="E1339" s="166"/>
      <c r="F1339" s="182">
        <f t="shared" si="864"/>
        <v>0</v>
      </c>
      <c r="G1339" s="182">
        <f t="shared" si="865"/>
        <v>0</v>
      </c>
      <c r="H1339" s="183">
        <f t="shared" si="866"/>
        <v>0</v>
      </c>
      <c r="I1339" s="108"/>
      <c r="J1339" s="105"/>
      <c r="K1339" s="105"/>
      <c r="L1339" s="121"/>
      <c r="M1339" s="111"/>
      <c r="N1339" s="155">
        <v>321320</v>
      </c>
      <c r="O1339" s="156" t="s">
        <v>45</v>
      </c>
      <c r="P1339" s="157" t="s">
        <v>150</v>
      </c>
      <c r="Q1339" s="158">
        <v>0</v>
      </c>
      <c r="R1339" s="158">
        <f>S1339-Q1339</f>
        <v>0</v>
      </c>
      <c r="S1339" s="158">
        <v>0</v>
      </c>
      <c r="T1339" s="158"/>
      <c r="U1339" s="252">
        <v>0</v>
      </c>
      <c r="V1339" s="252">
        <v>0</v>
      </c>
      <c r="W1339" s="289"/>
      <c r="X1339" s="158"/>
      <c r="Y1339" s="262"/>
      <c r="Z1339" s="158"/>
      <c r="AA1339" s="158">
        <f>+Q1339</f>
        <v>0</v>
      </c>
      <c r="AB1339" s="158"/>
      <c r="AC1339" s="158"/>
      <c r="AD1339" s="158"/>
    </row>
    <row r="1340" spans="1:30" s="194" customFormat="1" ht="20.25" hidden="1" customHeight="1" x14ac:dyDescent="0.25">
      <c r="A1340" s="172" t="s">
        <v>338</v>
      </c>
      <c r="B1340" s="172"/>
      <c r="C1340" s="195" t="s">
        <v>376</v>
      </c>
      <c r="D1340" s="195" t="s">
        <v>379</v>
      </c>
      <c r="E1340" s="195" t="s">
        <v>380</v>
      </c>
      <c r="F1340" s="187">
        <f t="shared" si="864"/>
        <v>200</v>
      </c>
      <c r="G1340" s="187">
        <f t="shared" si="865"/>
        <v>225</v>
      </c>
      <c r="H1340" s="188">
        <f t="shared" si="866"/>
        <v>124.89</v>
      </c>
      <c r="I1340" s="108"/>
      <c r="J1340" s="115"/>
      <c r="K1340" s="115">
        <v>322</v>
      </c>
      <c r="L1340" s="115"/>
      <c r="M1340" s="115"/>
      <c r="N1340" s="116"/>
      <c r="O1340" s="10" t="s">
        <v>45</v>
      </c>
      <c r="P1340" s="111" t="s">
        <v>151</v>
      </c>
      <c r="Q1340" s="117">
        <f t="shared" ref="Q1340:AD1342" si="885">Q1341</f>
        <v>100</v>
      </c>
      <c r="R1340" s="117">
        <f t="shared" si="885"/>
        <v>0</v>
      </c>
      <c r="S1340" s="117">
        <f t="shared" si="885"/>
        <v>100</v>
      </c>
      <c r="T1340" s="117">
        <f t="shared" si="885"/>
        <v>25</v>
      </c>
      <c r="U1340" s="250">
        <f t="shared" si="885"/>
        <v>100</v>
      </c>
      <c r="V1340" s="250">
        <f t="shared" si="885"/>
        <v>100</v>
      </c>
      <c r="W1340" s="286">
        <f t="shared" si="885"/>
        <v>0</v>
      </c>
      <c r="X1340" s="117"/>
      <c r="Y1340" s="260"/>
      <c r="Z1340" s="193">
        <f t="shared" si="885"/>
        <v>24.89</v>
      </c>
      <c r="AA1340" s="193">
        <f t="shared" si="885"/>
        <v>100</v>
      </c>
      <c r="AB1340" s="193">
        <f t="shared" si="885"/>
        <v>0</v>
      </c>
      <c r="AC1340" s="193">
        <f t="shared" si="885"/>
        <v>0</v>
      </c>
      <c r="AD1340" s="193">
        <f t="shared" si="885"/>
        <v>0</v>
      </c>
    </row>
    <row r="1341" spans="1:30" s="98" customFormat="1" ht="20.25" hidden="1" customHeight="1" x14ac:dyDescent="0.25">
      <c r="A1341" s="166" t="s">
        <v>338</v>
      </c>
      <c r="B1341" s="166"/>
      <c r="C1341" s="166"/>
      <c r="D1341" s="180" t="s">
        <v>379</v>
      </c>
      <c r="E1341" s="180" t="s">
        <v>380</v>
      </c>
      <c r="F1341" s="182">
        <f t="shared" si="864"/>
        <v>200</v>
      </c>
      <c r="G1341" s="182">
        <f t="shared" si="865"/>
        <v>225</v>
      </c>
      <c r="H1341" s="183">
        <f t="shared" si="866"/>
        <v>124.89</v>
      </c>
      <c r="I1341" s="108"/>
      <c r="J1341" s="108"/>
      <c r="K1341" s="108"/>
      <c r="L1341" s="116">
        <v>3221</v>
      </c>
      <c r="M1341" s="108"/>
      <c r="N1341" s="108"/>
      <c r="O1341" s="10" t="s">
        <v>45</v>
      </c>
      <c r="P1341" s="109" t="s">
        <v>152</v>
      </c>
      <c r="Q1341" s="117">
        <f t="shared" si="885"/>
        <v>100</v>
      </c>
      <c r="R1341" s="117">
        <f t="shared" si="885"/>
        <v>0</v>
      </c>
      <c r="S1341" s="117">
        <f t="shared" si="885"/>
        <v>100</v>
      </c>
      <c r="T1341" s="117">
        <v>25</v>
      </c>
      <c r="U1341" s="250">
        <f t="shared" si="885"/>
        <v>100</v>
      </c>
      <c r="V1341" s="250">
        <f t="shared" si="885"/>
        <v>100</v>
      </c>
      <c r="W1341" s="286">
        <f t="shared" si="885"/>
        <v>0</v>
      </c>
      <c r="X1341" s="117"/>
      <c r="Y1341" s="260"/>
      <c r="Z1341" s="117">
        <f t="shared" si="885"/>
        <v>24.89</v>
      </c>
      <c r="AA1341" s="117">
        <f t="shared" si="885"/>
        <v>100</v>
      </c>
      <c r="AB1341" s="117">
        <f t="shared" si="885"/>
        <v>0</v>
      </c>
      <c r="AC1341" s="117">
        <f t="shared" si="885"/>
        <v>0</v>
      </c>
      <c r="AD1341" s="117">
        <f t="shared" si="885"/>
        <v>0</v>
      </c>
    </row>
    <row r="1342" spans="1:30" s="98" customFormat="1" ht="20.25" hidden="1" customHeight="1" x14ac:dyDescent="0.25">
      <c r="A1342" s="167" t="s">
        <v>338</v>
      </c>
      <c r="B1342" s="167"/>
      <c r="C1342" s="167"/>
      <c r="D1342" s="167"/>
      <c r="E1342" s="180" t="s">
        <v>380</v>
      </c>
      <c r="F1342" s="182">
        <f t="shared" si="864"/>
        <v>200</v>
      </c>
      <c r="G1342" s="182">
        <f t="shared" si="865"/>
        <v>200</v>
      </c>
      <c r="H1342" s="183">
        <f t="shared" si="866"/>
        <v>124.89</v>
      </c>
      <c r="I1342" s="108"/>
      <c r="J1342" s="115"/>
      <c r="K1342" s="115"/>
      <c r="L1342" s="115"/>
      <c r="M1342" s="176">
        <v>32211</v>
      </c>
      <c r="N1342" s="177"/>
      <c r="O1342" s="178" t="s">
        <v>45</v>
      </c>
      <c r="P1342" s="177" t="s">
        <v>153</v>
      </c>
      <c r="Q1342" s="179">
        <f t="shared" si="885"/>
        <v>100</v>
      </c>
      <c r="R1342" s="179">
        <f t="shared" si="885"/>
        <v>0</v>
      </c>
      <c r="S1342" s="179">
        <f t="shared" si="885"/>
        <v>100</v>
      </c>
      <c r="T1342" s="179">
        <f t="shared" si="885"/>
        <v>0</v>
      </c>
      <c r="U1342" s="251">
        <f t="shared" si="885"/>
        <v>100</v>
      </c>
      <c r="V1342" s="251">
        <f t="shared" si="885"/>
        <v>100</v>
      </c>
      <c r="W1342" s="287">
        <f t="shared" si="885"/>
        <v>0</v>
      </c>
      <c r="X1342" s="179"/>
      <c r="Y1342" s="261"/>
      <c r="Z1342" s="179">
        <f t="shared" si="885"/>
        <v>24.89</v>
      </c>
      <c r="AA1342" s="179">
        <f t="shared" si="885"/>
        <v>100</v>
      </c>
      <c r="AB1342" s="179">
        <f t="shared" si="885"/>
        <v>0</v>
      </c>
      <c r="AC1342" s="179">
        <f t="shared" si="885"/>
        <v>0</v>
      </c>
      <c r="AD1342" s="179">
        <f t="shared" si="885"/>
        <v>0</v>
      </c>
    </row>
    <row r="1343" spans="1:30" s="98" customFormat="1" ht="20.25" hidden="1" customHeight="1" x14ac:dyDescent="0.25">
      <c r="A1343" s="166" t="s">
        <v>338</v>
      </c>
      <c r="B1343" s="166"/>
      <c r="C1343" s="166"/>
      <c r="D1343" s="166"/>
      <c r="E1343" s="166"/>
      <c r="F1343" s="182">
        <f t="shared" si="864"/>
        <v>200</v>
      </c>
      <c r="G1343" s="182">
        <f t="shared" si="865"/>
        <v>200</v>
      </c>
      <c r="H1343" s="183">
        <f t="shared" si="866"/>
        <v>124.89</v>
      </c>
      <c r="I1343" s="108"/>
      <c r="J1343" s="108"/>
      <c r="K1343" s="108"/>
      <c r="L1343" s="116"/>
      <c r="M1343" s="111"/>
      <c r="N1343" s="155">
        <v>322110</v>
      </c>
      <c r="O1343" s="156" t="s">
        <v>45</v>
      </c>
      <c r="P1343" s="157" t="s">
        <v>153</v>
      </c>
      <c r="Q1343" s="158">
        <v>100</v>
      </c>
      <c r="R1343" s="158">
        <f>S1343-Q1343</f>
        <v>0</v>
      </c>
      <c r="S1343" s="158">
        <v>100</v>
      </c>
      <c r="T1343" s="158"/>
      <c r="U1343" s="252">
        <v>100</v>
      </c>
      <c r="V1343" s="252">
        <v>100</v>
      </c>
      <c r="W1343" s="289"/>
      <c r="X1343" s="158"/>
      <c r="Y1343" s="262"/>
      <c r="Z1343" s="158">
        <v>24.89</v>
      </c>
      <c r="AA1343" s="158">
        <f>+Q1343</f>
        <v>100</v>
      </c>
      <c r="AB1343" s="158"/>
      <c r="AC1343" s="158"/>
      <c r="AD1343" s="158"/>
    </row>
    <row r="1344" spans="1:30" s="194" customFormat="1" ht="20.25" hidden="1" customHeight="1" x14ac:dyDescent="0.25">
      <c r="A1344" s="172" t="s">
        <v>338</v>
      </c>
      <c r="B1344" s="172"/>
      <c r="C1344" s="195" t="s">
        <v>376</v>
      </c>
      <c r="D1344" s="195" t="s">
        <v>379</v>
      </c>
      <c r="E1344" s="195" t="s">
        <v>380</v>
      </c>
      <c r="F1344" s="187">
        <f t="shared" si="864"/>
        <v>5000</v>
      </c>
      <c r="G1344" s="187">
        <f t="shared" si="865"/>
        <v>5000</v>
      </c>
      <c r="H1344" s="188">
        <f t="shared" si="866"/>
        <v>4600</v>
      </c>
      <c r="I1344" s="108"/>
      <c r="J1344" s="115"/>
      <c r="K1344" s="115">
        <v>323</v>
      </c>
      <c r="L1344" s="115"/>
      <c r="M1344" s="115"/>
      <c r="N1344" s="116"/>
      <c r="O1344" s="10" t="s">
        <v>45</v>
      </c>
      <c r="P1344" s="111" t="s">
        <v>182</v>
      </c>
      <c r="Q1344" s="117">
        <f t="shared" ref="Q1344:AD1346" si="886">Q1345</f>
        <v>2500</v>
      </c>
      <c r="R1344" s="117">
        <f t="shared" si="886"/>
        <v>0</v>
      </c>
      <c r="S1344" s="117">
        <f t="shared" si="886"/>
        <v>2500</v>
      </c>
      <c r="T1344" s="117">
        <f t="shared" si="886"/>
        <v>0</v>
      </c>
      <c r="U1344" s="250">
        <f t="shared" si="886"/>
        <v>2500</v>
      </c>
      <c r="V1344" s="250">
        <f t="shared" si="886"/>
        <v>2500</v>
      </c>
      <c r="W1344" s="286">
        <f t="shared" si="886"/>
        <v>0</v>
      </c>
      <c r="X1344" s="117"/>
      <c r="Y1344" s="260"/>
      <c r="Z1344" s="193">
        <f t="shared" si="886"/>
        <v>0</v>
      </c>
      <c r="AA1344" s="193">
        <f t="shared" si="886"/>
        <v>2500</v>
      </c>
      <c r="AB1344" s="193">
        <f t="shared" si="886"/>
        <v>1000</v>
      </c>
      <c r="AC1344" s="193">
        <f t="shared" si="886"/>
        <v>700</v>
      </c>
      <c r="AD1344" s="193">
        <f t="shared" si="886"/>
        <v>400</v>
      </c>
    </row>
    <row r="1345" spans="1:31" s="98" customFormat="1" ht="20.25" hidden="1" customHeight="1" x14ac:dyDescent="0.25">
      <c r="A1345" s="166" t="s">
        <v>338</v>
      </c>
      <c r="B1345" s="166"/>
      <c r="C1345" s="166"/>
      <c r="D1345" s="180" t="s">
        <v>379</v>
      </c>
      <c r="E1345" s="180" t="s">
        <v>380</v>
      </c>
      <c r="F1345" s="182">
        <f t="shared" si="864"/>
        <v>5000</v>
      </c>
      <c r="G1345" s="182">
        <f t="shared" si="865"/>
        <v>5000</v>
      </c>
      <c r="H1345" s="183">
        <f t="shared" si="866"/>
        <v>4600</v>
      </c>
      <c r="I1345" s="108"/>
      <c r="J1345" s="108"/>
      <c r="K1345" s="108"/>
      <c r="L1345" s="116">
        <v>3237</v>
      </c>
      <c r="M1345" s="108"/>
      <c r="N1345" s="108"/>
      <c r="O1345" s="10" t="s">
        <v>45</v>
      </c>
      <c r="P1345" s="109" t="s">
        <v>206</v>
      </c>
      <c r="Q1345" s="117">
        <f t="shared" si="886"/>
        <v>2500</v>
      </c>
      <c r="R1345" s="117">
        <f t="shared" si="886"/>
        <v>0</v>
      </c>
      <c r="S1345" s="117">
        <f t="shared" si="886"/>
        <v>2500</v>
      </c>
      <c r="T1345" s="117">
        <f t="shared" si="886"/>
        <v>0</v>
      </c>
      <c r="U1345" s="250">
        <f t="shared" si="886"/>
        <v>2500</v>
      </c>
      <c r="V1345" s="250">
        <f t="shared" si="886"/>
        <v>2500</v>
      </c>
      <c r="W1345" s="286">
        <f t="shared" si="886"/>
        <v>0</v>
      </c>
      <c r="X1345" s="117"/>
      <c r="Y1345" s="260"/>
      <c r="Z1345" s="117">
        <f t="shared" si="886"/>
        <v>0</v>
      </c>
      <c r="AA1345" s="117">
        <f t="shared" si="886"/>
        <v>2500</v>
      </c>
      <c r="AB1345" s="117">
        <f t="shared" si="886"/>
        <v>1000</v>
      </c>
      <c r="AC1345" s="117">
        <f t="shared" si="886"/>
        <v>700</v>
      </c>
      <c r="AD1345" s="117">
        <f t="shared" si="886"/>
        <v>400</v>
      </c>
    </row>
    <row r="1346" spans="1:31" s="98" customFormat="1" ht="20.25" hidden="1" customHeight="1" x14ac:dyDescent="0.25">
      <c r="A1346" s="167" t="s">
        <v>338</v>
      </c>
      <c r="B1346" s="167"/>
      <c r="C1346" s="167"/>
      <c r="D1346" s="167"/>
      <c r="E1346" s="180" t="s">
        <v>380</v>
      </c>
      <c r="F1346" s="182">
        <f t="shared" si="864"/>
        <v>5000</v>
      </c>
      <c r="G1346" s="182">
        <f t="shared" si="865"/>
        <v>5000</v>
      </c>
      <c r="H1346" s="183">
        <f t="shared" si="866"/>
        <v>4600</v>
      </c>
      <c r="I1346" s="108"/>
      <c r="J1346" s="115"/>
      <c r="K1346" s="115"/>
      <c r="L1346" s="115"/>
      <c r="M1346" s="176">
        <v>32379</v>
      </c>
      <c r="N1346" s="177"/>
      <c r="O1346" s="178" t="s">
        <v>45</v>
      </c>
      <c r="P1346" s="177" t="s">
        <v>209</v>
      </c>
      <c r="Q1346" s="179">
        <f t="shared" si="886"/>
        <v>2500</v>
      </c>
      <c r="R1346" s="179">
        <f t="shared" si="886"/>
        <v>0</v>
      </c>
      <c r="S1346" s="179">
        <f t="shared" si="886"/>
        <v>2500</v>
      </c>
      <c r="T1346" s="179">
        <f t="shared" si="886"/>
        <v>0</v>
      </c>
      <c r="U1346" s="251">
        <f t="shared" si="886"/>
        <v>2500</v>
      </c>
      <c r="V1346" s="251">
        <f t="shared" si="886"/>
        <v>2500</v>
      </c>
      <c r="W1346" s="287">
        <f t="shared" si="886"/>
        <v>0</v>
      </c>
      <c r="X1346" s="179"/>
      <c r="Y1346" s="261"/>
      <c r="Z1346" s="179">
        <f t="shared" si="886"/>
        <v>0</v>
      </c>
      <c r="AA1346" s="179">
        <f t="shared" si="886"/>
        <v>2500</v>
      </c>
      <c r="AB1346" s="179">
        <f t="shared" si="886"/>
        <v>1000</v>
      </c>
      <c r="AC1346" s="179">
        <f t="shared" si="886"/>
        <v>700</v>
      </c>
      <c r="AD1346" s="179">
        <f t="shared" si="886"/>
        <v>400</v>
      </c>
    </row>
    <row r="1347" spans="1:31" s="98" customFormat="1" ht="20.25" hidden="1" customHeight="1" x14ac:dyDescent="0.25">
      <c r="A1347" s="166" t="s">
        <v>338</v>
      </c>
      <c r="B1347" s="166"/>
      <c r="C1347" s="166"/>
      <c r="D1347" s="166"/>
      <c r="E1347" s="166"/>
      <c r="F1347" s="182">
        <f t="shared" si="864"/>
        <v>5000</v>
      </c>
      <c r="G1347" s="182">
        <f t="shared" si="865"/>
        <v>5000</v>
      </c>
      <c r="H1347" s="183">
        <f t="shared" si="866"/>
        <v>4600</v>
      </c>
      <c r="I1347" s="108"/>
      <c r="J1347" s="123"/>
      <c r="K1347" s="123"/>
      <c r="L1347" s="116"/>
      <c r="M1347" s="128"/>
      <c r="N1347" s="155">
        <v>323790</v>
      </c>
      <c r="O1347" s="156" t="s">
        <v>45</v>
      </c>
      <c r="P1347" s="157" t="s">
        <v>209</v>
      </c>
      <c r="Q1347" s="158">
        <v>2500</v>
      </c>
      <c r="R1347" s="158">
        <f>S1347-Q1347</f>
        <v>0</v>
      </c>
      <c r="S1347" s="158">
        <v>2500</v>
      </c>
      <c r="T1347" s="158"/>
      <c r="U1347" s="252">
        <v>2500</v>
      </c>
      <c r="V1347" s="252">
        <v>2500</v>
      </c>
      <c r="W1347" s="289"/>
      <c r="X1347" s="158"/>
      <c r="Y1347" s="262"/>
      <c r="Z1347" s="158"/>
      <c r="AA1347" s="158">
        <f>+Q1347</f>
        <v>2500</v>
      </c>
      <c r="AB1347" s="158">
        <v>1000</v>
      </c>
      <c r="AC1347" s="158">
        <f>1000-300</f>
        <v>700</v>
      </c>
      <c r="AD1347" s="158">
        <v>400</v>
      </c>
    </row>
    <row r="1348" spans="1:31" s="91" customFormat="1" ht="20.100000000000001" customHeight="1" x14ac:dyDescent="0.25">
      <c r="A1348" s="167"/>
      <c r="B1348" s="181"/>
      <c r="C1348" s="181"/>
      <c r="D1348" s="181"/>
      <c r="E1348" s="181"/>
      <c r="F1348" s="181"/>
      <c r="G1348" s="181"/>
      <c r="H1348" s="167"/>
      <c r="I1348" s="129"/>
      <c r="J1348" s="129"/>
      <c r="K1348" s="129"/>
      <c r="L1348" s="129"/>
      <c r="M1348" s="129"/>
      <c r="N1348" s="129"/>
      <c r="O1348" s="130"/>
      <c r="P1348" s="131"/>
      <c r="Q1348" s="132"/>
      <c r="R1348" s="60"/>
      <c r="W1348" s="292"/>
      <c r="Y1348" s="90"/>
    </row>
    <row r="1349" spans="1:31" s="91" customFormat="1" ht="20.100000000000001" customHeight="1" x14ac:dyDescent="0.25">
      <c r="A1349" s="167"/>
      <c r="B1349" s="181"/>
      <c r="C1349" s="181"/>
      <c r="D1349" s="181"/>
      <c r="E1349" s="181"/>
      <c r="F1349" s="181"/>
      <c r="G1349" s="181"/>
      <c r="H1349" s="167"/>
      <c r="I1349" s="133" t="s">
        <v>452</v>
      </c>
      <c r="J1349" s="133"/>
      <c r="K1349" s="133"/>
      <c r="L1349" s="133"/>
      <c r="M1349" s="133"/>
      <c r="N1349" s="133"/>
      <c r="O1349" s="133"/>
      <c r="P1349" s="134"/>
      <c r="Q1349" s="135"/>
      <c r="R1349" s="61"/>
      <c r="W1349" s="292"/>
      <c r="Y1349" s="90"/>
    </row>
    <row r="1350" spans="1:31" s="91" customFormat="1" ht="20.100000000000001" customHeight="1" x14ac:dyDescent="0.25">
      <c r="A1350" s="167"/>
      <c r="B1350" s="181"/>
      <c r="C1350" s="181"/>
      <c r="D1350" s="181"/>
      <c r="E1350" s="181"/>
      <c r="F1350" s="181"/>
      <c r="G1350" s="181"/>
      <c r="H1350" s="167"/>
      <c r="I1350" s="244"/>
      <c r="J1350" s="244"/>
      <c r="K1350" s="244"/>
      <c r="L1350" s="244"/>
      <c r="M1350" s="244"/>
      <c r="N1350" s="244"/>
      <c r="O1350" s="244"/>
      <c r="P1350" s="135"/>
      <c r="Q1350" s="90"/>
      <c r="W1350" s="292"/>
      <c r="Y1350" s="90"/>
    </row>
    <row r="1351" spans="1:31" s="91" customFormat="1" ht="15.75" customHeight="1" x14ac:dyDescent="0.25">
      <c r="A1351" s="167"/>
      <c r="B1351" s="181"/>
      <c r="C1351" s="181"/>
      <c r="D1351" s="181"/>
      <c r="E1351" s="181"/>
      <c r="F1351" s="181"/>
      <c r="G1351" s="181"/>
      <c r="H1351" s="167"/>
      <c r="I1351" s="244" t="s">
        <v>22</v>
      </c>
      <c r="J1351" s="244"/>
      <c r="K1351" s="244"/>
      <c r="L1351" s="244"/>
      <c r="M1351" s="244"/>
      <c r="N1351" s="244"/>
      <c r="O1351" s="137"/>
      <c r="Q1351" s="133"/>
      <c r="R1351" s="133"/>
      <c r="S1351" s="138" t="s">
        <v>32</v>
      </c>
      <c r="W1351" s="404" t="s">
        <v>32</v>
      </c>
      <c r="X1351" s="404"/>
      <c r="Y1351" s="404"/>
      <c r="AD1351" s="138" t="s">
        <v>32</v>
      </c>
    </row>
    <row r="1352" spans="1:31" s="91" customFormat="1" ht="20.25" customHeight="1" x14ac:dyDescent="0.25">
      <c r="A1352" s="167"/>
      <c r="B1352" s="181"/>
      <c r="C1352" s="181"/>
      <c r="D1352" s="181"/>
      <c r="E1352" s="181"/>
      <c r="F1352" s="181"/>
      <c r="G1352" s="181"/>
      <c r="H1352" s="167"/>
      <c r="I1352" s="133" t="s">
        <v>31</v>
      </c>
      <c r="J1352" s="133"/>
      <c r="K1352" s="133"/>
      <c r="L1352" s="133"/>
      <c r="M1352" s="133"/>
      <c r="N1352" s="133"/>
      <c r="O1352" s="133"/>
      <c r="Q1352" s="133"/>
      <c r="R1352" s="133"/>
      <c r="S1352" s="138" t="s">
        <v>37</v>
      </c>
      <c r="V1352" s="241"/>
      <c r="W1352" s="405" t="s">
        <v>476</v>
      </c>
      <c r="X1352" s="405"/>
      <c r="Y1352" s="405"/>
      <c r="Z1352" s="241"/>
      <c r="AA1352" s="241"/>
      <c r="AB1352" s="241"/>
      <c r="AC1352" s="241"/>
      <c r="AD1352" s="241"/>
      <c r="AE1352" s="241"/>
    </row>
    <row r="1353" spans="1:31" s="91" customFormat="1" ht="20.25" customHeight="1" x14ac:dyDescent="0.25">
      <c r="A1353" s="167"/>
      <c r="B1353" s="181"/>
      <c r="C1353" s="181"/>
      <c r="D1353" s="181"/>
      <c r="E1353" s="181"/>
      <c r="F1353" s="181"/>
      <c r="G1353" s="181"/>
      <c r="H1353" s="167"/>
      <c r="I1353" s="139"/>
      <c r="J1353" s="139"/>
      <c r="K1353" s="139"/>
      <c r="L1353" s="139"/>
      <c r="M1353" s="139"/>
      <c r="N1353" s="139"/>
      <c r="O1353" s="139"/>
      <c r="P1353" s="140"/>
      <c r="Q1353" s="62"/>
      <c r="R1353" s="62"/>
      <c r="S1353" s="140" t="s">
        <v>374</v>
      </c>
      <c r="W1353" s="293" t="s">
        <v>374</v>
      </c>
      <c r="X1353" s="133"/>
      <c r="Y1353" s="133"/>
      <c r="AD1353" s="140" t="s">
        <v>374</v>
      </c>
    </row>
    <row r="1354" spans="1:31" s="91" customFormat="1" ht="20.25" customHeight="1" x14ac:dyDescent="0.25">
      <c r="A1354" s="167"/>
      <c r="B1354" s="181"/>
      <c r="C1354" s="181"/>
      <c r="D1354" s="181"/>
      <c r="E1354" s="181"/>
      <c r="F1354" s="181"/>
      <c r="G1354" s="181"/>
      <c r="H1354" s="167"/>
      <c r="I1354" s="141"/>
      <c r="J1354" s="141"/>
      <c r="K1354" s="141"/>
      <c r="L1354" s="141"/>
      <c r="M1354" s="141"/>
      <c r="N1354" s="141"/>
      <c r="O1354" s="142"/>
      <c r="P1354" s="143"/>
      <c r="Q1354" s="54"/>
      <c r="R1354" s="54"/>
      <c r="S1354" s="54"/>
      <c r="W1354" s="292"/>
      <c r="Y1354" s="90"/>
    </row>
    <row r="1355" spans="1:31" x14ac:dyDescent="0.25">
      <c r="P1355" s="143"/>
      <c r="Q1355" s="54"/>
      <c r="R1355" s="54"/>
    </row>
    <row r="1356" spans="1:31" x14ac:dyDescent="0.25">
      <c r="P1356" s="143"/>
      <c r="Q1356" s="54"/>
      <c r="R1356" s="54"/>
    </row>
  </sheetData>
  <mergeCells count="35">
    <mergeCell ref="I1189:O1189"/>
    <mergeCell ref="I1196:O1196"/>
    <mergeCell ref="I1292:O1292"/>
    <mergeCell ref="W1351:Y1351"/>
    <mergeCell ref="W1352:Y1352"/>
    <mergeCell ref="I1167:O1167"/>
    <mergeCell ref="I564:O564"/>
    <mergeCell ref="I638:O638"/>
    <mergeCell ref="I653:O653"/>
    <mergeCell ref="I682:O682"/>
    <mergeCell ref="I791:O791"/>
    <mergeCell ref="I796:O796"/>
    <mergeCell ref="I923:O923"/>
    <mergeCell ref="I932:O932"/>
    <mergeCell ref="I1063:O1063"/>
    <mergeCell ref="I1068:O1068"/>
    <mergeCell ref="I1162:O1162"/>
    <mergeCell ref="I472:O472"/>
    <mergeCell ref="I7:P7"/>
    <mergeCell ref="I8:O8"/>
    <mergeCell ref="I9:P9"/>
    <mergeCell ref="I10:O10"/>
    <mergeCell ref="I11:O11"/>
    <mergeCell ref="I12:O12"/>
    <mergeCell ref="I13:O13"/>
    <mergeCell ref="I14:O14"/>
    <mergeCell ref="I15:O15"/>
    <mergeCell ref="I17:O17"/>
    <mergeCell ref="I18:O18"/>
    <mergeCell ref="A6:H6"/>
    <mergeCell ref="I2:AD2"/>
    <mergeCell ref="I4:AD4"/>
    <mergeCell ref="Q5:S5"/>
    <mergeCell ref="T5:Y5"/>
    <mergeCell ref="Z5:AD5"/>
  </mergeCells>
  <conditionalFormatting sqref="F17:H1347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I1354 O19 O797 O1197 I1348:O1348 O1069 O1067 O639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248"/>
  <sheetViews>
    <sheetView showGridLines="0" zoomScale="80" zoomScaleNormal="80" zoomScaleSheetLayoutView="90" workbookViewId="0">
      <pane ySplit="7" topLeftCell="A8" activePane="bottomLeft" state="frozen"/>
      <selection pane="bottomLeft" activeCell="I20" sqref="I20"/>
    </sheetView>
  </sheetViews>
  <sheetFormatPr defaultColWidth="9.140625" defaultRowHeight="14.25" x14ac:dyDescent="0.25"/>
  <cols>
    <col min="1" max="2" width="6.85546875" style="87" customWidth="1"/>
    <col min="3" max="5" width="6.85546875" style="87" hidden="1" customWidth="1"/>
    <col min="6" max="6" width="9.42578125" style="87" hidden="1" customWidth="1"/>
    <col min="7" max="7" width="6.85546875" style="144" customWidth="1"/>
    <col min="8" max="8" width="79.5703125" style="87" bestFit="1" customWidth="1"/>
    <col min="9" max="9" width="16.42578125" style="87" customWidth="1"/>
    <col min="10" max="10" width="14.85546875" style="143" customWidth="1"/>
    <col min="11" max="11" width="17" style="54" customWidth="1"/>
    <col min="12" max="12" width="3.5703125" style="87" customWidth="1"/>
    <col min="13" max="13" width="12.7109375" style="87" customWidth="1"/>
    <col min="14" max="14" width="12.7109375" style="87" bestFit="1" customWidth="1"/>
    <col min="15" max="16384" width="9.140625" style="87"/>
  </cols>
  <sheetData>
    <row r="2" spans="1:12" ht="12.75" customHeight="1" x14ac:dyDescent="0.25">
      <c r="A2" s="355" t="s">
        <v>64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</row>
    <row r="3" spans="1:12" ht="17.2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9"/>
    </row>
    <row r="4" spans="1:12" ht="17.25" customHeight="1" x14ac:dyDescent="0.25">
      <c r="A4" s="356" t="s">
        <v>65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</row>
    <row r="5" spans="1:12" ht="20.2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90"/>
    </row>
    <row r="6" spans="1:12" s="91" customFormat="1" ht="67.5" customHeight="1" x14ac:dyDescent="0.25">
      <c r="A6" s="56" t="s">
        <v>13</v>
      </c>
      <c r="B6" s="56" t="s">
        <v>14</v>
      </c>
      <c r="C6" s="56" t="s">
        <v>303</v>
      </c>
      <c r="D6" s="56" t="s">
        <v>304</v>
      </c>
      <c r="E6" s="56" t="s">
        <v>305</v>
      </c>
      <c r="F6" s="56"/>
      <c r="G6" s="57" t="s">
        <v>15</v>
      </c>
      <c r="H6" s="58" t="s">
        <v>16</v>
      </c>
      <c r="I6" s="86" t="s">
        <v>112</v>
      </c>
      <c r="J6" s="86" t="s">
        <v>67</v>
      </c>
      <c r="K6" s="86" t="s">
        <v>113</v>
      </c>
    </row>
    <row r="7" spans="1:12" s="92" customFormat="1" ht="18" customHeight="1" x14ac:dyDescent="0.25">
      <c r="A7" s="59">
        <v>1</v>
      </c>
      <c r="B7" s="59">
        <v>2</v>
      </c>
      <c r="C7" s="59"/>
      <c r="D7" s="59"/>
      <c r="E7" s="59"/>
      <c r="F7" s="59"/>
      <c r="G7" s="59">
        <v>3</v>
      </c>
      <c r="H7" s="59">
        <v>4</v>
      </c>
      <c r="I7" s="59">
        <v>5</v>
      </c>
      <c r="J7" s="59">
        <v>6</v>
      </c>
      <c r="K7" s="85">
        <v>7</v>
      </c>
    </row>
    <row r="8" spans="1:12" s="92" customFormat="1" ht="31.5" customHeight="1" x14ac:dyDescent="0.25">
      <c r="A8" s="390" t="s">
        <v>87</v>
      </c>
      <c r="B8" s="391"/>
      <c r="C8" s="391"/>
      <c r="D8" s="391"/>
      <c r="E8" s="391"/>
      <c r="F8" s="391"/>
      <c r="G8" s="392"/>
      <c r="H8" s="93" t="s">
        <v>90</v>
      </c>
      <c r="I8" s="94">
        <f>+I556+I9+I462+I566+I683+I791+I824+I960+I1054+I1088+I1184+I796</f>
        <v>4809462.93</v>
      </c>
      <c r="J8" s="94">
        <f t="shared" ref="J8:K8" si="0">+J556+J9+J462+J566+J683+J791+J824+J960+J1054+J1088+J1184+J796</f>
        <v>0</v>
      </c>
      <c r="K8" s="94">
        <f t="shared" si="0"/>
        <v>4809462.93</v>
      </c>
    </row>
    <row r="9" spans="1:12" s="98" customFormat="1" ht="34.5" customHeight="1" x14ac:dyDescent="0.25">
      <c r="A9" s="406" t="s">
        <v>89</v>
      </c>
      <c r="B9" s="407"/>
      <c r="C9" s="407"/>
      <c r="D9" s="407"/>
      <c r="E9" s="407"/>
      <c r="F9" s="407"/>
      <c r="G9" s="408"/>
      <c r="H9" s="95" t="s">
        <v>90</v>
      </c>
      <c r="I9" s="96">
        <f>+I10+I239+I438</f>
        <v>3641244.9299999997</v>
      </c>
      <c r="J9" s="96">
        <f>+J10+J239+J438</f>
        <v>-44000</v>
      </c>
      <c r="K9" s="96">
        <f>+K10+K239+K438</f>
        <v>3597244.9299999997</v>
      </c>
    </row>
    <row r="10" spans="1:12" s="103" customFormat="1" ht="23.1" customHeight="1" x14ac:dyDescent="0.25">
      <c r="A10" s="99"/>
      <c r="B10" s="99"/>
      <c r="C10" s="99"/>
      <c r="D10" s="99"/>
      <c r="E10" s="99"/>
      <c r="F10" s="99" t="str">
        <f>+G10</f>
        <v>3.1.</v>
      </c>
      <c r="G10" s="100" t="s">
        <v>40</v>
      </c>
      <c r="H10" s="101" t="s">
        <v>19</v>
      </c>
      <c r="I10" s="102">
        <f>+I11</f>
        <v>1170744</v>
      </c>
      <c r="J10" s="102">
        <f t="shared" ref="J10:K10" si="1">+J11</f>
        <v>-17778</v>
      </c>
      <c r="K10" s="102">
        <f t="shared" si="1"/>
        <v>1152966</v>
      </c>
      <c r="L10" s="97"/>
    </row>
    <row r="11" spans="1:12" s="103" customFormat="1" ht="23.1" customHeight="1" x14ac:dyDescent="0.25">
      <c r="A11" s="104">
        <v>3</v>
      </c>
      <c r="B11" s="104"/>
      <c r="C11" s="104"/>
      <c r="D11" s="104"/>
      <c r="E11" s="104"/>
      <c r="F11" s="104"/>
      <c r="G11" s="159" t="s">
        <v>40</v>
      </c>
      <c r="H11" s="106" t="s">
        <v>17</v>
      </c>
      <c r="I11" s="107">
        <f>+I12+I53+I219+I229+I234</f>
        <v>1170744</v>
      </c>
      <c r="J11" s="107">
        <f>+J12+J53+J219+J229+J234</f>
        <v>-17778</v>
      </c>
      <c r="K11" s="107">
        <f>+K12+K53+K219+K229+K234</f>
        <v>1152966</v>
      </c>
      <c r="L11" s="97"/>
    </row>
    <row r="12" spans="1:12" s="98" customFormat="1" ht="23.1" customHeight="1" x14ac:dyDescent="0.25">
      <c r="A12" s="108"/>
      <c r="B12" s="108">
        <v>31</v>
      </c>
      <c r="C12" s="108"/>
      <c r="D12" s="108"/>
      <c r="E12" s="108"/>
      <c r="F12" s="108"/>
      <c r="G12" s="159" t="s">
        <v>40</v>
      </c>
      <c r="H12" s="109" t="s">
        <v>6</v>
      </c>
      <c r="I12" s="112">
        <f>I13+I30+I44</f>
        <v>606514</v>
      </c>
      <c r="J12" s="112">
        <f t="shared" ref="J12:K12" si="2">J13+J30+J44</f>
        <v>0</v>
      </c>
      <c r="K12" s="112">
        <f t="shared" si="2"/>
        <v>606514</v>
      </c>
      <c r="L12" s="97"/>
    </row>
    <row r="13" spans="1:12" s="98" customFormat="1" ht="20.25" customHeight="1" x14ac:dyDescent="0.25">
      <c r="A13" s="108"/>
      <c r="B13" s="115"/>
      <c r="C13" s="115">
        <v>311</v>
      </c>
      <c r="D13" s="115"/>
      <c r="E13" s="115"/>
      <c r="F13" s="116"/>
      <c r="G13" s="10" t="s">
        <v>40</v>
      </c>
      <c r="H13" s="111" t="s">
        <v>114</v>
      </c>
      <c r="I13" s="117">
        <f>I14+I22+I25</f>
        <v>493613.99999999994</v>
      </c>
      <c r="J13" s="117">
        <f>J14+J22+J25</f>
        <v>0</v>
      </c>
      <c r="K13" s="117">
        <f>K14+K22+K25</f>
        <v>493613.99999999994</v>
      </c>
      <c r="L13" s="97"/>
    </row>
    <row r="14" spans="1:12" s="98" customFormat="1" ht="20.25" customHeight="1" x14ac:dyDescent="0.25">
      <c r="A14" s="108"/>
      <c r="B14" s="115"/>
      <c r="C14" s="115"/>
      <c r="D14" s="115">
        <v>3111</v>
      </c>
      <c r="E14" s="115"/>
      <c r="F14" s="116"/>
      <c r="G14" s="10" t="s">
        <v>40</v>
      </c>
      <c r="H14" s="111" t="s">
        <v>115</v>
      </c>
      <c r="I14" s="117">
        <f t="shared" ref="I14:K14" si="3">I15</f>
        <v>461613.99999999994</v>
      </c>
      <c r="J14" s="117">
        <f t="shared" si="3"/>
        <v>0</v>
      </c>
      <c r="K14" s="117">
        <f t="shared" si="3"/>
        <v>461613.99999999994</v>
      </c>
      <c r="L14" s="97"/>
    </row>
    <row r="15" spans="1:12" s="98" customFormat="1" ht="20.25" customHeight="1" x14ac:dyDescent="0.25">
      <c r="A15" s="108"/>
      <c r="B15" s="115"/>
      <c r="C15" s="115"/>
      <c r="D15" s="115"/>
      <c r="E15" s="75">
        <v>31111</v>
      </c>
      <c r="F15" s="111"/>
      <c r="G15" s="10" t="s">
        <v>40</v>
      </c>
      <c r="H15" s="111" t="s">
        <v>116</v>
      </c>
      <c r="I15" s="117">
        <f>I16+I17+I18+I19+I20+I21</f>
        <v>461613.99999999994</v>
      </c>
      <c r="J15" s="117">
        <f>J16+J17+J18+J19+J20+J21</f>
        <v>0</v>
      </c>
      <c r="K15" s="117">
        <f>K16+K17+K18+K19+K20+K21</f>
        <v>461613.99999999994</v>
      </c>
      <c r="L15" s="97"/>
    </row>
    <row r="16" spans="1:12" s="98" customFormat="1" ht="20.25" customHeight="1" x14ac:dyDescent="0.25">
      <c r="A16" s="108"/>
      <c r="B16" s="115"/>
      <c r="C16" s="115"/>
      <c r="D16" s="115"/>
      <c r="E16" s="9"/>
      <c r="F16" s="155">
        <v>311110</v>
      </c>
      <c r="G16" s="156" t="s">
        <v>40</v>
      </c>
      <c r="H16" s="157" t="s">
        <v>117</v>
      </c>
      <c r="I16" s="158">
        <f>300800+99814.93+200000+3000+5000-150000-3000-0.93</f>
        <v>455613.99999999994</v>
      </c>
      <c r="J16" s="158">
        <f t="shared" ref="J16:J21" si="4">K16-I16</f>
        <v>0</v>
      </c>
      <c r="K16" s="158">
        <f>300800+99814.93+200000+3000+5000-150000-3000-0.93</f>
        <v>455613.99999999994</v>
      </c>
      <c r="L16" s="97"/>
    </row>
    <row r="17" spans="1:12" s="98" customFormat="1" ht="20.25" customHeight="1" x14ac:dyDescent="0.25">
      <c r="A17" s="108"/>
      <c r="B17" s="115"/>
      <c r="C17" s="115"/>
      <c r="D17" s="115"/>
      <c r="E17" s="9"/>
      <c r="F17" s="155">
        <v>311110</v>
      </c>
      <c r="G17" s="156" t="s">
        <v>40</v>
      </c>
      <c r="H17" s="157" t="s">
        <v>118</v>
      </c>
      <c r="I17" s="158">
        <v>0</v>
      </c>
      <c r="J17" s="158">
        <f t="shared" si="4"/>
        <v>0</v>
      </c>
      <c r="K17" s="158">
        <v>0</v>
      </c>
      <c r="L17" s="97"/>
    </row>
    <row r="18" spans="1:12" s="98" customFormat="1" ht="20.25" customHeight="1" x14ac:dyDescent="0.25">
      <c r="A18" s="108"/>
      <c r="B18" s="115"/>
      <c r="C18" s="115"/>
      <c r="D18" s="115"/>
      <c r="E18" s="9"/>
      <c r="F18" s="155">
        <v>311110</v>
      </c>
      <c r="G18" s="156" t="s">
        <v>40</v>
      </c>
      <c r="H18" s="157" t="s">
        <v>119</v>
      </c>
      <c r="I18" s="158">
        <v>0</v>
      </c>
      <c r="J18" s="158">
        <f t="shared" si="4"/>
        <v>0</v>
      </c>
      <c r="K18" s="158">
        <v>0</v>
      </c>
      <c r="L18" s="97"/>
    </row>
    <row r="19" spans="1:12" s="98" customFormat="1" ht="20.25" customHeight="1" x14ac:dyDescent="0.25">
      <c r="A19" s="108"/>
      <c r="B19" s="115"/>
      <c r="C19" s="115"/>
      <c r="D19" s="115"/>
      <c r="E19" s="9"/>
      <c r="F19" s="155">
        <v>311111</v>
      </c>
      <c r="G19" s="156" t="s">
        <v>40</v>
      </c>
      <c r="H19" s="157" t="s">
        <v>120</v>
      </c>
      <c r="I19" s="158">
        <v>3000</v>
      </c>
      <c r="J19" s="158">
        <f t="shared" si="4"/>
        <v>0</v>
      </c>
      <c r="K19" s="158">
        <v>3000</v>
      </c>
      <c r="L19" s="97"/>
    </row>
    <row r="20" spans="1:12" s="98" customFormat="1" ht="20.25" customHeight="1" x14ac:dyDescent="0.25">
      <c r="A20" s="108"/>
      <c r="B20" s="115"/>
      <c r="C20" s="115"/>
      <c r="D20" s="115"/>
      <c r="E20" s="9"/>
      <c r="F20" s="155">
        <v>311113</v>
      </c>
      <c r="G20" s="156" t="s">
        <v>40</v>
      </c>
      <c r="H20" s="157" t="s">
        <v>121</v>
      </c>
      <c r="I20" s="158">
        <v>3000</v>
      </c>
      <c r="J20" s="158">
        <f t="shared" si="4"/>
        <v>0</v>
      </c>
      <c r="K20" s="158">
        <v>3000</v>
      </c>
      <c r="L20" s="97"/>
    </row>
    <row r="21" spans="1:12" s="98" customFormat="1" ht="20.25" customHeight="1" x14ac:dyDescent="0.25">
      <c r="A21" s="108"/>
      <c r="B21" s="115"/>
      <c r="C21" s="115"/>
      <c r="D21" s="115"/>
      <c r="E21" s="9"/>
      <c r="F21" s="155">
        <v>311114</v>
      </c>
      <c r="G21" s="156" t="s">
        <v>40</v>
      </c>
      <c r="H21" s="157" t="s">
        <v>122</v>
      </c>
      <c r="I21" s="158">
        <v>0</v>
      </c>
      <c r="J21" s="158">
        <f t="shared" si="4"/>
        <v>0</v>
      </c>
      <c r="K21" s="158">
        <v>0</v>
      </c>
      <c r="L21" s="97"/>
    </row>
    <row r="22" spans="1:12" s="98" customFormat="1" ht="20.25" customHeight="1" x14ac:dyDescent="0.25">
      <c r="A22" s="108"/>
      <c r="B22" s="115"/>
      <c r="C22" s="115"/>
      <c r="D22" s="115">
        <v>3113</v>
      </c>
      <c r="E22" s="115"/>
      <c r="F22" s="116"/>
      <c r="G22" s="10" t="s">
        <v>40</v>
      </c>
      <c r="H22" s="111" t="s">
        <v>123</v>
      </c>
      <c r="I22" s="117">
        <f t="shared" ref="I22:K23" si="5">I23</f>
        <v>24000</v>
      </c>
      <c r="J22" s="117">
        <f t="shared" si="5"/>
        <v>0</v>
      </c>
      <c r="K22" s="117">
        <f t="shared" si="5"/>
        <v>24000</v>
      </c>
      <c r="L22" s="97"/>
    </row>
    <row r="23" spans="1:12" s="98" customFormat="1" ht="20.25" customHeight="1" x14ac:dyDescent="0.25">
      <c r="A23" s="108"/>
      <c r="B23" s="115"/>
      <c r="C23" s="115"/>
      <c r="D23" s="115"/>
      <c r="E23" s="75">
        <v>31131</v>
      </c>
      <c r="F23" s="111"/>
      <c r="G23" s="10" t="s">
        <v>40</v>
      </c>
      <c r="H23" s="111" t="s">
        <v>123</v>
      </c>
      <c r="I23" s="117">
        <f t="shared" si="5"/>
        <v>24000</v>
      </c>
      <c r="J23" s="117">
        <f t="shared" si="5"/>
        <v>0</v>
      </c>
      <c r="K23" s="117">
        <f t="shared" si="5"/>
        <v>24000</v>
      </c>
      <c r="L23" s="97"/>
    </row>
    <row r="24" spans="1:12" s="98" customFormat="1" ht="20.25" customHeight="1" x14ac:dyDescent="0.25">
      <c r="A24" s="108"/>
      <c r="B24" s="115"/>
      <c r="C24" s="115"/>
      <c r="D24" s="115"/>
      <c r="E24" s="9"/>
      <c r="F24" s="155">
        <v>311310</v>
      </c>
      <c r="G24" s="156" t="s">
        <v>40</v>
      </c>
      <c r="H24" s="157" t="s">
        <v>123</v>
      </c>
      <c r="I24" s="158">
        <v>24000</v>
      </c>
      <c r="J24" s="158">
        <f>K24-I24</f>
        <v>0</v>
      </c>
      <c r="K24" s="158">
        <v>24000</v>
      </c>
      <c r="L24" s="97"/>
    </row>
    <row r="25" spans="1:12" s="98" customFormat="1" ht="20.25" customHeight="1" x14ac:dyDescent="0.25">
      <c r="A25" s="108"/>
      <c r="B25" s="115"/>
      <c r="C25" s="115"/>
      <c r="D25" s="115">
        <v>3114</v>
      </c>
      <c r="E25" s="115"/>
      <c r="F25" s="116"/>
      <c r="G25" s="10" t="s">
        <v>40</v>
      </c>
      <c r="H25" s="111" t="s">
        <v>124</v>
      </c>
      <c r="I25" s="117">
        <f t="shared" ref="I25:K25" si="6">I26</f>
        <v>8000</v>
      </c>
      <c r="J25" s="117">
        <f t="shared" si="6"/>
        <v>0</v>
      </c>
      <c r="K25" s="117">
        <f t="shared" si="6"/>
        <v>8000</v>
      </c>
      <c r="L25" s="97"/>
    </row>
    <row r="26" spans="1:12" s="98" customFormat="1" ht="20.25" customHeight="1" x14ac:dyDescent="0.25">
      <c r="A26" s="108"/>
      <c r="B26" s="115"/>
      <c r="C26" s="115"/>
      <c r="D26" s="115"/>
      <c r="E26" s="75">
        <v>31141</v>
      </c>
      <c r="F26" s="111"/>
      <c r="G26" s="10" t="s">
        <v>40</v>
      </c>
      <c r="H26" s="111" t="s">
        <v>124</v>
      </c>
      <c r="I26" s="117">
        <f>I27+I29+I28</f>
        <v>8000</v>
      </c>
      <c r="J26" s="117">
        <f>J27+J29+J28</f>
        <v>0</v>
      </c>
      <c r="K26" s="117">
        <f>K27+K29+K28</f>
        <v>8000</v>
      </c>
      <c r="L26" s="97"/>
    </row>
    <row r="27" spans="1:12" s="98" customFormat="1" ht="20.25" customHeight="1" x14ac:dyDescent="0.25">
      <c r="A27" s="108"/>
      <c r="B27" s="115"/>
      <c r="C27" s="115"/>
      <c r="D27" s="115"/>
      <c r="E27" s="9"/>
      <c r="F27" s="155">
        <v>311410</v>
      </c>
      <c r="G27" s="156" t="s">
        <v>40</v>
      </c>
      <c r="H27" s="157" t="s">
        <v>124</v>
      </c>
      <c r="I27" s="158">
        <v>8000</v>
      </c>
      <c r="J27" s="158">
        <f>K27-I27</f>
        <v>0</v>
      </c>
      <c r="K27" s="158">
        <v>8000</v>
      </c>
      <c r="L27" s="97"/>
    </row>
    <row r="28" spans="1:12" s="98" customFormat="1" ht="20.25" customHeight="1" x14ac:dyDescent="0.25">
      <c r="A28" s="108"/>
      <c r="B28" s="115"/>
      <c r="C28" s="115"/>
      <c r="D28" s="115"/>
      <c r="E28" s="9"/>
      <c r="F28" s="155">
        <v>311410</v>
      </c>
      <c r="G28" s="156" t="s">
        <v>40</v>
      </c>
      <c r="H28" s="157" t="s">
        <v>125</v>
      </c>
      <c r="I28" s="158">
        <v>0</v>
      </c>
      <c r="J28" s="158">
        <f>K28-I28</f>
        <v>0</v>
      </c>
      <c r="K28" s="158">
        <v>0</v>
      </c>
      <c r="L28" s="97"/>
    </row>
    <row r="29" spans="1:12" s="98" customFormat="1" ht="20.25" customHeight="1" x14ac:dyDescent="0.25">
      <c r="A29" s="108"/>
      <c r="B29" s="115"/>
      <c r="C29" s="115"/>
      <c r="D29" s="115"/>
      <c r="E29" s="9"/>
      <c r="F29" s="155">
        <v>311411</v>
      </c>
      <c r="G29" s="156" t="s">
        <v>40</v>
      </c>
      <c r="H29" s="157" t="s">
        <v>126</v>
      </c>
      <c r="I29" s="158">
        <v>0</v>
      </c>
      <c r="J29" s="158">
        <f>K29-I29</f>
        <v>0</v>
      </c>
      <c r="K29" s="158">
        <v>0</v>
      </c>
      <c r="L29" s="97"/>
    </row>
    <row r="30" spans="1:12" s="98" customFormat="1" ht="20.25" customHeight="1" x14ac:dyDescent="0.25">
      <c r="A30" s="108"/>
      <c r="B30" s="115"/>
      <c r="C30" s="115">
        <v>312</v>
      </c>
      <c r="D30" s="115"/>
      <c r="E30" s="115"/>
      <c r="F30" s="116"/>
      <c r="G30" s="10" t="s">
        <v>40</v>
      </c>
      <c r="H30" s="111" t="s">
        <v>127</v>
      </c>
      <c r="I30" s="117">
        <f>I31</f>
        <v>30900</v>
      </c>
      <c r="J30" s="117">
        <f>J31</f>
        <v>0</v>
      </c>
      <c r="K30" s="117">
        <f>K31</f>
        <v>30900</v>
      </c>
      <c r="L30" s="97"/>
    </row>
    <row r="31" spans="1:12" s="98" customFormat="1" ht="20.25" customHeight="1" x14ac:dyDescent="0.25">
      <c r="A31" s="108"/>
      <c r="B31" s="115"/>
      <c r="C31" s="115"/>
      <c r="D31" s="115">
        <v>3121</v>
      </c>
      <c r="E31" s="115"/>
      <c r="F31" s="116"/>
      <c r="G31" s="10" t="s">
        <v>40</v>
      </c>
      <c r="H31" s="111" t="s">
        <v>127</v>
      </c>
      <c r="I31" s="117">
        <f>I32+I34+I36+I38+I42+I40</f>
        <v>30900</v>
      </c>
      <c r="J31" s="117">
        <f>J32+J34+J36+J38+J42+J40</f>
        <v>0</v>
      </c>
      <c r="K31" s="117">
        <f>K32+K34+K36+K38+K42+K40</f>
        <v>30900</v>
      </c>
      <c r="L31" s="97"/>
    </row>
    <row r="32" spans="1:12" s="98" customFormat="1" ht="20.25" customHeight="1" x14ac:dyDescent="0.25">
      <c r="A32" s="108"/>
      <c r="B32" s="115"/>
      <c r="C32" s="115"/>
      <c r="D32" s="115"/>
      <c r="E32" s="75">
        <v>31212</v>
      </c>
      <c r="F32" s="111"/>
      <c r="G32" s="10" t="s">
        <v>40</v>
      </c>
      <c r="H32" s="111" t="s">
        <v>128</v>
      </c>
      <c r="I32" s="117">
        <f>I33</f>
        <v>5000</v>
      </c>
      <c r="J32" s="117">
        <f>J33</f>
        <v>0</v>
      </c>
      <c r="K32" s="117">
        <f>K33</f>
        <v>5000</v>
      </c>
      <c r="L32" s="97"/>
    </row>
    <row r="33" spans="1:12" s="98" customFormat="1" ht="20.25" customHeight="1" x14ac:dyDescent="0.25">
      <c r="A33" s="108"/>
      <c r="B33" s="115"/>
      <c r="C33" s="115"/>
      <c r="D33" s="115"/>
      <c r="E33" s="9"/>
      <c r="F33" s="155">
        <v>312120</v>
      </c>
      <c r="G33" s="156" t="s">
        <v>40</v>
      </c>
      <c r="H33" s="157" t="s">
        <v>128</v>
      </c>
      <c r="I33" s="158">
        <v>5000</v>
      </c>
      <c r="J33" s="158">
        <f>K33-I33</f>
        <v>0</v>
      </c>
      <c r="K33" s="158">
        <v>5000</v>
      </c>
      <c r="L33" s="97"/>
    </row>
    <row r="34" spans="1:12" s="98" customFormat="1" ht="20.25" customHeight="1" x14ac:dyDescent="0.25">
      <c r="A34" s="108"/>
      <c r="B34" s="115"/>
      <c r="C34" s="115"/>
      <c r="D34" s="115"/>
      <c r="E34" s="75">
        <v>31213</v>
      </c>
      <c r="F34" s="111"/>
      <c r="G34" s="10" t="s">
        <v>40</v>
      </c>
      <c r="H34" s="111" t="s">
        <v>129</v>
      </c>
      <c r="I34" s="117">
        <f>I35</f>
        <v>0</v>
      </c>
      <c r="J34" s="117">
        <f>J35</f>
        <v>0</v>
      </c>
      <c r="K34" s="117">
        <f>K35</f>
        <v>0</v>
      </c>
      <c r="L34" s="97"/>
    </row>
    <row r="35" spans="1:12" s="98" customFormat="1" ht="20.25" customHeight="1" x14ac:dyDescent="0.25">
      <c r="A35" s="108"/>
      <c r="B35" s="115"/>
      <c r="C35" s="115"/>
      <c r="D35" s="115"/>
      <c r="E35" s="9"/>
      <c r="F35" s="155">
        <v>312130</v>
      </c>
      <c r="G35" s="156" t="s">
        <v>40</v>
      </c>
      <c r="H35" s="157" t="s">
        <v>129</v>
      </c>
      <c r="I35" s="158">
        <v>0</v>
      </c>
      <c r="J35" s="158">
        <f>K35-I35</f>
        <v>0</v>
      </c>
      <c r="K35" s="158">
        <v>0</v>
      </c>
      <c r="L35" s="97"/>
    </row>
    <row r="36" spans="1:12" s="98" customFormat="1" ht="20.25" customHeight="1" x14ac:dyDescent="0.25">
      <c r="A36" s="108"/>
      <c r="B36" s="115"/>
      <c r="C36" s="115"/>
      <c r="D36" s="115"/>
      <c r="E36" s="75">
        <v>31214</v>
      </c>
      <c r="F36" s="111"/>
      <c r="G36" s="10" t="s">
        <v>40</v>
      </c>
      <c r="H36" s="111" t="s">
        <v>130</v>
      </c>
      <c r="I36" s="117">
        <f>I37</f>
        <v>2700</v>
      </c>
      <c r="J36" s="117">
        <f>J37</f>
        <v>0</v>
      </c>
      <c r="K36" s="117">
        <f>K37</f>
        <v>2700</v>
      </c>
      <c r="L36" s="97"/>
    </row>
    <row r="37" spans="1:12" s="98" customFormat="1" ht="20.25" customHeight="1" x14ac:dyDescent="0.25">
      <c r="A37" s="108"/>
      <c r="B37" s="115"/>
      <c r="C37" s="115"/>
      <c r="D37" s="115"/>
      <c r="E37" s="9"/>
      <c r="F37" s="155">
        <v>312140</v>
      </c>
      <c r="G37" s="156" t="s">
        <v>40</v>
      </c>
      <c r="H37" s="157" t="s">
        <v>130</v>
      </c>
      <c r="I37" s="158">
        <v>2700</v>
      </c>
      <c r="J37" s="158">
        <f>K37-I37</f>
        <v>0</v>
      </c>
      <c r="K37" s="158">
        <v>2700</v>
      </c>
      <c r="L37" s="97"/>
    </row>
    <row r="38" spans="1:12" s="98" customFormat="1" ht="20.25" customHeight="1" x14ac:dyDescent="0.25">
      <c r="A38" s="108"/>
      <c r="B38" s="115"/>
      <c r="C38" s="115"/>
      <c r="D38" s="115"/>
      <c r="E38" s="75">
        <v>31215</v>
      </c>
      <c r="F38" s="111"/>
      <c r="G38" s="10" t="s">
        <v>40</v>
      </c>
      <c r="H38" s="111" t="s">
        <v>131</v>
      </c>
      <c r="I38" s="117">
        <f>I39</f>
        <v>4000</v>
      </c>
      <c r="J38" s="117">
        <f>J39</f>
        <v>0</v>
      </c>
      <c r="K38" s="117">
        <f>K39</f>
        <v>4000</v>
      </c>
      <c r="L38" s="97"/>
    </row>
    <row r="39" spans="1:12" s="98" customFormat="1" ht="20.25" customHeight="1" x14ac:dyDescent="0.25">
      <c r="A39" s="108"/>
      <c r="B39" s="115"/>
      <c r="C39" s="115"/>
      <c r="D39" s="115"/>
      <c r="E39" s="9"/>
      <c r="F39" s="155">
        <v>312150</v>
      </c>
      <c r="G39" s="156" t="s">
        <v>40</v>
      </c>
      <c r="H39" s="157" t="s">
        <v>131</v>
      </c>
      <c r="I39" s="158">
        <v>4000</v>
      </c>
      <c r="J39" s="158">
        <f>K39-I39</f>
        <v>0</v>
      </c>
      <c r="K39" s="158">
        <v>4000</v>
      </c>
      <c r="L39" s="97"/>
    </row>
    <row r="40" spans="1:12" s="98" customFormat="1" ht="20.25" customHeight="1" x14ac:dyDescent="0.25">
      <c r="A40" s="108"/>
      <c r="B40" s="115"/>
      <c r="C40" s="115"/>
      <c r="D40" s="115"/>
      <c r="E40" s="75">
        <v>31216</v>
      </c>
      <c r="F40" s="111"/>
      <c r="G40" s="10" t="s">
        <v>40</v>
      </c>
      <c r="H40" s="111" t="s">
        <v>132</v>
      </c>
      <c r="I40" s="117">
        <f>I41</f>
        <v>8300</v>
      </c>
      <c r="J40" s="117">
        <f>J41</f>
        <v>0</v>
      </c>
      <c r="K40" s="117">
        <f>K41</f>
        <v>8300</v>
      </c>
      <c r="L40" s="97"/>
    </row>
    <row r="41" spans="1:12" s="98" customFormat="1" ht="20.25" customHeight="1" x14ac:dyDescent="0.25">
      <c r="A41" s="108"/>
      <c r="B41" s="115"/>
      <c r="C41" s="115"/>
      <c r="D41" s="115"/>
      <c r="E41" s="9"/>
      <c r="F41" s="155">
        <v>312160</v>
      </c>
      <c r="G41" s="156" t="s">
        <v>40</v>
      </c>
      <c r="H41" s="157" t="s">
        <v>132</v>
      </c>
      <c r="I41" s="158">
        <v>8300</v>
      </c>
      <c r="J41" s="158">
        <f>K41-I41</f>
        <v>0</v>
      </c>
      <c r="K41" s="158">
        <f>10300-1500-500</f>
        <v>8300</v>
      </c>
      <c r="L41" s="97"/>
    </row>
    <row r="42" spans="1:12" s="98" customFormat="1" ht="20.25" customHeight="1" x14ac:dyDescent="0.25">
      <c r="A42" s="108"/>
      <c r="B42" s="115"/>
      <c r="C42" s="115"/>
      <c r="D42" s="115"/>
      <c r="E42" s="75">
        <v>31219</v>
      </c>
      <c r="F42" s="111"/>
      <c r="G42" s="10" t="s">
        <v>40</v>
      </c>
      <c r="H42" s="111" t="s">
        <v>133</v>
      </c>
      <c r="I42" s="117">
        <f>I43</f>
        <v>10900</v>
      </c>
      <c r="J42" s="117">
        <f>J43</f>
        <v>0</v>
      </c>
      <c r="K42" s="117">
        <f>K43</f>
        <v>10900</v>
      </c>
      <c r="L42" s="97"/>
    </row>
    <row r="43" spans="1:12" s="98" customFormat="1" ht="20.25" customHeight="1" x14ac:dyDescent="0.25">
      <c r="A43" s="108"/>
      <c r="B43" s="115"/>
      <c r="C43" s="115"/>
      <c r="D43" s="115"/>
      <c r="E43" s="9"/>
      <c r="F43" s="155">
        <v>312190</v>
      </c>
      <c r="G43" s="156" t="s">
        <v>40</v>
      </c>
      <c r="H43" s="157" t="s">
        <v>134</v>
      </c>
      <c r="I43" s="158">
        <v>10900</v>
      </c>
      <c r="J43" s="158">
        <f>K43-I43</f>
        <v>0</v>
      </c>
      <c r="K43" s="158">
        <v>10900</v>
      </c>
      <c r="L43" s="97"/>
    </row>
    <row r="44" spans="1:12" s="98" customFormat="1" ht="20.25" customHeight="1" x14ac:dyDescent="0.25">
      <c r="A44" s="108"/>
      <c r="B44" s="115"/>
      <c r="C44" s="115">
        <v>313</v>
      </c>
      <c r="D44" s="115"/>
      <c r="E44" s="115"/>
      <c r="F44" s="116"/>
      <c r="G44" s="10" t="s">
        <v>40</v>
      </c>
      <c r="H44" s="111" t="s">
        <v>135</v>
      </c>
      <c r="I44" s="117">
        <f>I45+I50</f>
        <v>82000</v>
      </c>
      <c r="J44" s="117">
        <f>J45+J50</f>
        <v>0</v>
      </c>
      <c r="K44" s="117">
        <f>K45+K50</f>
        <v>82000</v>
      </c>
      <c r="L44" s="97"/>
    </row>
    <row r="45" spans="1:12" s="98" customFormat="1" ht="20.25" customHeight="1" x14ac:dyDescent="0.25">
      <c r="A45" s="108"/>
      <c r="B45" s="115"/>
      <c r="C45" s="115"/>
      <c r="D45" s="115">
        <v>3132</v>
      </c>
      <c r="E45" s="115"/>
      <c r="F45" s="116"/>
      <c r="G45" s="10" t="s">
        <v>40</v>
      </c>
      <c r="H45" s="111" t="s">
        <v>136</v>
      </c>
      <c r="I45" s="117">
        <f>I46+I48</f>
        <v>82000</v>
      </c>
      <c r="J45" s="117">
        <f>J46+J48</f>
        <v>0</v>
      </c>
      <c r="K45" s="117">
        <f>K46+K48</f>
        <v>82000</v>
      </c>
      <c r="L45" s="97"/>
    </row>
    <row r="46" spans="1:12" s="98" customFormat="1" ht="20.25" customHeight="1" x14ac:dyDescent="0.25">
      <c r="A46" s="108"/>
      <c r="B46" s="115"/>
      <c r="C46" s="115"/>
      <c r="D46" s="115"/>
      <c r="E46" s="75">
        <v>31321</v>
      </c>
      <c r="F46" s="111"/>
      <c r="G46" s="10" t="s">
        <v>40</v>
      </c>
      <c r="H46" s="111" t="s">
        <v>136</v>
      </c>
      <c r="I46" s="117">
        <f>I47</f>
        <v>82000</v>
      </c>
      <c r="J46" s="117">
        <f t="shared" ref="J46:K46" si="7">J47</f>
        <v>0</v>
      </c>
      <c r="K46" s="117">
        <f t="shared" si="7"/>
        <v>82000</v>
      </c>
      <c r="L46" s="97"/>
    </row>
    <row r="47" spans="1:12" s="98" customFormat="1" ht="20.25" customHeight="1" x14ac:dyDescent="0.25">
      <c r="A47" s="108"/>
      <c r="B47" s="115"/>
      <c r="C47" s="115"/>
      <c r="D47" s="115"/>
      <c r="E47" s="9"/>
      <c r="F47" s="155">
        <v>313210</v>
      </c>
      <c r="G47" s="156" t="s">
        <v>40</v>
      </c>
      <c r="H47" s="157" t="s">
        <v>136</v>
      </c>
      <c r="I47" s="158">
        <f>110000-28000</f>
        <v>82000</v>
      </c>
      <c r="J47" s="158">
        <f>K47-I47</f>
        <v>0</v>
      </c>
      <c r="K47" s="158">
        <f>110000-28000</f>
        <v>82000</v>
      </c>
      <c r="L47" s="97"/>
    </row>
    <row r="48" spans="1:12" s="98" customFormat="1" ht="20.25" customHeight="1" x14ac:dyDescent="0.25">
      <c r="A48" s="108"/>
      <c r="B48" s="115"/>
      <c r="C48" s="115"/>
      <c r="D48" s="115"/>
      <c r="E48" s="75">
        <v>31322</v>
      </c>
      <c r="F48" s="111"/>
      <c r="G48" s="10" t="s">
        <v>40</v>
      </c>
      <c r="H48" s="111" t="s">
        <v>136</v>
      </c>
      <c r="I48" s="117">
        <f>I49</f>
        <v>0</v>
      </c>
      <c r="J48" s="117">
        <f>J49</f>
        <v>0</v>
      </c>
      <c r="K48" s="117">
        <f>K49</f>
        <v>0</v>
      </c>
      <c r="L48" s="97"/>
    </row>
    <row r="49" spans="1:12" s="98" customFormat="1" ht="20.25" customHeight="1" x14ac:dyDescent="0.25">
      <c r="A49" s="108"/>
      <c r="B49" s="115"/>
      <c r="C49" s="115"/>
      <c r="D49" s="115"/>
      <c r="E49" s="9"/>
      <c r="F49" s="155">
        <v>313220</v>
      </c>
      <c r="G49" s="156" t="s">
        <v>40</v>
      </c>
      <c r="H49" s="157" t="s">
        <v>136</v>
      </c>
      <c r="I49" s="158">
        <f>44300+600+100+20000-65000</f>
        <v>0</v>
      </c>
      <c r="J49" s="158">
        <f>K49-I49</f>
        <v>0</v>
      </c>
      <c r="K49" s="158">
        <f>44300+600+100+20000-65000</f>
        <v>0</v>
      </c>
      <c r="L49" s="97"/>
    </row>
    <row r="50" spans="1:12" s="98" customFormat="1" ht="20.25" customHeight="1" x14ac:dyDescent="0.25">
      <c r="A50" s="108"/>
      <c r="B50" s="115"/>
      <c r="C50" s="115"/>
      <c r="D50" s="115">
        <v>3133</v>
      </c>
      <c r="E50" s="115"/>
      <c r="F50" s="116"/>
      <c r="G50" s="10" t="s">
        <v>40</v>
      </c>
      <c r="H50" s="111" t="s">
        <v>136</v>
      </c>
      <c r="I50" s="117">
        <f t="shared" ref="I50:K51" si="8">I51</f>
        <v>0</v>
      </c>
      <c r="J50" s="117">
        <f t="shared" si="8"/>
        <v>0</v>
      </c>
      <c r="K50" s="117">
        <f t="shared" si="8"/>
        <v>0</v>
      </c>
      <c r="L50" s="97"/>
    </row>
    <row r="51" spans="1:12" s="98" customFormat="1" ht="20.25" customHeight="1" x14ac:dyDescent="0.25">
      <c r="A51" s="108"/>
      <c r="B51" s="115"/>
      <c r="C51" s="115"/>
      <c r="D51" s="115"/>
      <c r="E51" s="75">
        <v>31332</v>
      </c>
      <c r="F51" s="111"/>
      <c r="G51" s="10" t="s">
        <v>40</v>
      </c>
      <c r="H51" s="111" t="s">
        <v>136</v>
      </c>
      <c r="I51" s="117">
        <f t="shared" si="8"/>
        <v>0</v>
      </c>
      <c r="J51" s="117">
        <f>K51-I51</f>
        <v>0</v>
      </c>
      <c r="K51" s="117">
        <f t="shared" si="8"/>
        <v>0</v>
      </c>
      <c r="L51" s="97"/>
    </row>
    <row r="52" spans="1:12" s="98" customFormat="1" ht="20.25" customHeight="1" x14ac:dyDescent="0.25">
      <c r="A52" s="108"/>
      <c r="B52" s="115"/>
      <c r="C52" s="115"/>
      <c r="D52" s="115"/>
      <c r="E52" s="9"/>
      <c r="F52" s="155">
        <v>313320</v>
      </c>
      <c r="G52" s="156" t="s">
        <v>40</v>
      </c>
      <c r="H52" s="157" t="s">
        <v>136</v>
      </c>
      <c r="I52" s="158">
        <f>106600+1200+1900+300+50000-160000</f>
        <v>0</v>
      </c>
      <c r="J52" s="158">
        <f>K52-I52</f>
        <v>0</v>
      </c>
      <c r="K52" s="158">
        <f>106600+1200+1900+300+50000-160000</f>
        <v>0</v>
      </c>
      <c r="L52" s="97"/>
    </row>
    <row r="53" spans="1:12" s="98" customFormat="1" ht="23.1" customHeight="1" x14ac:dyDescent="0.25">
      <c r="A53" s="108"/>
      <c r="B53" s="108">
        <v>32</v>
      </c>
      <c r="C53" s="108"/>
      <c r="D53" s="108"/>
      <c r="E53" s="108"/>
      <c r="F53" s="108"/>
      <c r="G53" s="159" t="s">
        <v>40</v>
      </c>
      <c r="H53" s="119" t="s">
        <v>7</v>
      </c>
      <c r="I53" s="112">
        <f>I54+I75+I119+I183+I187</f>
        <v>561130</v>
      </c>
      <c r="J53" s="112">
        <f>J54+J75+J119+J183+J187</f>
        <v>-17778</v>
      </c>
      <c r="K53" s="112">
        <f>K54+K75+K119+K183+K187</f>
        <v>543352</v>
      </c>
      <c r="L53" s="97"/>
    </row>
    <row r="54" spans="1:12" s="98" customFormat="1" ht="20.25" customHeight="1" x14ac:dyDescent="0.25">
      <c r="A54" s="108"/>
      <c r="B54" s="115"/>
      <c r="C54" s="115">
        <v>321</v>
      </c>
      <c r="D54" s="115"/>
      <c r="E54" s="120"/>
      <c r="F54" s="121"/>
      <c r="G54" s="10" t="s">
        <v>40</v>
      </c>
      <c r="H54" s="111" t="s">
        <v>137</v>
      </c>
      <c r="I54" s="117">
        <f>I55+I64+I69</f>
        <v>39315</v>
      </c>
      <c r="J54" s="117">
        <f>J55+J64+J69</f>
        <v>-438</v>
      </c>
      <c r="K54" s="117">
        <f>K55+K64+K69</f>
        <v>38877</v>
      </c>
      <c r="L54" s="97"/>
    </row>
    <row r="55" spans="1:12" s="98" customFormat="1" ht="20.25" customHeight="1" x14ac:dyDescent="0.25">
      <c r="A55" s="108"/>
      <c r="B55" s="115"/>
      <c r="C55" s="115"/>
      <c r="D55" s="115">
        <v>3211</v>
      </c>
      <c r="E55" s="120"/>
      <c r="F55" s="121"/>
      <c r="G55" s="10" t="s">
        <v>40</v>
      </c>
      <c r="H55" s="111" t="s">
        <v>138</v>
      </c>
      <c r="I55" s="117">
        <f>I56+I58+I60+I62</f>
        <v>6080</v>
      </c>
      <c r="J55" s="117">
        <f>J56+J58+J60+J62</f>
        <v>-438</v>
      </c>
      <c r="K55" s="117">
        <f>K56+K58+K60+K62</f>
        <v>5642</v>
      </c>
      <c r="L55" s="97"/>
    </row>
    <row r="56" spans="1:12" s="98" customFormat="1" ht="20.25" customHeight="1" x14ac:dyDescent="0.25">
      <c r="A56" s="108"/>
      <c r="B56" s="115"/>
      <c r="C56" s="115"/>
      <c r="D56" s="115"/>
      <c r="E56" s="75">
        <v>32111</v>
      </c>
      <c r="F56" s="111"/>
      <c r="G56" s="10" t="s">
        <v>40</v>
      </c>
      <c r="H56" s="111" t="s">
        <v>139</v>
      </c>
      <c r="I56" s="117">
        <f>I57</f>
        <v>1800</v>
      </c>
      <c r="J56" s="117">
        <f>J57</f>
        <v>-210</v>
      </c>
      <c r="K56" s="117">
        <f>K57</f>
        <v>1590</v>
      </c>
      <c r="L56" s="97"/>
    </row>
    <row r="57" spans="1:12" s="98" customFormat="1" ht="20.25" customHeight="1" x14ac:dyDescent="0.25">
      <c r="A57" s="108"/>
      <c r="B57" s="115"/>
      <c r="C57" s="115"/>
      <c r="D57" s="115"/>
      <c r="E57" s="9"/>
      <c r="F57" s="155">
        <v>321110</v>
      </c>
      <c r="G57" s="156" t="s">
        <v>40</v>
      </c>
      <c r="H57" s="157" t="s">
        <v>139</v>
      </c>
      <c r="I57" s="158">
        <v>1800</v>
      </c>
      <c r="J57" s="158">
        <f>K57-I57</f>
        <v>-210</v>
      </c>
      <c r="K57" s="158">
        <v>1590</v>
      </c>
      <c r="L57" s="97"/>
    </row>
    <row r="58" spans="1:12" s="98" customFormat="1" ht="20.25" customHeight="1" x14ac:dyDescent="0.25">
      <c r="A58" s="108"/>
      <c r="B58" s="115"/>
      <c r="C58" s="115"/>
      <c r="D58" s="115"/>
      <c r="E58" s="75">
        <v>32113</v>
      </c>
      <c r="F58" s="111"/>
      <c r="G58" s="10" t="s">
        <v>40</v>
      </c>
      <c r="H58" s="111" t="s">
        <v>140</v>
      </c>
      <c r="I58" s="117">
        <f>I59</f>
        <v>3500</v>
      </c>
      <c r="J58" s="117">
        <f>J59</f>
        <v>-228</v>
      </c>
      <c r="K58" s="117">
        <f>K59</f>
        <v>3272</v>
      </c>
      <c r="L58" s="97"/>
    </row>
    <row r="59" spans="1:12" s="98" customFormat="1" ht="20.25" customHeight="1" x14ac:dyDescent="0.25">
      <c r="A59" s="108"/>
      <c r="B59" s="115"/>
      <c r="C59" s="115"/>
      <c r="D59" s="115"/>
      <c r="E59" s="9"/>
      <c r="F59" s="155">
        <v>321130</v>
      </c>
      <c r="G59" s="156" t="s">
        <v>40</v>
      </c>
      <c r="H59" s="157" t="s">
        <v>140</v>
      </c>
      <c r="I59" s="158">
        <v>3500</v>
      </c>
      <c r="J59" s="158">
        <f>K59-I59</f>
        <v>-228</v>
      </c>
      <c r="K59" s="158">
        <v>3272</v>
      </c>
      <c r="L59" s="97"/>
    </row>
    <row r="60" spans="1:12" s="98" customFormat="1" ht="20.25" customHeight="1" x14ac:dyDescent="0.25">
      <c r="A60" s="108"/>
      <c r="B60" s="115"/>
      <c r="C60" s="115"/>
      <c r="D60" s="115"/>
      <c r="E60" s="75">
        <v>32115</v>
      </c>
      <c r="F60" s="111"/>
      <c r="G60" s="10" t="s">
        <v>40</v>
      </c>
      <c r="H60" s="111" t="s">
        <v>141</v>
      </c>
      <c r="I60" s="117">
        <f>I61</f>
        <v>340</v>
      </c>
      <c r="J60" s="117">
        <f>J61</f>
        <v>0</v>
      </c>
      <c r="K60" s="117">
        <f>K61</f>
        <v>340</v>
      </c>
      <c r="L60" s="97"/>
    </row>
    <row r="61" spans="1:12" s="98" customFormat="1" ht="20.25" customHeight="1" x14ac:dyDescent="0.25">
      <c r="A61" s="108"/>
      <c r="B61" s="115"/>
      <c r="C61" s="115"/>
      <c r="D61" s="115"/>
      <c r="E61" s="9"/>
      <c r="F61" s="155">
        <v>321150</v>
      </c>
      <c r="G61" s="156" t="s">
        <v>40</v>
      </c>
      <c r="H61" s="157" t="s">
        <v>141</v>
      </c>
      <c r="I61" s="158">
        <v>340</v>
      </c>
      <c r="J61" s="158">
        <f>K61-I61</f>
        <v>0</v>
      </c>
      <c r="K61" s="158">
        <v>340</v>
      </c>
      <c r="L61" s="97"/>
    </row>
    <row r="62" spans="1:12" s="98" customFormat="1" ht="20.25" customHeight="1" x14ac:dyDescent="0.25">
      <c r="A62" s="108"/>
      <c r="B62" s="115"/>
      <c r="C62" s="115"/>
      <c r="D62" s="115"/>
      <c r="E62" s="75">
        <v>32119</v>
      </c>
      <c r="F62" s="111"/>
      <c r="G62" s="10" t="s">
        <v>40</v>
      </c>
      <c r="H62" s="111" t="s">
        <v>142</v>
      </c>
      <c r="I62" s="117">
        <f>I63</f>
        <v>440</v>
      </c>
      <c r="J62" s="117">
        <f>J63</f>
        <v>0</v>
      </c>
      <c r="K62" s="117">
        <f>K63</f>
        <v>440</v>
      </c>
      <c r="L62" s="97"/>
    </row>
    <row r="63" spans="1:12" s="98" customFormat="1" ht="20.25" customHeight="1" x14ac:dyDescent="0.25">
      <c r="A63" s="108"/>
      <c r="B63" s="115"/>
      <c r="C63" s="115"/>
      <c r="D63" s="115"/>
      <c r="E63" s="9"/>
      <c r="F63" s="155">
        <v>321190</v>
      </c>
      <c r="G63" s="156" t="s">
        <v>40</v>
      </c>
      <c r="H63" s="157" t="s">
        <v>142</v>
      </c>
      <c r="I63" s="158">
        <v>440</v>
      </c>
      <c r="J63" s="158">
        <f>K63-I63</f>
        <v>0</v>
      </c>
      <c r="K63" s="158">
        <v>440</v>
      </c>
      <c r="L63" s="97"/>
    </row>
    <row r="64" spans="1:12" s="98" customFormat="1" ht="20.25" customHeight="1" x14ac:dyDescent="0.25">
      <c r="A64" s="108"/>
      <c r="B64" s="115"/>
      <c r="C64" s="115"/>
      <c r="D64" s="115">
        <v>3212</v>
      </c>
      <c r="E64" s="120"/>
      <c r="F64" s="121"/>
      <c r="G64" s="10" t="s">
        <v>40</v>
      </c>
      <c r="H64" s="111" t="s">
        <v>143</v>
      </c>
      <c r="I64" s="117">
        <f>I65+I67</f>
        <v>20235</v>
      </c>
      <c r="J64" s="117">
        <f>J65+J67</f>
        <v>0</v>
      </c>
      <c r="K64" s="117">
        <f>K65+K67</f>
        <v>20235</v>
      </c>
      <c r="L64" s="97"/>
    </row>
    <row r="65" spans="1:12" s="98" customFormat="1" ht="20.25" customHeight="1" x14ac:dyDescent="0.25">
      <c r="A65" s="108"/>
      <c r="B65" s="115"/>
      <c r="C65" s="115"/>
      <c r="D65" s="115"/>
      <c r="E65" s="75">
        <v>32121</v>
      </c>
      <c r="F65" s="111"/>
      <c r="G65" s="10" t="s">
        <v>40</v>
      </c>
      <c r="H65" s="111" t="s">
        <v>144</v>
      </c>
      <c r="I65" s="117">
        <f>I66</f>
        <v>17735</v>
      </c>
      <c r="J65" s="117">
        <f>J66</f>
        <v>0</v>
      </c>
      <c r="K65" s="117">
        <f>K66</f>
        <v>17735</v>
      </c>
      <c r="L65" s="97"/>
    </row>
    <row r="66" spans="1:12" s="98" customFormat="1" ht="20.25" customHeight="1" x14ac:dyDescent="0.25">
      <c r="A66" s="108"/>
      <c r="B66" s="115"/>
      <c r="C66" s="115"/>
      <c r="D66" s="115"/>
      <c r="E66" s="9"/>
      <c r="F66" s="155">
        <v>321210</v>
      </c>
      <c r="G66" s="156" t="s">
        <v>40</v>
      </c>
      <c r="H66" s="157" t="s">
        <v>144</v>
      </c>
      <c r="I66" s="158">
        <f>18280-545</f>
        <v>17735</v>
      </c>
      <c r="J66" s="158">
        <f>K66-I66</f>
        <v>0</v>
      </c>
      <c r="K66" s="158">
        <f>18280-545</f>
        <v>17735</v>
      </c>
      <c r="L66" s="97"/>
    </row>
    <row r="67" spans="1:12" s="98" customFormat="1" ht="20.25" customHeight="1" x14ac:dyDescent="0.25">
      <c r="A67" s="108"/>
      <c r="B67" s="115"/>
      <c r="C67" s="115"/>
      <c r="D67" s="115"/>
      <c r="E67" s="75">
        <v>32123</v>
      </c>
      <c r="F67" s="111"/>
      <c r="G67" s="10" t="s">
        <v>40</v>
      </c>
      <c r="H67" s="111" t="s">
        <v>145</v>
      </c>
      <c r="I67" s="117">
        <f>I68</f>
        <v>2500</v>
      </c>
      <c r="J67" s="117">
        <f>J68</f>
        <v>0</v>
      </c>
      <c r="K67" s="117">
        <f>K68</f>
        <v>2500</v>
      </c>
      <c r="L67" s="97"/>
    </row>
    <row r="68" spans="1:12" s="98" customFormat="1" ht="20.25" customHeight="1" x14ac:dyDescent="0.25">
      <c r="A68" s="108"/>
      <c r="B68" s="115"/>
      <c r="C68" s="115"/>
      <c r="D68" s="115"/>
      <c r="E68" s="9"/>
      <c r="F68" s="155">
        <v>321230</v>
      </c>
      <c r="G68" s="156" t="s">
        <v>40</v>
      </c>
      <c r="H68" s="157" t="s">
        <v>145</v>
      </c>
      <c r="I68" s="158">
        <v>2500</v>
      </c>
      <c r="J68" s="158">
        <f>K68-I68</f>
        <v>0</v>
      </c>
      <c r="K68" s="158">
        <v>2500</v>
      </c>
      <c r="L68" s="97"/>
    </row>
    <row r="69" spans="1:12" s="98" customFormat="1" ht="20.25" customHeight="1" x14ac:dyDescent="0.25">
      <c r="A69" s="108"/>
      <c r="B69" s="115"/>
      <c r="C69" s="115"/>
      <c r="D69" s="115">
        <v>3213</v>
      </c>
      <c r="E69" s="120"/>
      <c r="F69" s="121"/>
      <c r="G69" s="10" t="s">
        <v>40</v>
      </c>
      <c r="H69" s="111" t="s">
        <v>146</v>
      </c>
      <c r="I69" s="117">
        <f>I70+I73</f>
        <v>13000</v>
      </c>
      <c r="J69" s="117">
        <f>J70+J73</f>
        <v>0</v>
      </c>
      <c r="K69" s="117">
        <f>K70+K73</f>
        <v>13000</v>
      </c>
      <c r="L69" s="97"/>
    </row>
    <row r="70" spans="1:12" s="98" customFormat="1" ht="20.25" customHeight="1" x14ac:dyDescent="0.25">
      <c r="A70" s="108"/>
      <c r="B70" s="115"/>
      <c r="C70" s="120"/>
      <c r="D70" s="120"/>
      <c r="E70" s="75">
        <v>32131</v>
      </c>
      <c r="F70" s="111"/>
      <c r="G70" s="10" t="s">
        <v>40</v>
      </c>
      <c r="H70" s="111" t="s">
        <v>147</v>
      </c>
      <c r="I70" s="117">
        <f>I71+I72</f>
        <v>10000</v>
      </c>
      <c r="J70" s="117">
        <f>J71+J72</f>
        <v>0</v>
      </c>
      <c r="K70" s="117">
        <f>K71+K72</f>
        <v>10000</v>
      </c>
      <c r="L70" s="97"/>
    </row>
    <row r="71" spans="1:12" s="98" customFormat="1" ht="20.25" customHeight="1" x14ac:dyDescent="0.25">
      <c r="A71" s="108"/>
      <c r="B71" s="115"/>
      <c r="C71" s="120"/>
      <c r="D71" s="120"/>
      <c r="E71" s="9"/>
      <c r="F71" s="155">
        <v>321310</v>
      </c>
      <c r="G71" s="156" t="s">
        <v>40</v>
      </c>
      <c r="H71" s="157" t="s">
        <v>148</v>
      </c>
      <c r="I71" s="158">
        <v>10000</v>
      </c>
      <c r="J71" s="158">
        <f>K71-I71</f>
        <v>0</v>
      </c>
      <c r="K71" s="158">
        <v>10000</v>
      </c>
      <c r="L71" s="97"/>
    </row>
    <row r="72" spans="1:12" s="98" customFormat="1" ht="20.25" customHeight="1" x14ac:dyDescent="0.25">
      <c r="A72" s="108"/>
      <c r="B72" s="115"/>
      <c r="C72" s="120"/>
      <c r="D72" s="120"/>
      <c r="E72" s="9"/>
      <c r="F72" s="155">
        <v>321311</v>
      </c>
      <c r="G72" s="156" t="s">
        <v>40</v>
      </c>
      <c r="H72" s="157" t="s">
        <v>149</v>
      </c>
      <c r="I72" s="158">
        <v>0</v>
      </c>
      <c r="J72" s="158">
        <f>K72-I72</f>
        <v>0</v>
      </c>
      <c r="K72" s="158">
        <v>0</v>
      </c>
      <c r="L72" s="97"/>
    </row>
    <row r="73" spans="1:12" s="98" customFormat="1" ht="20.25" customHeight="1" x14ac:dyDescent="0.25">
      <c r="A73" s="108"/>
      <c r="B73" s="115"/>
      <c r="C73" s="120"/>
      <c r="D73" s="120"/>
      <c r="E73" s="75">
        <v>32132</v>
      </c>
      <c r="F73" s="111"/>
      <c r="G73" s="10" t="s">
        <v>40</v>
      </c>
      <c r="H73" s="111" t="s">
        <v>150</v>
      </c>
      <c r="I73" s="117">
        <f>I74</f>
        <v>3000</v>
      </c>
      <c r="J73" s="117">
        <f>J74</f>
        <v>0</v>
      </c>
      <c r="K73" s="117">
        <f>K74</f>
        <v>3000</v>
      </c>
      <c r="L73" s="97"/>
    </row>
    <row r="74" spans="1:12" s="98" customFormat="1" ht="20.25" customHeight="1" x14ac:dyDescent="0.25">
      <c r="A74" s="108"/>
      <c r="B74" s="115"/>
      <c r="C74" s="120"/>
      <c r="D74" s="120"/>
      <c r="E74" s="9"/>
      <c r="F74" s="155">
        <v>321320</v>
      </c>
      <c r="G74" s="156" t="s">
        <v>40</v>
      </c>
      <c r="H74" s="157" t="s">
        <v>150</v>
      </c>
      <c r="I74" s="158">
        <v>3000</v>
      </c>
      <c r="J74" s="158">
        <f>K74-I74</f>
        <v>0</v>
      </c>
      <c r="K74" s="158">
        <v>3000</v>
      </c>
      <c r="L74" s="97"/>
    </row>
    <row r="75" spans="1:12" s="98" customFormat="1" ht="20.25" customHeight="1" x14ac:dyDescent="0.25">
      <c r="A75" s="108"/>
      <c r="B75" s="115"/>
      <c r="C75" s="115">
        <v>322</v>
      </c>
      <c r="D75" s="115"/>
      <c r="E75" s="115"/>
      <c r="F75" s="116"/>
      <c r="G75" s="10" t="s">
        <v>40</v>
      </c>
      <c r="H75" s="111" t="s">
        <v>151</v>
      </c>
      <c r="I75" s="117">
        <f>I76+I92+I100+I108+I111+I116</f>
        <v>200160</v>
      </c>
      <c r="J75" s="117">
        <f>J76+J92+J100+J108+J111+J116</f>
        <v>-8300</v>
      </c>
      <c r="K75" s="117">
        <f>K76+K92+K100+K108+K111+K116</f>
        <v>191860</v>
      </c>
      <c r="L75" s="97"/>
    </row>
    <row r="76" spans="1:12" s="98" customFormat="1" ht="20.25" customHeight="1" x14ac:dyDescent="0.25">
      <c r="A76" s="108"/>
      <c r="B76" s="115"/>
      <c r="C76" s="115"/>
      <c r="D76" s="115">
        <v>3221</v>
      </c>
      <c r="E76" s="115"/>
      <c r="F76" s="116"/>
      <c r="G76" s="10" t="s">
        <v>40</v>
      </c>
      <c r="H76" s="111" t="s">
        <v>152</v>
      </c>
      <c r="I76" s="117">
        <f>I77+I84+I86+I88+I90</f>
        <v>16400</v>
      </c>
      <c r="J76" s="117">
        <f>J77+J84+J86+J88+J90</f>
        <v>0</v>
      </c>
      <c r="K76" s="117">
        <f>K77+K84+K86+K88+K90</f>
        <v>16400</v>
      </c>
      <c r="L76" s="97"/>
    </row>
    <row r="77" spans="1:12" s="98" customFormat="1" ht="20.25" customHeight="1" x14ac:dyDescent="0.25">
      <c r="A77" s="108"/>
      <c r="B77" s="115"/>
      <c r="C77" s="115"/>
      <c r="D77" s="115"/>
      <c r="E77" s="75">
        <v>32211</v>
      </c>
      <c r="F77" s="111"/>
      <c r="G77" s="10" t="s">
        <v>40</v>
      </c>
      <c r="H77" s="111" t="s">
        <v>153</v>
      </c>
      <c r="I77" s="117">
        <f>I78+I80+I82+I83+I79+I81</f>
        <v>8030</v>
      </c>
      <c r="J77" s="117">
        <f>J78+J80+J82+J83+J79+J81</f>
        <v>0</v>
      </c>
      <c r="K77" s="117">
        <f>K78+K80+K82+K83+K79+K81</f>
        <v>8030</v>
      </c>
      <c r="L77" s="97"/>
    </row>
    <row r="78" spans="1:12" s="98" customFormat="1" ht="20.25" customHeight="1" x14ac:dyDescent="0.25">
      <c r="A78" s="108"/>
      <c r="B78" s="115"/>
      <c r="C78" s="115"/>
      <c r="D78" s="115"/>
      <c r="E78" s="9"/>
      <c r="F78" s="155">
        <v>322110</v>
      </c>
      <c r="G78" s="156" t="s">
        <v>40</v>
      </c>
      <c r="H78" s="157" t="s">
        <v>153</v>
      </c>
      <c r="I78" s="158">
        <v>3000</v>
      </c>
      <c r="J78" s="158">
        <f t="shared" ref="J78:J83" si="9">K78-I78</f>
        <v>0</v>
      </c>
      <c r="K78" s="158">
        <v>3000</v>
      </c>
      <c r="L78" s="97"/>
    </row>
    <row r="79" spans="1:12" s="98" customFormat="1" ht="20.25" customHeight="1" x14ac:dyDescent="0.25">
      <c r="A79" s="108"/>
      <c r="B79" s="115"/>
      <c r="C79" s="115"/>
      <c r="D79" s="115"/>
      <c r="E79" s="9"/>
      <c r="F79" s="155">
        <v>322110</v>
      </c>
      <c r="G79" s="156" t="s">
        <v>40</v>
      </c>
      <c r="H79" s="157" t="s">
        <v>154</v>
      </c>
      <c r="I79" s="158">
        <v>0</v>
      </c>
      <c r="J79" s="158">
        <f t="shared" si="9"/>
        <v>0</v>
      </c>
      <c r="K79" s="158">
        <v>0</v>
      </c>
      <c r="L79" s="97"/>
    </row>
    <row r="80" spans="1:12" s="98" customFormat="1" ht="20.25" customHeight="1" x14ac:dyDescent="0.25">
      <c r="A80" s="108"/>
      <c r="B80" s="115"/>
      <c r="C80" s="115"/>
      <c r="D80" s="115"/>
      <c r="E80" s="9"/>
      <c r="F80" s="155">
        <v>322111</v>
      </c>
      <c r="G80" s="156" t="s">
        <v>40</v>
      </c>
      <c r="H80" s="157" t="s">
        <v>155</v>
      </c>
      <c r="I80" s="158">
        <v>5030</v>
      </c>
      <c r="J80" s="158">
        <f t="shared" si="9"/>
        <v>0</v>
      </c>
      <c r="K80" s="158">
        <v>5030</v>
      </c>
      <c r="L80" s="97"/>
    </row>
    <row r="81" spans="1:12" s="98" customFormat="1" ht="20.25" customHeight="1" x14ac:dyDescent="0.25">
      <c r="A81" s="108"/>
      <c r="B81" s="115"/>
      <c r="C81" s="115"/>
      <c r="D81" s="115"/>
      <c r="E81" s="9"/>
      <c r="F81" s="155">
        <v>322110</v>
      </c>
      <c r="G81" s="156" t="s">
        <v>40</v>
      </c>
      <c r="H81" s="157" t="s">
        <v>156</v>
      </c>
      <c r="I81" s="158">
        <v>0</v>
      </c>
      <c r="J81" s="158">
        <f t="shared" si="9"/>
        <v>0</v>
      </c>
      <c r="K81" s="158">
        <v>0</v>
      </c>
      <c r="L81" s="97"/>
    </row>
    <row r="82" spans="1:12" s="98" customFormat="1" ht="20.25" customHeight="1" x14ac:dyDescent="0.25">
      <c r="A82" s="108"/>
      <c r="B82" s="115"/>
      <c r="C82" s="115"/>
      <c r="D82" s="115"/>
      <c r="E82" s="9"/>
      <c r="F82" s="155">
        <v>322110</v>
      </c>
      <c r="G82" s="156" t="s">
        <v>40</v>
      </c>
      <c r="H82" s="157" t="s">
        <v>157</v>
      </c>
      <c r="I82" s="158">
        <v>0</v>
      </c>
      <c r="J82" s="158">
        <f t="shared" si="9"/>
        <v>0</v>
      </c>
      <c r="K82" s="158">
        <v>0</v>
      </c>
      <c r="L82" s="97"/>
    </row>
    <row r="83" spans="1:12" s="98" customFormat="1" ht="20.25" customHeight="1" x14ac:dyDescent="0.25">
      <c r="A83" s="108"/>
      <c r="B83" s="115"/>
      <c r="C83" s="115"/>
      <c r="D83" s="115"/>
      <c r="E83" s="9"/>
      <c r="F83" s="155">
        <v>322110</v>
      </c>
      <c r="G83" s="156" t="s">
        <v>40</v>
      </c>
      <c r="H83" s="157" t="s">
        <v>158</v>
      </c>
      <c r="I83" s="158">
        <v>0</v>
      </c>
      <c r="J83" s="158">
        <f t="shared" si="9"/>
        <v>0</v>
      </c>
      <c r="K83" s="158">
        <v>0</v>
      </c>
      <c r="L83" s="97"/>
    </row>
    <row r="84" spans="1:12" s="98" customFormat="1" ht="20.25" customHeight="1" x14ac:dyDescent="0.25">
      <c r="A84" s="108"/>
      <c r="B84" s="115"/>
      <c r="C84" s="115"/>
      <c r="D84" s="115"/>
      <c r="E84" s="75">
        <v>32212</v>
      </c>
      <c r="F84" s="111"/>
      <c r="G84" s="10" t="s">
        <v>40</v>
      </c>
      <c r="H84" s="111" t="s">
        <v>159</v>
      </c>
      <c r="I84" s="117">
        <f>I85</f>
        <v>1870</v>
      </c>
      <c r="J84" s="117">
        <f>J85</f>
        <v>0</v>
      </c>
      <c r="K84" s="117">
        <f>K85</f>
        <v>1870</v>
      </c>
      <c r="L84" s="97"/>
    </row>
    <row r="85" spans="1:12" s="98" customFormat="1" ht="20.25" customHeight="1" x14ac:dyDescent="0.25">
      <c r="A85" s="108"/>
      <c r="B85" s="115"/>
      <c r="C85" s="115"/>
      <c r="D85" s="115"/>
      <c r="E85" s="9"/>
      <c r="F85" s="155">
        <v>322120</v>
      </c>
      <c r="G85" s="156" t="s">
        <v>40</v>
      </c>
      <c r="H85" s="157" t="s">
        <v>160</v>
      </c>
      <c r="I85" s="158">
        <v>1870</v>
      </c>
      <c r="J85" s="158">
        <f>K85-I85</f>
        <v>0</v>
      </c>
      <c r="K85" s="158">
        <v>1870</v>
      </c>
      <c r="L85" s="97"/>
    </row>
    <row r="86" spans="1:12" s="98" customFormat="1" ht="20.25" customHeight="1" x14ac:dyDescent="0.25">
      <c r="A86" s="108"/>
      <c r="B86" s="115"/>
      <c r="C86" s="115"/>
      <c r="D86" s="115"/>
      <c r="E86" s="75">
        <v>32214</v>
      </c>
      <c r="F86" s="111"/>
      <c r="G86" s="10" t="s">
        <v>40</v>
      </c>
      <c r="H86" s="111" t="s">
        <v>161</v>
      </c>
      <c r="I86" s="117">
        <f>I87</f>
        <v>1000</v>
      </c>
      <c r="J86" s="117">
        <f>J87</f>
        <v>0</v>
      </c>
      <c r="K86" s="117">
        <f>K87</f>
        <v>1000</v>
      </c>
      <c r="L86" s="97"/>
    </row>
    <row r="87" spans="1:12" s="98" customFormat="1" ht="20.25" customHeight="1" x14ac:dyDescent="0.25">
      <c r="A87" s="108"/>
      <c r="B87" s="115"/>
      <c r="C87" s="115"/>
      <c r="D87" s="115"/>
      <c r="E87" s="9"/>
      <c r="F87" s="155">
        <v>322140</v>
      </c>
      <c r="G87" s="156" t="s">
        <v>40</v>
      </c>
      <c r="H87" s="157" t="s">
        <v>161</v>
      </c>
      <c r="I87" s="158">
        <f>3000-2000</f>
        <v>1000</v>
      </c>
      <c r="J87" s="158">
        <f>K87-I87</f>
        <v>0</v>
      </c>
      <c r="K87" s="158">
        <f>3000-2000</f>
        <v>1000</v>
      </c>
      <c r="L87" s="97"/>
    </row>
    <row r="88" spans="1:12" s="98" customFormat="1" ht="20.25" customHeight="1" x14ac:dyDescent="0.25">
      <c r="A88" s="108"/>
      <c r="B88" s="115"/>
      <c r="C88" s="115"/>
      <c r="D88" s="115"/>
      <c r="E88" s="75">
        <v>32216</v>
      </c>
      <c r="F88" s="111"/>
      <c r="G88" s="10" t="s">
        <v>40</v>
      </c>
      <c r="H88" s="111" t="s">
        <v>162</v>
      </c>
      <c r="I88" s="117">
        <f>I89</f>
        <v>2500</v>
      </c>
      <c r="J88" s="117">
        <f>J89</f>
        <v>0</v>
      </c>
      <c r="K88" s="117">
        <f>K89</f>
        <v>2500</v>
      </c>
      <c r="L88" s="97"/>
    </row>
    <row r="89" spans="1:12" s="98" customFormat="1" ht="20.25" customHeight="1" x14ac:dyDescent="0.25">
      <c r="A89" s="108"/>
      <c r="B89" s="115"/>
      <c r="C89" s="115"/>
      <c r="D89" s="115"/>
      <c r="E89" s="9"/>
      <c r="F89" s="155">
        <v>322160</v>
      </c>
      <c r="G89" s="156" t="s">
        <v>40</v>
      </c>
      <c r="H89" s="157" t="s">
        <v>162</v>
      </c>
      <c r="I89" s="158">
        <f>7500-5000</f>
        <v>2500</v>
      </c>
      <c r="J89" s="158">
        <f>K89-I89</f>
        <v>0</v>
      </c>
      <c r="K89" s="158">
        <f>7500-5000</f>
        <v>2500</v>
      </c>
      <c r="L89" s="97"/>
    </row>
    <row r="90" spans="1:12" s="98" customFormat="1" ht="20.25" customHeight="1" x14ac:dyDescent="0.25">
      <c r="A90" s="108"/>
      <c r="B90" s="115"/>
      <c r="C90" s="115"/>
      <c r="D90" s="115"/>
      <c r="E90" s="75">
        <v>32219</v>
      </c>
      <c r="F90" s="111"/>
      <c r="G90" s="10" t="s">
        <v>40</v>
      </c>
      <c r="H90" s="111" t="s">
        <v>163</v>
      </c>
      <c r="I90" s="117">
        <f>I91</f>
        <v>3000</v>
      </c>
      <c r="J90" s="117">
        <f>J91</f>
        <v>0</v>
      </c>
      <c r="K90" s="117">
        <f>K91</f>
        <v>3000</v>
      </c>
      <c r="L90" s="97"/>
    </row>
    <row r="91" spans="1:12" s="98" customFormat="1" ht="20.25" customHeight="1" x14ac:dyDescent="0.25">
      <c r="A91" s="108"/>
      <c r="B91" s="115"/>
      <c r="C91" s="115"/>
      <c r="D91" s="115"/>
      <c r="E91" s="9"/>
      <c r="F91" s="155">
        <v>322190</v>
      </c>
      <c r="G91" s="156" t="s">
        <v>40</v>
      </c>
      <c r="H91" s="157" t="s">
        <v>163</v>
      </c>
      <c r="I91" s="158">
        <v>3000</v>
      </c>
      <c r="J91" s="158">
        <f>K91-I91</f>
        <v>0</v>
      </c>
      <c r="K91" s="158">
        <v>3000</v>
      </c>
      <c r="L91" s="97"/>
    </row>
    <row r="92" spans="1:12" s="98" customFormat="1" ht="20.25" customHeight="1" x14ac:dyDescent="0.25">
      <c r="A92" s="108"/>
      <c r="B92" s="115"/>
      <c r="C92" s="115"/>
      <c r="D92" s="115">
        <v>3222</v>
      </c>
      <c r="E92" s="115"/>
      <c r="F92" s="116"/>
      <c r="G92" s="10" t="s">
        <v>40</v>
      </c>
      <c r="H92" s="111" t="s">
        <v>164</v>
      </c>
      <c r="I92" s="117">
        <f t="shared" ref="I92:K92" si="10">I93+I96</f>
        <v>142410</v>
      </c>
      <c r="J92" s="117">
        <f t="shared" si="10"/>
        <v>-8300</v>
      </c>
      <c r="K92" s="117">
        <f t="shared" si="10"/>
        <v>134110</v>
      </c>
      <c r="L92" s="97"/>
    </row>
    <row r="93" spans="1:12" s="98" customFormat="1" ht="20.25" customHeight="1" x14ac:dyDescent="0.25">
      <c r="A93" s="108"/>
      <c r="B93" s="115"/>
      <c r="C93" s="115"/>
      <c r="D93" s="115"/>
      <c r="E93" s="75">
        <v>32221</v>
      </c>
      <c r="F93" s="111"/>
      <c r="G93" s="10" t="s">
        <v>40</v>
      </c>
      <c r="H93" s="111" t="s">
        <v>165</v>
      </c>
      <c r="I93" s="117">
        <f>I94+I95</f>
        <v>82410</v>
      </c>
      <c r="J93" s="117">
        <f>J94+J95</f>
        <v>0</v>
      </c>
      <c r="K93" s="117">
        <f>K94+K95</f>
        <v>82410</v>
      </c>
      <c r="L93" s="97"/>
    </row>
    <row r="94" spans="1:12" s="98" customFormat="1" ht="20.25" customHeight="1" x14ac:dyDescent="0.25">
      <c r="A94" s="108"/>
      <c r="B94" s="115"/>
      <c r="C94" s="115"/>
      <c r="D94" s="115"/>
      <c r="E94" s="9"/>
      <c r="F94" s="155">
        <v>322210</v>
      </c>
      <c r="G94" s="156" t="s">
        <v>40</v>
      </c>
      <c r="H94" s="157" t="s">
        <v>165</v>
      </c>
      <c r="I94" s="158">
        <f>282000+1380-970+1000-100000-100000-1000</f>
        <v>82410</v>
      </c>
      <c r="J94" s="158">
        <f>K94-I94</f>
        <v>0</v>
      </c>
      <c r="K94" s="158">
        <f>282000+1380-970+1000-100000-100000-1000</f>
        <v>82410</v>
      </c>
      <c r="L94" s="97"/>
    </row>
    <row r="95" spans="1:12" s="98" customFormat="1" ht="20.25" customHeight="1" x14ac:dyDescent="0.25">
      <c r="A95" s="108"/>
      <c r="B95" s="115"/>
      <c r="C95" s="115"/>
      <c r="D95" s="115"/>
      <c r="E95" s="9"/>
      <c r="F95" s="155">
        <v>322210</v>
      </c>
      <c r="G95" s="156" t="s">
        <v>40</v>
      </c>
      <c r="H95" s="157" t="s">
        <v>166</v>
      </c>
      <c r="I95" s="158">
        <v>0</v>
      </c>
      <c r="J95" s="158">
        <f>K95-I95</f>
        <v>0</v>
      </c>
      <c r="K95" s="158">
        <v>0</v>
      </c>
      <c r="L95" s="97"/>
    </row>
    <row r="96" spans="1:12" s="98" customFormat="1" ht="20.25" customHeight="1" x14ac:dyDescent="0.25">
      <c r="A96" s="108"/>
      <c r="B96" s="115"/>
      <c r="C96" s="115"/>
      <c r="D96" s="115"/>
      <c r="E96" s="75">
        <v>32222</v>
      </c>
      <c r="F96" s="111"/>
      <c r="G96" s="10" t="s">
        <v>40</v>
      </c>
      <c r="H96" s="111" t="s">
        <v>167</v>
      </c>
      <c r="I96" s="117">
        <f>I97+I99+I98</f>
        <v>60000</v>
      </c>
      <c r="J96" s="117">
        <f>J97+J99+J98</f>
        <v>-8300</v>
      </c>
      <c r="K96" s="117">
        <f>K97+K99+K98</f>
        <v>51700</v>
      </c>
      <c r="L96" s="97"/>
    </row>
    <row r="97" spans="1:12" s="98" customFormat="1" ht="20.25" customHeight="1" x14ac:dyDescent="0.25">
      <c r="A97" s="108"/>
      <c r="B97" s="115"/>
      <c r="C97" s="115"/>
      <c r="D97" s="115"/>
      <c r="E97" s="9"/>
      <c r="F97" s="155">
        <v>322220</v>
      </c>
      <c r="G97" s="156" t="s">
        <v>40</v>
      </c>
      <c r="H97" s="157" t="s">
        <v>167</v>
      </c>
      <c r="I97" s="158">
        <f>110000-50000</f>
        <v>60000</v>
      </c>
      <c r="J97" s="158">
        <f>K97-I97</f>
        <v>-8300</v>
      </c>
      <c r="K97" s="158">
        <v>51700</v>
      </c>
      <c r="L97" s="97"/>
    </row>
    <row r="98" spans="1:12" s="98" customFormat="1" ht="20.25" customHeight="1" x14ac:dyDescent="0.25">
      <c r="A98" s="108"/>
      <c r="B98" s="115"/>
      <c r="C98" s="115"/>
      <c r="D98" s="115"/>
      <c r="E98" s="9"/>
      <c r="F98" s="155">
        <v>322220</v>
      </c>
      <c r="G98" s="156" t="s">
        <v>40</v>
      </c>
      <c r="H98" s="157" t="s">
        <v>168</v>
      </c>
      <c r="I98" s="158">
        <v>0</v>
      </c>
      <c r="J98" s="158">
        <f>K98-I98</f>
        <v>0</v>
      </c>
      <c r="K98" s="158">
        <v>0</v>
      </c>
      <c r="L98" s="97"/>
    </row>
    <row r="99" spans="1:12" s="98" customFormat="1" ht="20.25" customHeight="1" x14ac:dyDescent="0.25">
      <c r="A99" s="108"/>
      <c r="B99" s="115"/>
      <c r="C99" s="115"/>
      <c r="D99" s="115"/>
      <c r="E99" s="9"/>
      <c r="F99" s="155">
        <v>322220</v>
      </c>
      <c r="G99" s="156" t="s">
        <v>40</v>
      </c>
      <c r="H99" s="157" t="s">
        <v>169</v>
      </c>
      <c r="I99" s="158">
        <v>0</v>
      </c>
      <c r="J99" s="158">
        <f>K99-I99</f>
        <v>0</v>
      </c>
      <c r="K99" s="158">
        <v>0</v>
      </c>
      <c r="L99" s="97"/>
    </row>
    <row r="100" spans="1:12" s="98" customFormat="1" ht="20.25" customHeight="1" x14ac:dyDescent="0.25">
      <c r="A100" s="108"/>
      <c r="B100" s="115"/>
      <c r="C100" s="115"/>
      <c r="D100" s="115">
        <v>3223</v>
      </c>
      <c r="E100" s="115"/>
      <c r="F100" s="116"/>
      <c r="G100" s="10" t="s">
        <v>40</v>
      </c>
      <c r="H100" s="111" t="s">
        <v>170</v>
      </c>
      <c r="I100" s="117">
        <f>I101+I104+I106</f>
        <v>23900</v>
      </c>
      <c r="J100" s="117">
        <f>J101+J104+J106</f>
        <v>0</v>
      </c>
      <c r="K100" s="117">
        <f>K101+K104+K106</f>
        <v>23900</v>
      </c>
      <c r="L100" s="97"/>
    </row>
    <row r="101" spans="1:12" s="98" customFormat="1" ht="20.25" customHeight="1" x14ac:dyDescent="0.25">
      <c r="A101" s="108"/>
      <c r="B101" s="115"/>
      <c r="C101" s="115"/>
      <c r="D101" s="115"/>
      <c r="E101" s="75">
        <v>32231</v>
      </c>
      <c r="F101" s="111"/>
      <c r="G101" s="10" t="s">
        <v>40</v>
      </c>
      <c r="H101" s="111" t="s">
        <v>171</v>
      </c>
      <c r="I101" s="117">
        <f>I102+I103</f>
        <v>11000</v>
      </c>
      <c r="J101" s="117">
        <f>J102+J103</f>
        <v>0</v>
      </c>
      <c r="K101" s="117">
        <f>K102+K103</f>
        <v>11000</v>
      </c>
      <c r="L101" s="97"/>
    </row>
    <row r="102" spans="1:12" s="98" customFormat="1" ht="20.25" customHeight="1" x14ac:dyDescent="0.25">
      <c r="A102" s="108"/>
      <c r="B102" s="115"/>
      <c r="C102" s="115"/>
      <c r="D102" s="115"/>
      <c r="E102" s="9"/>
      <c r="F102" s="155">
        <v>322310</v>
      </c>
      <c r="G102" s="156" t="s">
        <v>40</v>
      </c>
      <c r="H102" s="157" t="s">
        <v>171</v>
      </c>
      <c r="I102" s="158">
        <f>11000-5000</f>
        <v>6000</v>
      </c>
      <c r="J102" s="158">
        <f>K102-I102</f>
        <v>0</v>
      </c>
      <c r="K102" s="158">
        <f>11000-5000</f>
        <v>6000</v>
      </c>
      <c r="L102" s="97"/>
    </row>
    <row r="103" spans="1:12" s="98" customFormat="1" ht="20.25" customHeight="1" x14ac:dyDescent="0.25">
      <c r="A103" s="108"/>
      <c r="B103" s="115"/>
      <c r="C103" s="115"/>
      <c r="D103" s="115"/>
      <c r="E103" s="9"/>
      <c r="F103" s="155">
        <v>322311</v>
      </c>
      <c r="G103" s="156" t="s">
        <v>40</v>
      </c>
      <c r="H103" s="157" t="s">
        <v>172</v>
      </c>
      <c r="I103" s="158">
        <v>5000</v>
      </c>
      <c r="J103" s="158">
        <f>K103-I103</f>
        <v>0</v>
      </c>
      <c r="K103" s="158">
        <v>5000</v>
      </c>
      <c r="L103" s="97"/>
    </row>
    <row r="104" spans="1:12" s="98" customFormat="1" ht="20.25" customHeight="1" x14ac:dyDescent="0.25">
      <c r="A104" s="108"/>
      <c r="B104" s="115"/>
      <c r="C104" s="115"/>
      <c r="D104" s="115"/>
      <c r="E104" s="75">
        <v>32233</v>
      </c>
      <c r="F104" s="111"/>
      <c r="G104" s="10" t="s">
        <v>40</v>
      </c>
      <c r="H104" s="111" t="s">
        <v>173</v>
      </c>
      <c r="I104" s="117">
        <f>I105</f>
        <v>4900</v>
      </c>
      <c r="J104" s="117">
        <f>J105</f>
        <v>0</v>
      </c>
      <c r="K104" s="117">
        <f>K105</f>
        <v>4900</v>
      </c>
      <c r="L104" s="97"/>
    </row>
    <row r="105" spans="1:12" s="98" customFormat="1" ht="20.25" customHeight="1" x14ac:dyDescent="0.25">
      <c r="A105" s="108"/>
      <c r="B105" s="115"/>
      <c r="C105" s="115"/>
      <c r="D105" s="115"/>
      <c r="E105" s="9"/>
      <c r="F105" s="155">
        <v>322330</v>
      </c>
      <c r="G105" s="156" t="s">
        <v>40</v>
      </c>
      <c r="H105" s="157" t="s">
        <v>173</v>
      </c>
      <c r="I105" s="158">
        <v>4900</v>
      </c>
      <c r="J105" s="158">
        <f>K105-I105</f>
        <v>0</v>
      </c>
      <c r="K105" s="158">
        <v>4900</v>
      </c>
      <c r="L105" s="97"/>
    </row>
    <row r="106" spans="1:12" s="98" customFormat="1" ht="20.25" customHeight="1" x14ac:dyDescent="0.25">
      <c r="A106" s="108"/>
      <c r="B106" s="115"/>
      <c r="C106" s="115"/>
      <c r="D106" s="115"/>
      <c r="E106" s="75">
        <v>32234</v>
      </c>
      <c r="F106" s="111"/>
      <c r="G106" s="10" t="s">
        <v>40</v>
      </c>
      <c r="H106" s="111" t="s">
        <v>174</v>
      </c>
      <c r="I106" s="117">
        <f>I107</f>
        <v>8000</v>
      </c>
      <c r="J106" s="117">
        <f>J107</f>
        <v>0</v>
      </c>
      <c r="K106" s="117">
        <f>K107</f>
        <v>8000</v>
      </c>
      <c r="L106" s="97"/>
    </row>
    <row r="107" spans="1:12" s="98" customFormat="1" ht="20.25" customHeight="1" x14ac:dyDescent="0.25">
      <c r="A107" s="108"/>
      <c r="B107" s="115"/>
      <c r="C107" s="115"/>
      <c r="D107" s="115"/>
      <c r="E107" s="9"/>
      <c r="F107" s="155">
        <v>322340</v>
      </c>
      <c r="G107" s="156" t="s">
        <v>40</v>
      </c>
      <c r="H107" s="157" t="s">
        <v>174</v>
      </c>
      <c r="I107" s="158">
        <f>14000-6000</f>
        <v>8000</v>
      </c>
      <c r="J107" s="158">
        <f>K107-I107</f>
        <v>0</v>
      </c>
      <c r="K107" s="158">
        <f>14000-6000</f>
        <v>8000</v>
      </c>
      <c r="L107" s="97"/>
    </row>
    <row r="108" spans="1:12" s="98" customFormat="1" ht="20.25" customHeight="1" x14ac:dyDescent="0.25">
      <c r="A108" s="108"/>
      <c r="B108" s="115"/>
      <c r="C108" s="115"/>
      <c r="D108" s="115">
        <v>3224</v>
      </c>
      <c r="E108" s="115"/>
      <c r="F108" s="116"/>
      <c r="G108" s="10" t="s">
        <v>40</v>
      </c>
      <c r="H108" s="118" t="s">
        <v>175</v>
      </c>
      <c r="I108" s="117">
        <f t="shared" ref="I108:K109" si="11">I109</f>
        <v>9000</v>
      </c>
      <c r="J108" s="117">
        <f t="shared" si="11"/>
        <v>0</v>
      </c>
      <c r="K108" s="117">
        <f t="shared" si="11"/>
        <v>9000</v>
      </c>
      <c r="L108" s="97"/>
    </row>
    <row r="109" spans="1:12" s="98" customFormat="1" ht="20.25" customHeight="1" x14ac:dyDescent="0.25">
      <c r="A109" s="108"/>
      <c r="B109" s="115"/>
      <c r="C109" s="115"/>
      <c r="D109" s="115"/>
      <c r="E109" s="75">
        <v>32242</v>
      </c>
      <c r="F109" s="111"/>
      <c r="G109" s="10" t="s">
        <v>40</v>
      </c>
      <c r="H109" s="111" t="s">
        <v>176</v>
      </c>
      <c r="I109" s="117">
        <f>I110</f>
        <v>9000</v>
      </c>
      <c r="J109" s="117">
        <f t="shared" si="11"/>
        <v>0</v>
      </c>
      <c r="K109" s="117">
        <f>K110</f>
        <v>9000</v>
      </c>
      <c r="L109" s="97"/>
    </row>
    <row r="110" spans="1:12" s="98" customFormat="1" ht="20.25" customHeight="1" x14ac:dyDescent="0.25">
      <c r="A110" s="108"/>
      <c r="B110" s="115"/>
      <c r="C110" s="115"/>
      <c r="D110" s="115"/>
      <c r="E110" s="9"/>
      <c r="F110" s="155">
        <v>322420</v>
      </c>
      <c r="G110" s="156" t="s">
        <v>40</v>
      </c>
      <c r="H110" s="157" t="s">
        <v>176</v>
      </c>
      <c r="I110" s="158">
        <v>9000</v>
      </c>
      <c r="J110" s="158">
        <f>K110-I110</f>
        <v>0</v>
      </c>
      <c r="K110" s="158">
        <v>9000</v>
      </c>
      <c r="L110" s="97"/>
    </row>
    <row r="111" spans="1:12" s="98" customFormat="1" ht="20.25" customHeight="1" x14ac:dyDescent="0.25">
      <c r="A111" s="108"/>
      <c r="B111" s="115"/>
      <c r="C111" s="115"/>
      <c r="D111" s="115">
        <v>3225</v>
      </c>
      <c r="E111" s="115"/>
      <c r="F111" s="116"/>
      <c r="G111" s="10" t="s">
        <v>40</v>
      </c>
      <c r="H111" s="118" t="s">
        <v>177</v>
      </c>
      <c r="I111" s="117">
        <f>I112+I114</f>
        <v>7450</v>
      </c>
      <c r="J111" s="117">
        <f>J112+J114</f>
        <v>0</v>
      </c>
      <c r="K111" s="117">
        <f>K112+K114</f>
        <v>7450</v>
      </c>
      <c r="L111" s="97"/>
    </row>
    <row r="112" spans="1:12" s="98" customFormat="1" ht="20.25" customHeight="1" x14ac:dyDescent="0.25">
      <c r="A112" s="108"/>
      <c r="B112" s="115"/>
      <c r="C112" s="115"/>
      <c r="D112" s="115"/>
      <c r="E112" s="75">
        <v>32251</v>
      </c>
      <c r="F112" s="111"/>
      <c r="G112" s="10" t="s">
        <v>40</v>
      </c>
      <c r="H112" s="111" t="s">
        <v>178</v>
      </c>
      <c r="I112" s="117">
        <f>I113</f>
        <v>3450</v>
      </c>
      <c r="J112" s="117">
        <f>J113</f>
        <v>0</v>
      </c>
      <c r="K112" s="117">
        <f>K113</f>
        <v>3450</v>
      </c>
      <c r="L112" s="97"/>
    </row>
    <row r="113" spans="1:12" s="98" customFormat="1" ht="20.25" customHeight="1" x14ac:dyDescent="0.25">
      <c r="A113" s="108"/>
      <c r="B113" s="115"/>
      <c r="C113" s="115"/>
      <c r="D113" s="115"/>
      <c r="E113" s="9"/>
      <c r="F113" s="155">
        <v>322510</v>
      </c>
      <c r="G113" s="156" t="s">
        <v>40</v>
      </c>
      <c r="H113" s="157" t="s">
        <v>178</v>
      </c>
      <c r="I113" s="158">
        <v>3450</v>
      </c>
      <c r="J113" s="158">
        <f>K113-I113</f>
        <v>0</v>
      </c>
      <c r="K113" s="158">
        <v>3450</v>
      </c>
      <c r="L113" s="97"/>
    </row>
    <row r="114" spans="1:12" s="98" customFormat="1" ht="20.25" customHeight="1" x14ac:dyDescent="0.25">
      <c r="A114" s="108"/>
      <c r="B114" s="115"/>
      <c r="C114" s="115"/>
      <c r="D114" s="115"/>
      <c r="E114" s="75">
        <v>32252</v>
      </c>
      <c r="F114" s="111"/>
      <c r="G114" s="10" t="s">
        <v>40</v>
      </c>
      <c r="H114" s="111" t="s">
        <v>179</v>
      </c>
      <c r="I114" s="117">
        <f>I115</f>
        <v>4000</v>
      </c>
      <c r="J114" s="117">
        <f>J115</f>
        <v>0</v>
      </c>
      <c r="K114" s="117">
        <f>K115</f>
        <v>4000</v>
      </c>
      <c r="L114" s="97"/>
    </row>
    <row r="115" spans="1:12" s="98" customFormat="1" ht="20.25" customHeight="1" x14ac:dyDescent="0.25">
      <c r="A115" s="108"/>
      <c r="B115" s="115"/>
      <c r="C115" s="115"/>
      <c r="D115" s="115"/>
      <c r="E115" s="9"/>
      <c r="F115" s="155">
        <v>322520</v>
      </c>
      <c r="G115" s="156" t="s">
        <v>40</v>
      </c>
      <c r="H115" s="157" t="s">
        <v>179</v>
      </c>
      <c r="I115" s="158">
        <v>4000</v>
      </c>
      <c r="J115" s="158">
        <f>K115-I115</f>
        <v>0</v>
      </c>
      <c r="K115" s="158">
        <v>4000</v>
      </c>
      <c r="L115" s="97"/>
    </row>
    <row r="116" spans="1:12" s="98" customFormat="1" ht="20.25" customHeight="1" x14ac:dyDescent="0.25">
      <c r="A116" s="108"/>
      <c r="B116" s="115"/>
      <c r="C116" s="115"/>
      <c r="D116" s="115">
        <v>3227</v>
      </c>
      <c r="E116" s="115"/>
      <c r="F116" s="116"/>
      <c r="G116" s="10" t="s">
        <v>40</v>
      </c>
      <c r="H116" s="111" t="s">
        <v>180</v>
      </c>
      <c r="I116" s="117">
        <f t="shared" ref="I116:K117" si="12">I117</f>
        <v>1000</v>
      </c>
      <c r="J116" s="117">
        <f t="shared" si="12"/>
        <v>0</v>
      </c>
      <c r="K116" s="117">
        <f t="shared" si="12"/>
        <v>1000</v>
      </c>
      <c r="L116" s="97"/>
    </row>
    <row r="117" spans="1:12" s="98" customFormat="1" ht="20.25" customHeight="1" x14ac:dyDescent="0.25">
      <c r="A117" s="108"/>
      <c r="B117" s="115"/>
      <c r="C117" s="115"/>
      <c r="D117" s="115"/>
      <c r="E117" s="75">
        <v>32271</v>
      </c>
      <c r="F117" s="111"/>
      <c r="G117" s="10" t="s">
        <v>40</v>
      </c>
      <c r="H117" s="118" t="s">
        <v>181</v>
      </c>
      <c r="I117" s="117">
        <f t="shared" si="12"/>
        <v>1000</v>
      </c>
      <c r="J117" s="117">
        <f t="shared" si="12"/>
        <v>0</v>
      </c>
      <c r="K117" s="117">
        <f t="shared" si="12"/>
        <v>1000</v>
      </c>
      <c r="L117" s="97"/>
    </row>
    <row r="118" spans="1:12" s="98" customFormat="1" ht="20.25" customHeight="1" x14ac:dyDescent="0.25">
      <c r="A118" s="108"/>
      <c r="B118" s="115"/>
      <c r="C118" s="115"/>
      <c r="D118" s="115"/>
      <c r="E118" s="9"/>
      <c r="F118" s="155">
        <v>322710</v>
      </c>
      <c r="G118" s="156" t="s">
        <v>40</v>
      </c>
      <c r="H118" s="157" t="s">
        <v>181</v>
      </c>
      <c r="I118" s="158">
        <v>1000</v>
      </c>
      <c r="J118" s="158">
        <f>K118-I118</f>
        <v>0</v>
      </c>
      <c r="K118" s="158">
        <v>1000</v>
      </c>
      <c r="L118" s="97"/>
    </row>
    <row r="119" spans="1:12" s="98" customFormat="1" ht="20.25" customHeight="1" x14ac:dyDescent="0.25">
      <c r="A119" s="108"/>
      <c r="B119" s="115"/>
      <c r="C119" s="115">
        <v>323</v>
      </c>
      <c r="D119" s="115"/>
      <c r="E119" s="115"/>
      <c r="F119" s="116"/>
      <c r="G119" s="10" t="s">
        <v>40</v>
      </c>
      <c r="H119" s="111" t="s">
        <v>182</v>
      </c>
      <c r="I119" s="117">
        <f>I120+I130+I135+I138+I146+I153+I158+I166+I169</f>
        <v>265915</v>
      </c>
      <c r="J119" s="117">
        <f>J120+J130+J135+J138+J146+J153+J158+J166+J169</f>
        <v>-6090</v>
      </c>
      <c r="K119" s="117">
        <f>K120+K130+K135+K138+K146+K153+K158+K166+K169</f>
        <v>259825</v>
      </c>
      <c r="L119" s="97"/>
    </row>
    <row r="120" spans="1:12" s="98" customFormat="1" ht="20.25" customHeight="1" x14ac:dyDescent="0.25">
      <c r="A120" s="108"/>
      <c r="B120" s="115"/>
      <c r="C120" s="115"/>
      <c r="D120" s="115">
        <v>3231</v>
      </c>
      <c r="E120" s="115"/>
      <c r="F120" s="116"/>
      <c r="G120" s="10" t="s">
        <v>40</v>
      </c>
      <c r="H120" s="111" t="s">
        <v>183</v>
      </c>
      <c r="I120" s="117">
        <f t="shared" ref="I120:K120" si="13">I121+I123+I125+I127</f>
        <v>11890</v>
      </c>
      <c r="J120" s="117">
        <f t="shared" si="13"/>
        <v>500</v>
      </c>
      <c r="K120" s="117">
        <f t="shared" si="13"/>
        <v>12390</v>
      </c>
      <c r="L120" s="97"/>
    </row>
    <row r="121" spans="1:12" s="98" customFormat="1" ht="20.25" customHeight="1" x14ac:dyDescent="0.25">
      <c r="A121" s="108"/>
      <c r="B121" s="115"/>
      <c r="C121" s="115"/>
      <c r="D121" s="115"/>
      <c r="E121" s="75">
        <v>32311</v>
      </c>
      <c r="F121" s="111"/>
      <c r="G121" s="10" t="s">
        <v>40</v>
      </c>
      <c r="H121" s="111" t="s">
        <v>184</v>
      </c>
      <c r="I121" s="117">
        <f>I122</f>
        <v>6900</v>
      </c>
      <c r="J121" s="117">
        <f>J122</f>
        <v>-1000</v>
      </c>
      <c r="K121" s="117">
        <f>K122</f>
        <v>5900</v>
      </c>
      <c r="L121" s="97"/>
    </row>
    <row r="122" spans="1:12" s="98" customFormat="1" ht="20.25" customHeight="1" x14ac:dyDescent="0.25">
      <c r="A122" s="108"/>
      <c r="B122" s="115"/>
      <c r="C122" s="115"/>
      <c r="D122" s="115"/>
      <c r="E122" s="9"/>
      <c r="F122" s="155">
        <v>323110</v>
      </c>
      <c r="G122" s="156" t="s">
        <v>40</v>
      </c>
      <c r="H122" s="157" t="s">
        <v>184</v>
      </c>
      <c r="I122" s="158">
        <f>16900-10000</f>
        <v>6900</v>
      </c>
      <c r="J122" s="158">
        <f>K122-I122</f>
        <v>-1000</v>
      </c>
      <c r="K122" s="158">
        <v>5900</v>
      </c>
      <c r="L122" s="97"/>
    </row>
    <row r="123" spans="1:12" s="98" customFormat="1" ht="20.25" customHeight="1" x14ac:dyDescent="0.25">
      <c r="A123" s="108"/>
      <c r="B123" s="115"/>
      <c r="C123" s="115"/>
      <c r="D123" s="115"/>
      <c r="E123" s="75">
        <v>32312</v>
      </c>
      <c r="F123" s="111"/>
      <c r="G123" s="10" t="s">
        <v>40</v>
      </c>
      <c r="H123" s="111" t="s">
        <v>185</v>
      </c>
      <c r="I123" s="117">
        <f>I124</f>
        <v>0</v>
      </c>
      <c r="J123" s="117">
        <f>J124</f>
        <v>0</v>
      </c>
      <c r="K123" s="117">
        <f>K124</f>
        <v>0</v>
      </c>
      <c r="L123" s="97"/>
    </row>
    <row r="124" spans="1:12" s="98" customFormat="1" ht="20.25" customHeight="1" x14ac:dyDescent="0.25">
      <c r="A124" s="108"/>
      <c r="B124" s="115"/>
      <c r="C124" s="115"/>
      <c r="D124" s="115"/>
      <c r="E124" s="9"/>
      <c r="F124" s="155">
        <v>323120</v>
      </c>
      <c r="G124" s="156" t="s">
        <v>40</v>
      </c>
      <c r="H124" s="157" t="s">
        <v>185</v>
      </c>
      <c r="I124" s="158">
        <v>0</v>
      </c>
      <c r="J124" s="158">
        <f>K124-I124</f>
        <v>0</v>
      </c>
      <c r="K124" s="158">
        <v>0</v>
      </c>
      <c r="L124" s="97"/>
    </row>
    <row r="125" spans="1:12" s="98" customFormat="1" ht="20.25" customHeight="1" x14ac:dyDescent="0.25">
      <c r="A125" s="108"/>
      <c r="B125" s="115"/>
      <c r="C125" s="115"/>
      <c r="D125" s="115"/>
      <c r="E125" s="75">
        <v>32313</v>
      </c>
      <c r="F125" s="111"/>
      <c r="G125" s="10" t="s">
        <v>40</v>
      </c>
      <c r="H125" s="111" t="s">
        <v>186</v>
      </c>
      <c r="I125" s="117">
        <f>I126</f>
        <v>2890</v>
      </c>
      <c r="J125" s="117">
        <f>J126</f>
        <v>1000</v>
      </c>
      <c r="K125" s="117">
        <f>K126</f>
        <v>3890</v>
      </c>
      <c r="L125" s="97"/>
    </row>
    <row r="126" spans="1:12" s="98" customFormat="1" ht="20.25" customHeight="1" x14ac:dyDescent="0.25">
      <c r="A126" s="108"/>
      <c r="B126" s="115"/>
      <c r="C126" s="115"/>
      <c r="D126" s="115"/>
      <c r="E126" s="9"/>
      <c r="F126" s="155">
        <v>323130</v>
      </c>
      <c r="G126" s="156" t="s">
        <v>40</v>
      </c>
      <c r="H126" s="157" t="s">
        <v>186</v>
      </c>
      <c r="I126" s="158">
        <v>2890</v>
      </c>
      <c r="J126" s="158">
        <f>K126-I126</f>
        <v>1000</v>
      </c>
      <c r="K126" s="158">
        <v>3890</v>
      </c>
      <c r="L126" s="97"/>
    </row>
    <row r="127" spans="1:12" s="98" customFormat="1" ht="20.25" customHeight="1" x14ac:dyDescent="0.25">
      <c r="A127" s="108"/>
      <c r="B127" s="115"/>
      <c r="C127" s="115"/>
      <c r="D127" s="115"/>
      <c r="E127" s="75">
        <v>32319</v>
      </c>
      <c r="F127" s="111"/>
      <c r="G127" s="10" t="s">
        <v>40</v>
      </c>
      <c r="H127" s="111" t="s">
        <v>187</v>
      </c>
      <c r="I127" s="117">
        <f>I128+I129</f>
        <v>2100</v>
      </c>
      <c r="J127" s="117">
        <f>J129+J128</f>
        <v>500</v>
      </c>
      <c r="K127" s="117">
        <f>K128+K129</f>
        <v>2600</v>
      </c>
      <c r="L127" s="97"/>
    </row>
    <row r="128" spans="1:12" s="98" customFormat="1" ht="20.25" customHeight="1" x14ac:dyDescent="0.25">
      <c r="A128" s="108"/>
      <c r="B128" s="115"/>
      <c r="C128" s="115"/>
      <c r="D128" s="115"/>
      <c r="E128" s="9"/>
      <c r="F128" s="155">
        <v>323190</v>
      </c>
      <c r="G128" s="156" t="s">
        <v>40</v>
      </c>
      <c r="H128" s="157" t="s">
        <v>187</v>
      </c>
      <c r="I128" s="158">
        <v>300</v>
      </c>
      <c r="J128" s="158">
        <f>K128-I128</f>
        <v>0</v>
      </c>
      <c r="K128" s="158">
        <v>300</v>
      </c>
      <c r="L128" s="97"/>
    </row>
    <row r="129" spans="1:12" s="98" customFormat="1" ht="20.25" customHeight="1" x14ac:dyDescent="0.25">
      <c r="A129" s="108"/>
      <c r="B129" s="115"/>
      <c r="C129" s="115"/>
      <c r="D129" s="115"/>
      <c r="E129" s="9"/>
      <c r="F129" s="155">
        <v>323191</v>
      </c>
      <c r="G129" s="156" t="s">
        <v>40</v>
      </c>
      <c r="H129" s="157" t="s">
        <v>188</v>
      </c>
      <c r="I129" s="158">
        <v>1800</v>
      </c>
      <c r="J129" s="158">
        <f>K129-I129</f>
        <v>500</v>
      </c>
      <c r="K129" s="158">
        <v>2300</v>
      </c>
      <c r="L129" s="97"/>
    </row>
    <row r="130" spans="1:12" s="98" customFormat="1" ht="20.25" customHeight="1" x14ac:dyDescent="0.25">
      <c r="A130" s="108"/>
      <c r="B130" s="115"/>
      <c r="C130" s="115"/>
      <c r="D130" s="115">
        <v>3232</v>
      </c>
      <c r="E130" s="115"/>
      <c r="F130" s="116"/>
      <c r="G130" s="10" t="s">
        <v>40</v>
      </c>
      <c r="H130" s="111" t="s">
        <v>189</v>
      </c>
      <c r="I130" s="117">
        <f>I131+I133</f>
        <v>53740</v>
      </c>
      <c r="J130" s="117">
        <f>J131+J133</f>
        <v>-2150</v>
      </c>
      <c r="K130" s="117">
        <f>K131+K133</f>
        <v>51590</v>
      </c>
      <c r="L130" s="97"/>
    </row>
    <row r="131" spans="1:12" s="98" customFormat="1" ht="20.25" customHeight="1" x14ac:dyDescent="0.25">
      <c r="A131" s="108"/>
      <c r="B131" s="115"/>
      <c r="C131" s="115"/>
      <c r="D131" s="115"/>
      <c r="E131" s="75">
        <v>32322</v>
      </c>
      <c r="F131" s="111"/>
      <c r="G131" s="10" t="s">
        <v>40</v>
      </c>
      <c r="H131" s="111" t="s">
        <v>190</v>
      </c>
      <c r="I131" s="117">
        <f>I132</f>
        <v>40740</v>
      </c>
      <c r="J131" s="117">
        <f t="shared" ref="J131" si="14">J132</f>
        <v>-2150</v>
      </c>
      <c r="K131" s="117">
        <f>K132</f>
        <v>38590</v>
      </c>
      <c r="L131" s="97"/>
    </row>
    <row r="132" spans="1:12" s="98" customFormat="1" ht="20.25" customHeight="1" x14ac:dyDescent="0.25">
      <c r="A132" s="108"/>
      <c r="B132" s="115"/>
      <c r="C132" s="115"/>
      <c r="D132" s="115"/>
      <c r="E132" s="9"/>
      <c r="F132" s="155">
        <v>323220</v>
      </c>
      <c r="G132" s="156" t="s">
        <v>40</v>
      </c>
      <c r="H132" s="157" t="s">
        <v>190</v>
      </c>
      <c r="I132" s="158">
        <f>107000+23740-80000-10000</f>
        <v>40740</v>
      </c>
      <c r="J132" s="158">
        <f>K132-I132</f>
        <v>-2150</v>
      </c>
      <c r="K132" s="158">
        <v>38590</v>
      </c>
      <c r="L132" s="97"/>
    </row>
    <row r="133" spans="1:12" s="98" customFormat="1" ht="20.25" customHeight="1" x14ac:dyDescent="0.25">
      <c r="A133" s="108"/>
      <c r="B133" s="115"/>
      <c r="C133" s="115"/>
      <c r="D133" s="115"/>
      <c r="E133" s="75">
        <v>32323</v>
      </c>
      <c r="F133" s="111"/>
      <c r="G133" s="10" t="s">
        <v>40</v>
      </c>
      <c r="H133" s="111" t="s">
        <v>191</v>
      </c>
      <c r="I133" s="117">
        <f>I134</f>
        <v>13000</v>
      </c>
      <c r="J133" s="117">
        <f>J134</f>
        <v>0</v>
      </c>
      <c r="K133" s="117">
        <f>K134</f>
        <v>13000</v>
      </c>
      <c r="L133" s="97"/>
    </row>
    <row r="134" spans="1:12" s="98" customFormat="1" ht="20.25" customHeight="1" x14ac:dyDescent="0.25">
      <c r="A134" s="108"/>
      <c r="B134" s="115"/>
      <c r="C134" s="115"/>
      <c r="D134" s="115"/>
      <c r="E134" s="9"/>
      <c r="F134" s="155">
        <v>323230</v>
      </c>
      <c r="G134" s="156" t="s">
        <v>40</v>
      </c>
      <c r="H134" s="157" t="s">
        <v>191</v>
      </c>
      <c r="I134" s="158">
        <v>13000</v>
      </c>
      <c r="J134" s="158">
        <f>K134-I134</f>
        <v>0</v>
      </c>
      <c r="K134" s="158">
        <v>13000</v>
      </c>
      <c r="L134" s="97"/>
    </row>
    <row r="135" spans="1:12" s="98" customFormat="1" ht="20.25" customHeight="1" x14ac:dyDescent="0.25">
      <c r="A135" s="108"/>
      <c r="B135" s="115"/>
      <c r="C135" s="115"/>
      <c r="D135" s="115">
        <v>3233</v>
      </c>
      <c r="E135" s="115"/>
      <c r="F135" s="116"/>
      <c r="G135" s="10" t="s">
        <v>40</v>
      </c>
      <c r="H135" s="111" t="s">
        <v>192</v>
      </c>
      <c r="I135" s="117">
        <f t="shared" ref="I135:K136" si="15">I136</f>
        <v>3500</v>
      </c>
      <c r="J135" s="117">
        <f t="shared" si="15"/>
        <v>0</v>
      </c>
      <c r="K135" s="117">
        <f t="shared" si="15"/>
        <v>3500</v>
      </c>
      <c r="L135" s="97"/>
    </row>
    <row r="136" spans="1:12" s="98" customFormat="1" ht="20.25" customHeight="1" x14ac:dyDescent="0.25">
      <c r="A136" s="108"/>
      <c r="B136" s="115"/>
      <c r="C136" s="115"/>
      <c r="D136" s="115"/>
      <c r="E136" s="75">
        <v>32339</v>
      </c>
      <c r="F136" s="111"/>
      <c r="G136" s="10" t="s">
        <v>40</v>
      </c>
      <c r="H136" s="111" t="s">
        <v>193</v>
      </c>
      <c r="I136" s="117">
        <f t="shared" si="15"/>
        <v>3500</v>
      </c>
      <c r="J136" s="117">
        <f t="shared" si="15"/>
        <v>0</v>
      </c>
      <c r="K136" s="117">
        <f t="shared" si="15"/>
        <v>3500</v>
      </c>
      <c r="L136" s="97"/>
    </row>
    <row r="137" spans="1:12" s="98" customFormat="1" ht="20.25" customHeight="1" x14ac:dyDescent="0.25">
      <c r="A137" s="108"/>
      <c r="B137" s="115"/>
      <c r="C137" s="115"/>
      <c r="D137" s="115"/>
      <c r="E137" s="9"/>
      <c r="F137" s="155">
        <v>323390</v>
      </c>
      <c r="G137" s="156" t="s">
        <v>40</v>
      </c>
      <c r="H137" s="157" t="s">
        <v>193</v>
      </c>
      <c r="I137" s="158">
        <v>3500</v>
      </c>
      <c r="J137" s="158">
        <f>K137-I137</f>
        <v>0</v>
      </c>
      <c r="K137" s="158">
        <v>3500</v>
      </c>
      <c r="L137" s="97"/>
    </row>
    <row r="138" spans="1:12" s="98" customFormat="1" ht="20.25" customHeight="1" x14ac:dyDescent="0.25">
      <c r="A138" s="108"/>
      <c r="B138" s="115"/>
      <c r="C138" s="115"/>
      <c r="D138" s="115">
        <v>3234</v>
      </c>
      <c r="E138" s="115"/>
      <c r="F138" s="116"/>
      <c r="G138" s="10" t="s">
        <v>40</v>
      </c>
      <c r="H138" s="111" t="s">
        <v>194</v>
      </c>
      <c r="I138" s="117">
        <f>I139+I141+I143</f>
        <v>10500</v>
      </c>
      <c r="J138" s="117">
        <f>J139+J141+J143</f>
        <v>0</v>
      </c>
      <c r="K138" s="117">
        <f>K139+K141+K143</f>
        <v>10500</v>
      </c>
      <c r="L138" s="97"/>
    </row>
    <row r="139" spans="1:12" s="98" customFormat="1" ht="20.25" customHeight="1" x14ac:dyDescent="0.25">
      <c r="A139" s="108"/>
      <c r="B139" s="115"/>
      <c r="C139" s="115"/>
      <c r="D139" s="115"/>
      <c r="E139" s="75">
        <v>32341</v>
      </c>
      <c r="F139" s="111"/>
      <c r="G139" s="10" t="s">
        <v>40</v>
      </c>
      <c r="H139" s="111" t="s">
        <v>195</v>
      </c>
      <c r="I139" s="117">
        <f>I140</f>
        <v>1000</v>
      </c>
      <c r="J139" s="117">
        <f>J140</f>
        <v>0</v>
      </c>
      <c r="K139" s="117">
        <f>K140</f>
        <v>1000</v>
      </c>
      <c r="L139" s="97"/>
    </row>
    <row r="140" spans="1:12" s="98" customFormat="1" ht="20.25" customHeight="1" x14ac:dyDescent="0.25">
      <c r="A140" s="108"/>
      <c r="B140" s="115"/>
      <c r="C140" s="115"/>
      <c r="D140" s="115"/>
      <c r="E140" s="9"/>
      <c r="F140" s="155">
        <v>323410</v>
      </c>
      <c r="G140" s="156" t="s">
        <v>40</v>
      </c>
      <c r="H140" s="157" t="s">
        <v>195</v>
      </c>
      <c r="I140" s="158">
        <v>1000</v>
      </c>
      <c r="J140" s="158">
        <f>K140-I140</f>
        <v>0</v>
      </c>
      <c r="K140" s="158">
        <v>1000</v>
      </c>
      <c r="L140" s="97"/>
    </row>
    <row r="141" spans="1:12" s="98" customFormat="1" ht="20.25" customHeight="1" x14ac:dyDescent="0.25">
      <c r="A141" s="108"/>
      <c r="B141" s="115"/>
      <c r="C141" s="115"/>
      <c r="D141" s="115"/>
      <c r="E141" s="75">
        <v>32342</v>
      </c>
      <c r="F141" s="111"/>
      <c r="G141" s="10" t="s">
        <v>40</v>
      </c>
      <c r="H141" s="111" t="s">
        <v>196</v>
      </c>
      <c r="I141" s="117">
        <f>I142</f>
        <v>6000</v>
      </c>
      <c r="J141" s="117">
        <f>J142</f>
        <v>0</v>
      </c>
      <c r="K141" s="117">
        <f>K142</f>
        <v>6000</v>
      </c>
      <c r="L141" s="97"/>
    </row>
    <row r="142" spans="1:12" s="98" customFormat="1" ht="20.25" customHeight="1" x14ac:dyDescent="0.25">
      <c r="A142" s="108"/>
      <c r="B142" s="115"/>
      <c r="C142" s="115"/>
      <c r="D142" s="115"/>
      <c r="E142" s="9"/>
      <c r="F142" s="155">
        <v>323420</v>
      </c>
      <c r="G142" s="156" t="s">
        <v>40</v>
      </c>
      <c r="H142" s="157" t="s">
        <v>196</v>
      </c>
      <c r="I142" s="158">
        <f>16000-10000</f>
        <v>6000</v>
      </c>
      <c r="J142" s="158">
        <f>K142-I142</f>
        <v>0</v>
      </c>
      <c r="K142" s="158">
        <f>16000-10000</f>
        <v>6000</v>
      </c>
      <c r="L142" s="97"/>
    </row>
    <row r="143" spans="1:12" s="98" customFormat="1" ht="20.25" customHeight="1" x14ac:dyDescent="0.25">
      <c r="A143" s="108"/>
      <c r="B143" s="115"/>
      <c r="C143" s="115"/>
      <c r="D143" s="115"/>
      <c r="E143" s="75">
        <v>32349</v>
      </c>
      <c r="F143" s="111"/>
      <c r="G143" s="10" t="s">
        <v>40</v>
      </c>
      <c r="H143" s="111" t="s">
        <v>197</v>
      </c>
      <c r="I143" s="117">
        <f>I144+I145</f>
        <v>3500</v>
      </c>
      <c r="J143" s="117">
        <f>J144+J145</f>
        <v>0</v>
      </c>
      <c r="K143" s="117">
        <f>K144+K145</f>
        <v>3500</v>
      </c>
      <c r="L143" s="97"/>
    </row>
    <row r="144" spans="1:12" s="98" customFormat="1" ht="20.25" customHeight="1" x14ac:dyDescent="0.25">
      <c r="A144" s="108"/>
      <c r="B144" s="115"/>
      <c r="C144" s="115"/>
      <c r="D144" s="115"/>
      <c r="E144" s="9"/>
      <c r="F144" s="155">
        <v>323490</v>
      </c>
      <c r="G144" s="156" t="s">
        <v>40</v>
      </c>
      <c r="H144" s="157" t="s">
        <v>197</v>
      </c>
      <c r="I144" s="158">
        <v>1500</v>
      </c>
      <c r="J144" s="158">
        <f>K144-I144</f>
        <v>0</v>
      </c>
      <c r="K144" s="158">
        <v>1500</v>
      </c>
      <c r="L144" s="97"/>
    </row>
    <row r="145" spans="1:12" s="98" customFormat="1" ht="20.25" customHeight="1" x14ac:dyDescent="0.25">
      <c r="A145" s="108"/>
      <c r="B145" s="115"/>
      <c r="C145" s="115"/>
      <c r="D145" s="115"/>
      <c r="E145" s="9"/>
      <c r="F145" s="155">
        <v>323491</v>
      </c>
      <c r="G145" s="156" t="s">
        <v>40</v>
      </c>
      <c r="H145" s="157" t="s">
        <v>198</v>
      </c>
      <c r="I145" s="158">
        <v>2000</v>
      </c>
      <c r="J145" s="158">
        <f>K145-I145</f>
        <v>0</v>
      </c>
      <c r="K145" s="158">
        <v>2000</v>
      </c>
      <c r="L145" s="97"/>
    </row>
    <row r="146" spans="1:12" s="98" customFormat="1" ht="20.25" customHeight="1" x14ac:dyDescent="0.25">
      <c r="A146" s="108"/>
      <c r="B146" s="115"/>
      <c r="C146" s="115"/>
      <c r="D146" s="115">
        <v>3235</v>
      </c>
      <c r="E146" s="115"/>
      <c r="F146" s="116"/>
      <c r="G146" s="10" t="s">
        <v>40</v>
      </c>
      <c r="H146" s="111" t="s">
        <v>199</v>
      </c>
      <c r="I146" s="117">
        <f>I147+I149+I151</f>
        <v>1670</v>
      </c>
      <c r="J146" s="117">
        <f>J147+J149+J151</f>
        <v>1025</v>
      </c>
      <c r="K146" s="117">
        <f>K147+K149+K151</f>
        <v>2695</v>
      </c>
      <c r="L146" s="97"/>
    </row>
    <row r="147" spans="1:12" s="98" customFormat="1" ht="20.25" customHeight="1" x14ac:dyDescent="0.25">
      <c r="A147" s="108"/>
      <c r="B147" s="115"/>
      <c r="C147" s="115"/>
      <c r="D147" s="115"/>
      <c r="E147" s="75">
        <v>32352</v>
      </c>
      <c r="F147" s="111"/>
      <c r="G147" s="10" t="s">
        <v>40</v>
      </c>
      <c r="H147" s="111" t="s">
        <v>200</v>
      </c>
      <c r="I147" s="117">
        <f>I148</f>
        <v>70</v>
      </c>
      <c r="J147" s="117">
        <f>J148</f>
        <v>525</v>
      </c>
      <c r="K147" s="117">
        <f>K148</f>
        <v>595</v>
      </c>
      <c r="L147" s="97"/>
    </row>
    <row r="148" spans="1:12" s="98" customFormat="1" ht="20.25" customHeight="1" x14ac:dyDescent="0.25">
      <c r="A148" s="108"/>
      <c r="B148" s="115"/>
      <c r="C148" s="115"/>
      <c r="D148" s="115"/>
      <c r="E148" s="9"/>
      <c r="F148" s="155">
        <v>323520</v>
      </c>
      <c r="G148" s="156" t="s">
        <v>40</v>
      </c>
      <c r="H148" s="157" t="s">
        <v>200</v>
      </c>
      <c r="I148" s="158">
        <v>70</v>
      </c>
      <c r="J148" s="158">
        <f>K148-I148</f>
        <v>525</v>
      </c>
      <c r="K148" s="158">
        <v>595</v>
      </c>
      <c r="L148" s="97"/>
    </row>
    <row r="149" spans="1:12" s="98" customFormat="1" ht="20.25" customHeight="1" x14ac:dyDescent="0.25">
      <c r="A149" s="108"/>
      <c r="B149" s="115"/>
      <c r="C149" s="115"/>
      <c r="D149" s="115"/>
      <c r="E149" s="75">
        <v>32354</v>
      </c>
      <c r="F149" s="111"/>
      <c r="G149" s="10" t="s">
        <v>40</v>
      </c>
      <c r="H149" s="111" t="s">
        <v>201</v>
      </c>
      <c r="I149" s="117">
        <f>I150</f>
        <v>1000</v>
      </c>
      <c r="J149" s="117">
        <f>J150</f>
        <v>0</v>
      </c>
      <c r="K149" s="117">
        <f>K150</f>
        <v>1000</v>
      </c>
      <c r="L149" s="97"/>
    </row>
    <row r="150" spans="1:12" s="98" customFormat="1" ht="20.25" customHeight="1" x14ac:dyDescent="0.25">
      <c r="A150" s="108"/>
      <c r="B150" s="115"/>
      <c r="C150" s="115"/>
      <c r="D150" s="115"/>
      <c r="E150" s="9"/>
      <c r="F150" s="155">
        <v>323540</v>
      </c>
      <c r="G150" s="156" t="s">
        <v>40</v>
      </c>
      <c r="H150" s="157" t="s">
        <v>201</v>
      </c>
      <c r="I150" s="158">
        <v>1000</v>
      </c>
      <c r="J150" s="158">
        <f>K150-I150</f>
        <v>0</v>
      </c>
      <c r="K150" s="158">
        <v>1000</v>
      </c>
      <c r="L150" s="97"/>
    </row>
    <row r="151" spans="1:12" s="98" customFormat="1" ht="20.25" customHeight="1" x14ac:dyDescent="0.25">
      <c r="A151" s="108"/>
      <c r="B151" s="115"/>
      <c r="C151" s="115"/>
      <c r="D151" s="115"/>
      <c r="E151" s="75">
        <v>32359</v>
      </c>
      <c r="F151" s="111"/>
      <c r="G151" s="10" t="s">
        <v>40</v>
      </c>
      <c r="H151" s="111" t="s">
        <v>202</v>
      </c>
      <c r="I151" s="117">
        <f>I152</f>
        <v>600</v>
      </c>
      <c r="J151" s="117">
        <f>J152</f>
        <v>500</v>
      </c>
      <c r="K151" s="117">
        <f>K152</f>
        <v>1100</v>
      </c>
      <c r="L151" s="97"/>
    </row>
    <row r="152" spans="1:12" s="98" customFormat="1" ht="20.25" customHeight="1" x14ac:dyDescent="0.25">
      <c r="A152" s="108"/>
      <c r="B152" s="115"/>
      <c r="C152" s="115"/>
      <c r="D152" s="115"/>
      <c r="E152" s="9"/>
      <c r="F152" s="155">
        <v>323590</v>
      </c>
      <c r="G152" s="156" t="s">
        <v>40</v>
      </c>
      <c r="H152" s="157" t="s">
        <v>202</v>
      </c>
      <c r="I152" s="158">
        <v>600</v>
      </c>
      <c r="J152" s="158">
        <f>K152-I152</f>
        <v>500</v>
      </c>
      <c r="K152" s="158">
        <v>1100</v>
      </c>
      <c r="L152" s="97"/>
    </row>
    <row r="153" spans="1:12" s="98" customFormat="1" ht="20.25" customHeight="1" x14ac:dyDescent="0.25">
      <c r="A153" s="108"/>
      <c r="B153" s="115"/>
      <c r="C153" s="115"/>
      <c r="D153" s="115">
        <v>3236</v>
      </c>
      <c r="E153" s="115"/>
      <c r="F153" s="116"/>
      <c r="G153" s="10" t="s">
        <v>40</v>
      </c>
      <c r="H153" s="111" t="s">
        <v>203</v>
      </c>
      <c r="I153" s="117">
        <f>I154+I156</f>
        <v>21400</v>
      </c>
      <c r="J153" s="117">
        <f>J154+J156</f>
        <v>5000</v>
      </c>
      <c r="K153" s="117">
        <f>K154+K156</f>
        <v>26400</v>
      </c>
      <c r="L153" s="97"/>
    </row>
    <row r="154" spans="1:12" s="98" customFormat="1" ht="20.25" customHeight="1" x14ac:dyDescent="0.25">
      <c r="A154" s="108"/>
      <c r="B154" s="115"/>
      <c r="C154" s="115"/>
      <c r="D154" s="115"/>
      <c r="E154" s="75">
        <v>32363</v>
      </c>
      <c r="F154" s="111"/>
      <c r="G154" s="10" t="s">
        <v>40</v>
      </c>
      <c r="H154" s="111" t="s">
        <v>204</v>
      </c>
      <c r="I154" s="117">
        <f>I155</f>
        <v>21000</v>
      </c>
      <c r="J154" s="117">
        <f>J155</f>
        <v>5000</v>
      </c>
      <c r="K154" s="117">
        <f>K155</f>
        <v>26000</v>
      </c>
      <c r="L154" s="97"/>
    </row>
    <row r="155" spans="1:12" s="98" customFormat="1" ht="20.25" customHeight="1" x14ac:dyDescent="0.25">
      <c r="A155" s="108"/>
      <c r="B155" s="115"/>
      <c r="C155" s="115"/>
      <c r="D155" s="115"/>
      <c r="E155" s="9"/>
      <c r="F155" s="155">
        <v>323630</v>
      </c>
      <c r="G155" s="156" t="s">
        <v>40</v>
      </c>
      <c r="H155" s="157" t="s">
        <v>204</v>
      </c>
      <c r="I155" s="158">
        <v>21000</v>
      </c>
      <c r="J155" s="158">
        <f>K155-I155</f>
        <v>5000</v>
      </c>
      <c r="K155" s="158">
        <v>26000</v>
      </c>
      <c r="L155" s="97"/>
    </row>
    <row r="156" spans="1:12" s="98" customFormat="1" ht="20.25" customHeight="1" x14ac:dyDescent="0.25">
      <c r="A156" s="108"/>
      <c r="B156" s="115"/>
      <c r="C156" s="115"/>
      <c r="D156" s="115"/>
      <c r="E156" s="75">
        <v>32369</v>
      </c>
      <c r="F156" s="111"/>
      <c r="G156" s="10" t="s">
        <v>40</v>
      </c>
      <c r="H156" s="111" t="s">
        <v>205</v>
      </c>
      <c r="I156" s="117">
        <f>I157</f>
        <v>400</v>
      </c>
      <c r="J156" s="117">
        <f>J157</f>
        <v>0</v>
      </c>
      <c r="K156" s="117">
        <f>K157</f>
        <v>400</v>
      </c>
      <c r="L156" s="97"/>
    </row>
    <row r="157" spans="1:12" s="98" customFormat="1" ht="20.25" customHeight="1" x14ac:dyDescent="0.25">
      <c r="A157" s="108"/>
      <c r="B157" s="115"/>
      <c r="C157" s="115"/>
      <c r="D157" s="115"/>
      <c r="E157" s="9"/>
      <c r="F157" s="155">
        <v>323690</v>
      </c>
      <c r="G157" s="156" t="s">
        <v>40</v>
      </c>
      <c r="H157" s="157" t="s">
        <v>205</v>
      </c>
      <c r="I157" s="158">
        <v>400</v>
      </c>
      <c r="J157" s="158">
        <f>K157-I157</f>
        <v>0</v>
      </c>
      <c r="K157" s="158">
        <v>400</v>
      </c>
      <c r="L157" s="97"/>
    </row>
    <row r="158" spans="1:12" s="98" customFormat="1" ht="20.25" customHeight="1" x14ac:dyDescent="0.25">
      <c r="A158" s="108"/>
      <c r="B158" s="115"/>
      <c r="C158" s="115"/>
      <c r="D158" s="115">
        <v>3237</v>
      </c>
      <c r="E158" s="115"/>
      <c r="F158" s="116"/>
      <c r="G158" s="10" t="s">
        <v>40</v>
      </c>
      <c r="H158" s="111" t="s">
        <v>206</v>
      </c>
      <c r="I158" s="117">
        <f>I159+I161+I163</f>
        <v>125045</v>
      </c>
      <c r="J158" s="117">
        <f>J159+J161+J163</f>
        <v>-10950</v>
      </c>
      <c r="K158" s="117">
        <f>K159+K161+K163</f>
        <v>114095</v>
      </c>
      <c r="L158" s="97"/>
    </row>
    <row r="159" spans="1:12" s="98" customFormat="1" ht="20.25" customHeight="1" x14ac:dyDescent="0.25">
      <c r="A159" s="108"/>
      <c r="B159" s="115"/>
      <c r="C159" s="115"/>
      <c r="D159" s="115"/>
      <c r="E159" s="75">
        <v>32372</v>
      </c>
      <c r="F159" s="111"/>
      <c r="G159" s="10" t="s">
        <v>40</v>
      </c>
      <c r="H159" s="111" t="s">
        <v>207</v>
      </c>
      <c r="I159" s="117">
        <f>I160</f>
        <v>35045</v>
      </c>
      <c r="J159" s="117">
        <f>J160</f>
        <v>-6860</v>
      </c>
      <c r="K159" s="117">
        <f>K160</f>
        <v>28185</v>
      </c>
      <c r="L159" s="97"/>
    </row>
    <row r="160" spans="1:12" s="98" customFormat="1" ht="20.25" customHeight="1" x14ac:dyDescent="0.25">
      <c r="A160" s="108"/>
      <c r="B160" s="115"/>
      <c r="C160" s="115"/>
      <c r="D160" s="115"/>
      <c r="E160" s="9"/>
      <c r="F160" s="155">
        <v>323720</v>
      </c>
      <c r="G160" s="156" t="s">
        <v>40</v>
      </c>
      <c r="H160" s="157" t="s">
        <v>207</v>
      </c>
      <c r="I160" s="158">
        <f>34500+545</f>
        <v>35045</v>
      </c>
      <c r="J160" s="158">
        <f>K160-I160</f>
        <v>-6860</v>
      </c>
      <c r="K160" s="158">
        <v>28185</v>
      </c>
      <c r="L160" s="97"/>
    </row>
    <row r="161" spans="1:12" s="98" customFormat="1" ht="20.25" customHeight="1" x14ac:dyDescent="0.25">
      <c r="A161" s="108"/>
      <c r="B161" s="115"/>
      <c r="C161" s="115"/>
      <c r="D161" s="115"/>
      <c r="E161" s="75">
        <v>32373</v>
      </c>
      <c r="F161" s="111"/>
      <c r="G161" s="10" t="s">
        <v>40</v>
      </c>
      <c r="H161" s="111" t="s">
        <v>208</v>
      </c>
      <c r="I161" s="117">
        <f>I162</f>
        <v>10000</v>
      </c>
      <c r="J161" s="117">
        <f>J162</f>
        <v>-60</v>
      </c>
      <c r="K161" s="117">
        <f>K162</f>
        <v>9940</v>
      </c>
      <c r="L161" s="97"/>
    </row>
    <row r="162" spans="1:12" s="98" customFormat="1" ht="20.25" customHeight="1" x14ac:dyDescent="0.25">
      <c r="A162" s="108"/>
      <c r="B162" s="115"/>
      <c r="C162" s="115"/>
      <c r="D162" s="115"/>
      <c r="E162" s="9"/>
      <c r="F162" s="155">
        <v>323730</v>
      </c>
      <c r="G162" s="156" t="s">
        <v>40</v>
      </c>
      <c r="H162" s="157" t="s">
        <v>208</v>
      </c>
      <c r="I162" s="158">
        <v>10000</v>
      </c>
      <c r="J162" s="158">
        <f>K162-I162</f>
        <v>-60</v>
      </c>
      <c r="K162" s="158">
        <v>9940</v>
      </c>
      <c r="L162" s="97"/>
    </row>
    <row r="163" spans="1:12" s="98" customFormat="1" ht="20.25" customHeight="1" x14ac:dyDescent="0.25">
      <c r="A163" s="108"/>
      <c r="B163" s="115"/>
      <c r="C163" s="115"/>
      <c r="D163" s="115"/>
      <c r="E163" s="75">
        <v>32379</v>
      </c>
      <c r="F163" s="111"/>
      <c r="G163" s="10" t="s">
        <v>40</v>
      </c>
      <c r="H163" s="111" t="s">
        <v>209</v>
      </c>
      <c r="I163" s="117">
        <f>I164+I165</f>
        <v>80000</v>
      </c>
      <c r="J163" s="117">
        <f>J164+J165</f>
        <v>-4030</v>
      </c>
      <c r="K163" s="117">
        <f>K164+K165</f>
        <v>75970</v>
      </c>
      <c r="L163" s="97"/>
    </row>
    <row r="164" spans="1:12" s="98" customFormat="1" ht="20.25" customHeight="1" x14ac:dyDescent="0.25">
      <c r="A164" s="108"/>
      <c r="B164" s="115"/>
      <c r="C164" s="115"/>
      <c r="D164" s="115"/>
      <c r="E164" s="9"/>
      <c r="F164" s="155">
        <v>323790</v>
      </c>
      <c r="G164" s="156" t="s">
        <v>40</v>
      </c>
      <c r="H164" s="157" t="s">
        <v>209</v>
      </c>
      <c r="I164" s="158">
        <v>80000</v>
      </c>
      <c r="J164" s="158">
        <f>K164-I164</f>
        <v>-4030</v>
      </c>
      <c r="K164" s="158">
        <v>75970</v>
      </c>
      <c r="L164" s="97"/>
    </row>
    <row r="165" spans="1:12" s="98" customFormat="1" ht="20.25" customHeight="1" x14ac:dyDescent="0.25">
      <c r="A165" s="108"/>
      <c r="B165" s="115"/>
      <c r="C165" s="115"/>
      <c r="D165" s="115"/>
      <c r="E165" s="9"/>
      <c r="F165" s="155">
        <v>323791</v>
      </c>
      <c r="G165" s="156" t="s">
        <v>40</v>
      </c>
      <c r="H165" s="157" t="s">
        <v>209</v>
      </c>
      <c r="I165" s="158">
        <v>0</v>
      </c>
      <c r="J165" s="158">
        <f>K165-I165</f>
        <v>0</v>
      </c>
      <c r="K165" s="158">
        <v>0</v>
      </c>
      <c r="L165" s="97"/>
    </row>
    <row r="166" spans="1:12" s="98" customFormat="1" ht="20.25" customHeight="1" x14ac:dyDescent="0.25">
      <c r="A166" s="108"/>
      <c r="B166" s="115"/>
      <c r="C166" s="115"/>
      <c r="D166" s="115">
        <v>3238</v>
      </c>
      <c r="E166" s="115"/>
      <c r="F166" s="116"/>
      <c r="G166" s="10" t="s">
        <v>40</v>
      </c>
      <c r="H166" s="111" t="s">
        <v>210</v>
      </c>
      <c r="I166" s="117">
        <f t="shared" ref="I166:K167" si="16">I167</f>
        <v>8970</v>
      </c>
      <c r="J166" s="117">
        <f t="shared" si="16"/>
        <v>0</v>
      </c>
      <c r="K166" s="117">
        <f t="shared" si="16"/>
        <v>8970</v>
      </c>
      <c r="L166" s="97"/>
    </row>
    <row r="167" spans="1:12" s="98" customFormat="1" ht="20.25" customHeight="1" x14ac:dyDescent="0.25">
      <c r="A167" s="108"/>
      <c r="B167" s="115"/>
      <c r="C167" s="115"/>
      <c r="D167" s="115"/>
      <c r="E167" s="75">
        <v>32389</v>
      </c>
      <c r="F167" s="111"/>
      <c r="G167" s="10" t="s">
        <v>40</v>
      </c>
      <c r="H167" s="111" t="s">
        <v>211</v>
      </c>
      <c r="I167" s="117">
        <f t="shared" si="16"/>
        <v>8970</v>
      </c>
      <c r="J167" s="117">
        <f t="shared" si="16"/>
        <v>0</v>
      </c>
      <c r="K167" s="117">
        <f t="shared" si="16"/>
        <v>8970</v>
      </c>
      <c r="L167" s="97"/>
    </row>
    <row r="168" spans="1:12" s="98" customFormat="1" ht="20.25" customHeight="1" x14ac:dyDescent="0.25">
      <c r="A168" s="108"/>
      <c r="B168" s="115"/>
      <c r="C168" s="115"/>
      <c r="D168" s="115"/>
      <c r="E168" s="9"/>
      <c r="F168" s="155">
        <v>323890</v>
      </c>
      <c r="G168" s="156" t="s">
        <v>40</v>
      </c>
      <c r="H168" s="157" t="s">
        <v>211</v>
      </c>
      <c r="I168" s="158">
        <f>8000+970</f>
        <v>8970</v>
      </c>
      <c r="J168" s="158">
        <f>K168-I168</f>
        <v>0</v>
      </c>
      <c r="K168" s="158">
        <f>8000+970</f>
        <v>8970</v>
      </c>
      <c r="L168" s="97"/>
    </row>
    <row r="169" spans="1:12" s="98" customFormat="1" ht="21" customHeight="1" x14ac:dyDescent="0.25">
      <c r="A169" s="108"/>
      <c r="B169" s="115"/>
      <c r="C169" s="115"/>
      <c r="D169" s="115">
        <v>3239</v>
      </c>
      <c r="E169" s="115"/>
      <c r="F169" s="116"/>
      <c r="G169" s="10" t="s">
        <v>40</v>
      </c>
      <c r="H169" s="111" t="s">
        <v>212</v>
      </c>
      <c r="I169" s="117">
        <f>I170+I173+I175+I177</f>
        <v>29200</v>
      </c>
      <c r="J169" s="117">
        <f>J170+J173+J175+J177</f>
        <v>485</v>
      </c>
      <c r="K169" s="117">
        <f>K170+K173+K175+K177</f>
        <v>29685</v>
      </c>
      <c r="L169" s="97"/>
    </row>
    <row r="170" spans="1:12" s="98" customFormat="1" ht="20.25" customHeight="1" x14ac:dyDescent="0.25">
      <c r="A170" s="108"/>
      <c r="B170" s="115"/>
      <c r="C170" s="115"/>
      <c r="D170" s="115"/>
      <c r="E170" s="75">
        <v>32391</v>
      </c>
      <c r="F170" s="111"/>
      <c r="G170" s="10" t="s">
        <v>40</v>
      </c>
      <c r="H170" s="111" t="s">
        <v>213</v>
      </c>
      <c r="I170" s="117">
        <f>I171+I172</f>
        <v>7500</v>
      </c>
      <c r="J170" s="117">
        <f>J171+J172</f>
        <v>-515</v>
      </c>
      <c r="K170" s="117">
        <f>K171+K172</f>
        <v>6985</v>
      </c>
      <c r="L170" s="97"/>
    </row>
    <row r="171" spans="1:12" s="98" customFormat="1" ht="20.25" customHeight="1" x14ac:dyDescent="0.25">
      <c r="A171" s="108"/>
      <c r="B171" s="115"/>
      <c r="C171" s="115"/>
      <c r="D171" s="115"/>
      <c r="E171" s="9"/>
      <c r="F171" s="155">
        <v>323910</v>
      </c>
      <c r="G171" s="156" t="s">
        <v>40</v>
      </c>
      <c r="H171" s="157" t="s">
        <v>213</v>
      </c>
      <c r="I171" s="158">
        <v>7500</v>
      </c>
      <c r="J171" s="158">
        <f>K171-I171</f>
        <v>-515</v>
      </c>
      <c r="K171" s="158">
        <v>6985</v>
      </c>
      <c r="L171" s="97"/>
    </row>
    <row r="172" spans="1:12" s="98" customFormat="1" ht="20.25" customHeight="1" x14ac:dyDescent="0.25">
      <c r="A172" s="108"/>
      <c r="B172" s="115"/>
      <c r="C172" s="115"/>
      <c r="D172" s="115"/>
      <c r="E172" s="9"/>
      <c r="F172" s="155">
        <v>323911</v>
      </c>
      <c r="G172" s="156" t="s">
        <v>40</v>
      </c>
      <c r="H172" s="157" t="s">
        <v>214</v>
      </c>
      <c r="I172" s="158">
        <v>0</v>
      </c>
      <c r="J172" s="158">
        <f>K172-I172</f>
        <v>0</v>
      </c>
      <c r="K172" s="158">
        <v>0</v>
      </c>
      <c r="L172" s="97"/>
    </row>
    <row r="173" spans="1:12" s="98" customFormat="1" ht="20.25" customHeight="1" x14ac:dyDescent="0.25">
      <c r="A173" s="108"/>
      <c r="B173" s="115"/>
      <c r="C173" s="115"/>
      <c r="D173" s="115"/>
      <c r="E173" s="75">
        <v>32394</v>
      </c>
      <c r="F173" s="111"/>
      <c r="G173" s="10" t="s">
        <v>40</v>
      </c>
      <c r="H173" s="111" t="s">
        <v>215</v>
      </c>
      <c r="I173" s="117">
        <f>I174</f>
        <v>2200</v>
      </c>
      <c r="J173" s="117">
        <f>J174</f>
        <v>0</v>
      </c>
      <c r="K173" s="117">
        <f>K174</f>
        <v>2200</v>
      </c>
      <c r="L173" s="97"/>
    </row>
    <row r="174" spans="1:12" s="98" customFormat="1" ht="20.25" customHeight="1" x14ac:dyDescent="0.25">
      <c r="A174" s="108"/>
      <c r="B174" s="115"/>
      <c r="C174" s="115"/>
      <c r="D174" s="115"/>
      <c r="E174" s="9"/>
      <c r="F174" s="155">
        <v>323940</v>
      </c>
      <c r="G174" s="156" t="s">
        <v>40</v>
      </c>
      <c r="H174" s="157" t="s">
        <v>215</v>
      </c>
      <c r="I174" s="158">
        <v>2200</v>
      </c>
      <c r="J174" s="158">
        <f>K174-I174</f>
        <v>0</v>
      </c>
      <c r="K174" s="158">
        <v>2200</v>
      </c>
      <c r="L174" s="97"/>
    </row>
    <row r="175" spans="1:12" s="98" customFormat="1" ht="20.25" customHeight="1" x14ac:dyDescent="0.25">
      <c r="A175" s="108"/>
      <c r="B175" s="115"/>
      <c r="C175" s="115"/>
      <c r="D175" s="115"/>
      <c r="E175" s="75">
        <v>32395</v>
      </c>
      <c r="F175" s="111"/>
      <c r="G175" s="10" t="s">
        <v>40</v>
      </c>
      <c r="H175" s="111" t="s">
        <v>216</v>
      </c>
      <c r="I175" s="117">
        <f>I176</f>
        <v>3200</v>
      </c>
      <c r="J175" s="117">
        <f>J176</f>
        <v>-1000</v>
      </c>
      <c r="K175" s="117">
        <f>K176</f>
        <v>2200</v>
      </c>
      <c r="L175" s="97"/>
    </row>
    <row r="176" spans="1:12" s="98" customFormat="1" ht="20.25" customHeight="1" x14ac:dyDescent="0.25">
      <c r="A176" s="108"/>
      <c r="B176" s="115"/>
      <c r="C176" s="115"/>
      <c r="D176" s="115"/>
      <c r="E176" s="9"/>
      <c r="F176" s="155">
        <v>323950</v>
      </c>
      <c r="G176" s="156" t="s">
        <v>40</v>
      </c>
      <c r="H176" s="157" t="s">
        <v>216</v>
      </c>
      <c r="I176" s="158">
        <f>13200-10000</f>
        <v>3200</v>
      </c>
      <c r="J176" s="158">
        <f>K176-I176</f>
        <v>-1000</v>
      </c>
      <c r="K176" s="158">
        <v>2200</v>
      </c>
      <c r="L176" s="97"/>
    </row>
    <row r="177" spans="1:12" s="98" customFormat="1" ht="20.25" customHeight="1" x14ac:dyDescent="0.25">
      <c r="A177" s="108"/>
      <c r="B177" s="115"/>
      <c r="C177" s="115"/>
      <c r="D177" s="115"/>
      <c r="E177" s="75">
        <v>32399</v>
      </c>
      <c r="F177" s="111"/>
      <c r="G177" s="10" t="s">
        <v>40</v>
      </c>
      <c r="H177" s="111" t="s">
        <v>217</v>
      </c>
      <c r="I177" s="117">
        <f>I178+I179+I180+I181+I182</f>
        <v>16300</v>
      </c>
      <c r="J177" s="117">
        <f>J178+J179+J180+J181+J182</f>
        <v>2000</v>
      </c>
      <c r="K177" s="117">
        <f>K178+K179+K180+K181+K182</f>
        <v>18300</v>
      </c>
      <c r="L177" s="97"/>
    </row>
    <row r="178" spans="1:12" s="98" customFormat="1" ht="20.25" customHeight="1" x14ac:dyDescent="0.25">
      <c r="A178" s="108"/>
      <c r="B178" s="115"/>
      <c r="C178" s="115"/>
      <c r="D178" s="115"/>
      <c r="E178" s="9"/>
      <c r="F178" s="155">
        <v>323990</v>
      </c>
      <c r="G178" s="156" t="s">
        <v>40</v>
      </c>
      <c r="H178" s="157" t="s">
        <v>218</v>
      </c>
      <c r="I178" s="158">
        <f>12000-6000</f>
        <v>6000</v>
      </c>
      <c r="J178" s="158">
        <f>K178-I178</f>
        <v>0</v>
      </c>
      <c r="K178" s="158">
        <f>12000-6000</f>
        <v>6000</v>
      </c>
      <c r="L178" s="97"/>
    </row>
    <row r="179" spans="1:12" s="98" customFormat="1" ht="20.25" customHeight="1" x14ac:dyDescent="0.25">
      <c r="A179" s="108"/>
      <c r="B179" s="115"/>
      <c r="C179" s="115"/>
      <c r="D179" s="115"/>
      <c r="E179" s="9"/>
      <c r="F179" s="155">
        <v>323991</v>
      </c>
      <c r="G179" s="156" t="s">
        <v>40</v>
      </c>
      <c r="H179" s="157" t="s">
        <v>219</v>
      </c>
      <c r="I179" s="158">
        <f>7400-6000</f>
        <v>1400</v>
      </c>
      <c r="J179" s="158">
        <f>K179-I179</f>
        <v>2000</v>
      </c>
      <c r="K179" s="158">
        <v>3400</v>
      </c>
      <c r="L179" s="97"/>
    </row>
    <row r="180" spans="1:12" s="98" customFormat="1" ht="20.25" customHeight="1" x14ac:dyDescent="0.25">
      <c r="A180" s="108"/>
      <c r="B180" s="115"/>
      <c r="C180" s="115"/>
      <c r="D180" s="115"/>
      <c r="E180" s="9"/>
      <c r="F180" s="155">
        <v>323992</v>
      </c>
      <c r="G180" s="156" t="s">
        <v>40</v>
      </c>
      <c r="H180" s="157" t="s">
        <v>220</v>
      </c>
      <c r="I180" s="158">
        <f>8900-4000</f>
        <v>4900</v>
      </c>
      <c r="J180" s="158">
        <f>K180-I180</f>
        <v>0</v>
      </c>
      <c r="K180" s="158">
        <f>8900-4000</f>
        <v>4900</v>
      </c>
      <c r="L180" s="97"/>
    </row>
    <row r="181" spans="1:12" s="98" customFormat="1" ht="20.25" customHeight="1" x14ac:dyDescent="0.25">
      <c r="A181" s="108"/>
      <c r="B181" s="115"/>
      <c r="C181" s="115"/>
      <c r="D181" s="115"/>
      <c r="E181" s="9"/>
      <c r="F181" s="155">
        <v>323993</v>
      </c>
      <c r="G181" s="156" t="s">
        <v>40</v>
      </c>
      <c r="H181" s="157" t="s">
        <v>221</v>
      </c>
      <c r="I181" s="158">
        <f>12700-9700</f>
        <v>3000</v>
      </c>
      <c r="J181" s="158">
        <f>K181-I181</f>
        <v>0</v>
      </c>
      <c r="K181" s="158">
        <f>12700-9700</f>
        <v>3000</v>
      </c>
      <c r="L181" s="97"/>
    </row>
    <row r="182" spans="1:12" s="98" customFormat="1" ht="20.25" customHeight="1" x14ac:dyDescent="0.25">
      <c r="A182" s="108"/>
      <c r="B182" s="115"/>
      <c r="C182" s="115"/>
      <c r="D182" s="115"/>
      <c r="E182" s="9"/>
      <c r="F182" s="155">
        <v>323994</v>
      </c>
      <c r="G182" s="156" t="s">
        <v>40</v>
      </c>
      <c r="H182" s="157" t="s">
        <v>222</v>
      </c>
      <c r="I182" s="158">
        <f>2000-1000</f>
        <v>1000</v>
      </c>
      <c r="J182" s="158">
        <f>K182-I182</f>
        <v>0</v>
      </c>
      <c r="K182" s="158">
        <f>2000-1000</f>
        <v>1000</v>
      </c>
      <c r="L182" s="97"/>
    </row>
    <row r="183" spans="1:12" s="98" customFormat="1" ht="20.25" customHeight="1" x14ac:dyDescent="0.25">
      <c r="A183" s="108"/>
      <c r="B183" s="115"/>
      <c r="C183" s="115">
        <v>324</v>
      </c>
      <c r="D183" s="115"/>
      <c r="E183" s="9"/>
      <c r="F183" s="111"/>
      <c r="G183" s="10" t="s">
        <v>40</v>
      </c>
      <c r="H183" s="111" t="s">
        <v>223</v>
      </c>
      <c r="I183" s="117">
        <f t="shared" ref="I183:K185" si="17">I184</f>
        <v>0</v>
      </c>
      <c r="J183" s="117">
        <f t="shared" si="17"/>
        <v>0</v>
      </c>
      <c r="K183" s="117">
        <f t="shared" si="17"/>
        <v>0</v>
      </c>
      <c r="L183" s="97"/>
    </row>
    <row r="184" spans="1:12" s="98" customFormat="1" ht="20.25" customHeight="1" x14ac:dyDescent="0.25">
      <c r="A184" s="108"/>
      <c r="B184" s="115"/>
      <c r="C184" s="115"/>
      <c r="D184" s="115">
        <v>3241</v>
      </c>
      <c r="E184" s="9"/>
      <c r="F184" s="111"/>
      <c r="G184" s="10" t="s">
        <v>40</v>
      </c>
      <c r="H184" s="111" t="s">
        <v>223</v>
      </c>
      <c r="I184" s="117">
        <f t="shared" si="17"/>
        <v>0</v>
      </c>
      <c r="J184" s="117">
        <f t="shared" si="17"/>
        <v>0</v>
      </c>
      <c r="K184" s="117">
        <f t="shared" si="17"/>
        <v>0</v>
      </c>
      <c r="L184" s="97"/>
    </row>
    <row r="185" spans="1:12" s="98" customFormat="1" ht="20.25" customHeight="1" x14ac:dyDescent="0.25">
      <c r="A185" s="108"/>
      <c r="B185" s="115"/>
      <c r="C185" s="115"/>
      <c r="D185" s="115"/>
      <c r="E185" s="75">
        <v>32412</v>
      </c>
      <c r="F185" s="111"/>
      <c r="G185" s="10" t="s">
        <v>40</v>
      </c>
      <c r="H185" s="111" t="s">
        <v>224</v>
      </c>
      <c r="I185" s="117">
        <f t="shared" si="17"/>
        <v>0</v>
      </c>
      <c r="J185" s="117">
        <f t="shared" si="17"/>
        <v>0</v>
      </c>
      <c r="K185" s="117">
        <f t="shared" si="17"/>
        <v>0</v>
      </c>
      <c r="L185" s="97"/>
    </row>
    <row r="186" spans="1:12" s="98" customFormat="1" ht="20.25" customHeight="1" x14ac:dyDescent="0.25">
      <c r="A186" s="108"/>
      <c r="B186" s="115"/>
      <c r="C186" s="115"/>
      <c r="D186" s="115"/>
      <c r="E186" s="9"/>
      <c r="F186" s="155">
        <v>324120</v>
      </c>
      <c r="G186" s="156" t="s">
        <v>40</v>
      </c>
      <c r="H186" s="157" t="s">
        <v>224</v>
      </c>
      <c r="I186" s="158">
        <v>0</v>
      </c>
      <c r="J186" s="158">
        <f>K186-I186</f>
        <v>0</v>
      </c>
      <c r="K186" s="158">
        <v>0</v>
      </c>
      <c r="L186" s="97"/>
    </row>
    <row r="187" spans="1:12" s="98" customFormat="1" ht="20.25" customHeight="1" x14ac:dyDescent="0.25">
      <c r="A187" s="108"/>
      <c r="B187" s="115"/>
      <c r="C187" s="115">
        <v>329</v>
      </c>
      <c r="D187" s="115"/>
      <c r="E187" s="115"/>
      <c r="F187" s="116"/>
      <c r="G187" s="10" t="s">
        <v>40</v>
      </c>
      <c r="H187" s="111" t="s">
        <v>225</v>
      </c>
      <c r="I187" s="117">
        <f t="shared" ref="I187:K187" si="18">I188+I191+I198+I201+I204+I215+I212</f>
        <v>55740</v>
      </c>
      <c r="J187" s="117">
        <f t="shared" si="18"/>
        <v>-2950</v>
      </c>
      <c r="K187" s="117">
        <f t="shared" si="18"/>
        <v>52790</v>
      </c>
      <c r="L187" s="97"/>
    </row>
    <row r="188" spans="1:12" s="98" customFormat="1" ht="20.25" customHeight="1" x14ac:dyDescent="0.25">
      <c r="A188" s="108"/>
      <c r="B188" s="115"/>
      <c r="C188" s="115"/>
      <c r="D188" s="115">
        <v>3291</v>
      </c>
      <c r="E188" s="115"/>
      <c r="F188" s="116"/>
      <c r="G188" s="10" t="s">
        <v>40</v>
      </c>
      <c r="H188" s="111" t="s">
        <v>226</v>
      </c>
      <c r="I188" s="117">
        <f t="shared" ref="I188:K189" si="19">I189</f>
        <v>15000</v>
      </c>
      <c r="J188" s="117">
        <f t="shared" si="19"/>
        <v>-1000</v>
      </c>
      <c r="K188" s="117">
        <f t="shared" si="19"/>
        <v>14000</v>
      </c>
      <c r="L188" s="97"/>
    </row>
    <row r="189" spans="1:12" s="98" customFormat="1" ht="20.25" customHeight="1" x14ac:dyDescent="0.25">
      <c r="A189" s="108"/>
      <c r="B189" s="115"/>
      <c r="C189" s="115"/>
      <c r="D189" s="115"/>
      <c r="E189" s="75">
        <v>32911</v>
      </c>
      <c r="F189" s="111"/>
      <c r="G189" s="10" t="s">
        <v>40</v>
      </c>
      <c r="H189" s="111" t="s">
        <v>227</v>
      </c>
      <c r="I189" s="117">
        <f t="shared" si="19"/>
        <v>15000</v>
      </c>
      <c r="J189" s="117">
        <f t="shared" si="19"/>
        <v>-1000</v>
      </c>
      <c r="K189" s="117">
        <f t="shared" si="19"/>
        <v>14000</v>
      </c>
      <c r="L189" s="97"/>
    </row>
    <row r="190" spans="1:12" s="98" customFormat="1" ht="20.25" customHeight="1" x14ac:dyDescent="0.25">
      <c r="A190" s="108"/>
      <c r="B190" s="115"/>
      <c r="C190" s="115"/>
      <c r="D190" s="115"/>
      <c r="E190" s="9"/>
      <c r="F190" s="155">
        <v>329110</v>
      </c>
      <c r="G190" s="156" t="s">
        <v>40</v>
      </c>
      <c r="H190" s="157" t="s">
        <v>227</v>
      </c>
      <c r="I190" s="158">
        <v>15000</v>
      </c>
      <c r="J190" s="158">
        <f>K190-I190</f>
        <v>-1000</v>
      </c>
      <c r="K190" s="158">
        <v>14000</v>
      </c>
      <c r="L190" s="97"/>
    </row>
    <row r="191" spans="1:12" s="98" customFormat="1" ht="20.25" customHeight="1" x14ac:dyDescent="0.25">
      <c r="A191" s="108"/>
      <c r="B191" s="115"/>
      <c r="C191" s="115"/>
      <c r="D191" s="115">
        <v>3292</v>
      </c>
      <c r="E191" s="115"/>
      <c r="F191" s="116"/>
      <c r="G191" s="10" t="s">
        <v>40</v>
      </c>
      <c r="H191" s="111" t="s">
        <v>228</v>
      </c>
      <c r="I191" s="117">
        <f>I192+I196+I194</f>
        <v>9400</v>
      </c>
      <c r="J191" s="117">
        <f>J192+J196+J194</f>
        <v>0</v>
      </c>
      <c r="K191" s="117">
        <f>K192+K196+K194</f>
        <v>9400</v>
      </c>
      <c r="L191" s="97"/>
    </row>
    <row r="192" spans="1:12" s="98" customFormat="1" ht="20.25" customHeight="1" x14ac:dyDescent="0.25">
      <c r="A192" s="108"/>
      <c r="B192" s="115"/>
      <c r="C192" s="115"/>
      <c r="D192" s="115"/>
      <c r="E192" s="75">
        <v>32921</v>
      </c>
      <c r="F192" s="111"/>
      <c r="G192" s="10" t="s">
        <v>40</v>
      </c>
      <c r="H192" s="111" t="s">
        <v>229</v>
      </c>
      <c r="I192" s="117">
        <f>I193</f>
        <v>3700</v>
      </c>
      <c r="J192" s="117">
        <f>J193</f>
        <v>0</v>
      </c>
      <c r="K192" s="117">
        <f>K193</f>
        <v>3700</v>
      </c>
      <c r="L192" s="97"/>
    </row>
    <row r="193" spans="1:12" s="98" customFormat="1" ht="20.25" customHeight="1" x14ac:dyDescent="0.25">
      <c r="A193" s="108"/>
      <c r="B193" s="115"/>
      <c r="C193" s="115"/>
      <c r="D193" s="115"/>
      <c r="E193" s="9"/>
      <c r="F193" s="155">
        <v>329210</v>
      </c>
      <c r="G193" s="156" t="s">
        <v>40</v>
      </c>
      <c r="H193" s="157" t="s">
        <v>229</v>
      </c>
      <c r="I193" s="158">
        <f>5700-2000</f>
        <v>3700</v>
      </c>
      <c r="J193" s="158">
        <f>K193-I193</f>
        <v>0</v>
      </c>
      <c r="K193" s="158">
        <f>5700-2000</f>
        <v>3700</v>
      </c>
      <c r="L193" s="97"/>
    </row>
    <row r="194" spans="1:12" s="98" customFormat="1" ht="20.25" customHeight="1" x14ac:dyDescent="0.25">
      <c r="A194" s="108"/>
      <c r="B194" s="115"/>
      <c r="C194" s="115"/>
      <c r="D194" s="115"/>
      <c r="E194" s="75">
        <v>32922</v>
      </c>
      <c r="F194" s="111"/>
      <c r="G194" s="10" t="s">
        <v>40</v>
      </c>
      <c r="H194" s="111" t="s">
        <v>230</v>
      </c>
      <c r="I194" s="117">
        <f>I195</f>
        <v>2700</v>
      </c>
      <c r="J194" s="117">
        <f>J195</f>
        <v>0</v>
      </c>
      <c r="K194" s="117">
        <f>K195</f>
        <v>2700</v>
      </c>
      <c r="L194" s="97"/>
    </row>
    <row r="195" spans="1:12" s="98" customFormat="1" ht="20.25" customHeight="1" x14ac:dyDescent="0.25">
      <c r="A195" s="108"/>
      <c r="B195" s="115"/>
      <c r="C195" s="115"/>
      <c r="D195" s="115"/>
      <c r="E195" s="9"/>
      <c r="F195" s="155">
        <v>329220</v>
      </c>
      <c r="G195" s="156" t="s">
        <v>40</v>
      </c>
      <c r="H195" s="157" t="s">
        <v>230</v>
      </c>
      <c r="I195" s="158">
        <v>2700</v>
      </c>
      <c r="J195" s="158">
        <f>K195-I195</f>
        <v>0</v>
      </c>
      <c r="K195" s="158">
        <v>2700</v>
      </c>
      <c r="L195" s="97"/>
    </row>
    <row r="196" spans="1:12" s="98" customFormat="1" ht="20.25" customHeight="1" x14ac:dyDescent="0.25">
      <c r="A196" s="108"/>
      <c r="B196" s="115"/>
      <c r="C196" s="115"/>
      <c r="D196" s="115"/>
      <c r="E196" s="75">
        <v>32923</v>
      </c>
      <c r="F196" s="111"/>
      <c r="G196" s="10" t="s">
        <v>40</v>
      </c>
      <c r="H196" s="111" t="s">
        <v>231</v>
      </c>
      <c r="I196" s="117">
        <f>I197</f>
        <v>3000</v>
      </c>
      <c r="J196" s="117">
        <f>J197</f>
        <v>0</v>
      </c>
      <c r="K196" s="117">
        <f>K197</f>
        <v>3000</v>
      </c>
      <c r="L196" s="97"/>
    </row>
    <row r="197" spans="1:12" s="98" customFormat="1" ht="20.25" customHeight="1" x14ac:dyDescent="0.25">
      <c r="A197" s="108"/>
      <c r="B197" s="115"/>
      <c r="C197" s="115"/>
      <c r="D197" s="115"/>
      <c r="E197" s="9"/>
      <c r="F197" s="155">
        <v>329230</v>
      </c>
      <c r="G197" s="156" t="s">
        <v>40</v>
      </c>
      <c r="H197" s="157" t="s">
        <v>231</v>
      </c>
      <c r="I197" s="158">
        <v>3000</v>
      </c>
      <c r="J197" s="158">
        <f>K197-I197</f>
        <v>0</v>
      </c>
      <c r="K197" s="158">
        <v>3000</v>
      </c>
      <c r="L197" s="97"/>
    </row>
    <row r="198" spans="1:12" s="98" customFormat="1" ht="20.25" customHeight="1" x14ac:dyDescent="0.25">
      <c r="A198" s="108"/>
      <c r="B198" s="115"/>
      <c r="C198" s="115"/>
      <c r="D198" s="115">
        <v>3293</v>
      </c>
      <c r="E198" s="115"/>
      <c r="F198" s="116"/>
      <c r="G198" s="10" t="s">
        <v>40</v>
      </c>
      <c r="H198" s="111" t="s">
        <v>232</v>
      </c>
      <c r="I198" s="117">
        <f t="shared" ref="I198:K199" si="20">I199</f>
        <v>12000</v>
      </c>
      <c r="J198" s="117">
        <f t="shared" si="20"/>
        <v>-3250</v>
      </c>
      <c r="K198" s="117">
        <f t="shared" si="20"/>
        <v>8750</v>
      </c>
      <c r="L198" s="97"/>
    </row>
    <row r="199" spans="1:12" s="98" customFormat="1" ht="20.25" customHeight="1" x14ac:dyDescent="0.25">
      <c r="A199" s="108"/>
      <c r="B199" s="115"/>
      <c r="C199" s="115"/>
      <c r="D199" s="115"/>
      <c r="E199" s="75">
        <v>32931</v>
      </c>
      <c r="F199" s="111"/>
      <c r="G199" s="10" t="s">
        <v>40</v>
      </c>
      <c r="H199" s="111" t="s">
        <v>232</v>
      </c>
      <c r="I199" s="117">
        <f t="shared" si="20"/>
        <v>12000</v>
      </c>
      <c r="J199" s="117">
        <f t="shared" si="20"/>
        <v>-3250</v>
      </c>
      <c r="K199" s="117">
        <f t="shared" si="20"/>
        <v>8750</v>
      </c>
      <c r="L199" s="97"/>
    </row>
    <row r="200" spans="1:12" s="98" customFormat="1" ht="20.25" customHeight="1" x14ac:dyDescent="0.25">
      <c r="A200" s="108"/>
      <c r="B200" s="115"/>
      <c r="C200" s="115"/>
      <c r="D200" s="115"/>
      <c r="E200" s="9"/>
      <c r="F200" s="155">
        <v>329310</v>
      </c>
      <c r="G200" s="156" t="s">
        <v>40</v>
      </c>
      <c r="H200" s="157" t="s">
        <v>232</v>
      </c>
      <c r="I200" s="158">
        <v>12000</v>
      </c>
      <c r="J200" s="158">
        <f>K200-I200</f>
        <v>-3250</v>
      </c>
      <c r="K200" s="158">
        <v>8750</v>
      </c>
      <c r="L200" s="97"/>
    </row>
    <row r="201" spans="1:12" s="98" customFormat="1" ht="20.25" customHeight="1" x14ac:dyDescent="0.25">
      <c r="A201" s="108"/>
      <c r="B201" s="115"/>
      <c r="C201" s="115"/>
      <c r="D201" s="115">
        <v>3294</v>
      </c>
      <c r="E201" s="115"/>
      <c r="F201" s="116"/>
      <c r="G201" s="10" t="s">
        <v>40</v>
      </c>
      <c r="H201" s="111" t="s">
        <v>233</v>
      </c>
      <c r="I201" s="117">
        <f t="shared" ref="I201:K202" si="21">I202</f>
        <v>2000</v>
      </c>
      <c r="J201" s="117">
        <f t="shared" si="21"/>
        <v>0</v>
      </c>
      <c r="K201" s="117">
        <f t="shared" si="21"/>
        <v>2000</v>
      </c>
      <c r="L201" s="97"/>
    </row>
    <row r="202" spans="1:12" s="98" customFormat="1" ht="20.25" customHeight="1" x14ac:dyDescent="0.25">
      <c r="A202" s="108"/>
      <c r="B202" s="115"/>
      <c r="C202" s="115"/>
      <c r="D202" s="115"/>
      <c r="E202" s="75">
        <v>32941</v>
      </c>
      <c r="F202" s="111"/>
      <c r="G202" s="10" t="s">
        <v>40</v>
      </c>
      <c r="H202" s="111" t="s">
        <v>234</v>
      </c>
      <c r="I202" s="117">
        <f t="shared" si="21"/>
        <v>2000</v>
      </c>
      <c r="J202" s="117">
        <f t="shared" si="21"/>
        <v>0</v>
      </c>
      <c r="K202" s="117">
        <f t="shared" si="21"/>
        <v>2000</v>
      </c>
      <c r="L202" s="97"/>
    </row>
    <row r="203" spans="1:12" s="98" customFormat="1" ht="20.25" customHeight="1" x14ac:dyDescent="0.25">
      <c r="A203" s="108"/>
      <c r="B203" s="115"/>
      <c r="C203" s="115"/>
      <c r="D203" s="115"/>
      <c r="E203" s="9"/>
      <c r="F203" s="155">
        <v>329410</v>
      </c>
      <c r="G203" s="156" t="s">
        <v>40</v>
      </c>
      <c r="H203" s="157" t="s">
        <v>234</v>
      </c>
      <c r="I203" s="158">
        <v>2000</v>
      </c>
      <c r="J203" s="158">
        <f>K203-I203</f>
        <v>0</v>
      </c>
      <c r="K203" s="158">
        <v>2000</v>
      </c>
      <c r="L203" s="97"/>
    </row>
    <row r="204" spans="1:12" s="98" customFormat="1" ht="20.25" customHeight="1" x14ac:dyDescent="0.25">
      <c r="A204" s="108"/>
      <c r="B204" s="115"/>
      <c r="C204" s="115"/>
      <c r="D204" s="115">
        <v>3295</v>
      </c>
      <c r="E204" s="115"/>
      <c r="F204" s="116"/>
      <c r="G204" s="10" t="s">
        <v>40</v>
      </c>
      <c r="H204" s="111" t="s">
        <v>235</v>
      </c>
      <c r="I204" s="117">
        <f t="shared" ref="I204:K204" si="22">I207+I209+I205</f>
        <v>11000</v>
      </c>
      <c r="J204" s="117">
        <f t="shared" si="22"/>
        <v>0</v>
      </c>
      <c r="K204" s="117">
        <f t="shared" si="22"/>
        <v>11000</v>
      </c>
      <c r="L204" s="97"/>
    </row>
    <row r="205" spans="1:12" s="98" customFormat="1" ht="20.25" customHeight="1" x14ac:dyDescent="0.2">
      <c r="A205" s="108"/>
      <c r="B205" s="115"/>
      <c r="C205" s="115"/>
      <c r="D205" s="115"/>
      <c r="E205" s="145">
        <v>32952</v>
      </c>
      <c r="F205" s="145"/>
      <c r="G205" s="10" t="s">
        <v>40</v>
      </c>
      <c r="H205" s="146" t="s">
        <v>236</v>
      </c>
      <c r="I205" s="117">
        <f t="shared" ref="I205:J205" si="23">I206</f>
        <v>500</v>
      </c>
      <c r="J205" s="117">
        <f t="shared" si="23"/>
        <v>0</v>
      </c>
      <c r="K205" s="117">
        <f>K206</f>
        <v>500</v>
      </c>
      <c r="L205" s="97"/>
    </row>
    <row r="206" spans="1:12" s="98" customFormat="1" ht="20.25" customHeight="1" x14ac:dyDescent="0.2">
      <c r="A206" s="108"/>
      <c r="B206" s="115"/>
      <c r="C206" s="115"/>
      <c r="D206" s="115"/>
      <c r="E206" s="145"/>
      <c r="F206" s="155">
        <v>329520</v>
      </c>
      <c r="G206" s="156" t="s">
        <v>40</v>
      </c>
      <c r="H206" s="157" t="s">
        <v>236</v>
      </c>
      <c r="I206" s="158">
        <v>500</v>
      </c>
      <c r="J206" s="158">
        <f>K206-I206</f>
        <v>0</v>
      </c>
      <c r="K206" s="158">
        <v>500</v>
      </c>
      <c r="L206" s="97"/>
    </row>
    <row r="207" spans="1:12" s="98" customFormat="1" ht="20.25" customHeight="1" x14ac:dyDescent="0.25">
      <c r="A207" s="108"/>
      <c r="B207" s="115"/>
      <c r="C207" s="115"/>
      <c r="D207" s="115"/>
      <c r="E207" s="75">
        <v>32955</v>
      </c>
      <c r="F207" s="111"/>
      <c r="G207" s="10" t="s">
        <v>40</v>
      </c>
      <c r="H207" s="111" t="s">
        <v>237</v>
      </c>
      <c r="I207" s="117">
        <f>I208</f>
        <v>5000</v>
      </c>
      <c r="J207" s="117">
        <f>J208</f>
        <v>0</v>
      </c>
      <c r="K207" s="117">
        <f>K208</f>
        <v>5000</v>
      </c>
      <c r="L207" s="97"/>
    </row>
    <row r="208" spans="1:12" s="98" customFormat="1" ht="20.25" customHeight="1" x14ac:dyDescent="0.25">
      <c r="A208" s="108"/>
      <c r="B208" s="115"/>
      <c r="C208" s="115"/>
      <c r="D208" s="115"/>
      <c r="E208" s="9"/>
      <c r="F208" s="155">
        <v>329550</v>
      </c>
      <c r="G208" s="156" t="s">
        <v>40</v>
      </c>
      <c r="H208" s="157" t="s">
        <v>237</v>
      </c>
      <c r="I208" s="158">
        <v>5000</v>
      </c>
      <c r="J208" s="158">
        <f>K208-I208</f>
        <v>0</v>
      </c>
      <c r="K208" s="158">
        <v>5000</v>
      </c>
      <c r="L208" s="97"/>
    </row>
    <row r="209" spans="1:12" s="98" customFormat="1" ht="20.25" customHeight="1" x14ac:dyDescent="0.25">
      <c r="A209" s="108"/>
      <c r="B209" s="115"/>
      <c r="C209" s="115"/>
      <c r="D209" s="115"/>
      <c r="E209" s="75">
        <v>32959</v>
      </c>
      <c r="F209" s="111"/>
      <c r="G209" s="10" t="s">
        <v>40</v>
      </c>
      <c r="H209" s="111" t="s">
        <v>238</v>
      </c>
      <c r="I209" s="117">
        <f>I210+I211</f>
        <v>5500</v>
      </c>
      <c r="J209" s="117">
        <f>J210+J211</f>
        <v>0</v>
      </c>
      <c r="K209" s="117">
        <f>K210+K211</f>
        <v>5500</v>
      </c>
      <c r="L209" s="97"/>
    </row>
    <row r="210" spans="1:12" s="98" customFormat="1" ht="20.25" customHeight="1" x14ac:dyDescent="0.25">
      <c r="A210" s="108"/>
      <c r="B210" s="115"/>
      <c r="C210" s="115"/>
      <c r="D210" s="115"/>
      <c r="E210" s="9"/>
      <c r="F210" s="155">
        <v>329590</v>
      </c>
      <c r="G210" s="156" t="s">
        <v>40</v>
      </c>
      <c r="H210" s="157" t="s">
        <v>239</v>
      </c>
      <c r="I210" s="158">
        <v>3300</v>
      </c>
      <c r="J210" s="158">
        <f>K210-I210</f>
        <v>0</v>
      </c>
      <c r="K210" s="158">
        <v>3300</v>
      </c>
      <c r="L210" s="97"/>
    </row>
    <row r="211" spans="1:12" s="98" customFormat="1" ht="20.25" customHeight="1" x14ac:dyDescent="0.25">
      <c r="A211" s="108"/>
      <c r="B211" s="115"/>
      <c r="C211" s="115"/>
      <c r="D211" s="115"/>
      <c r="E211" s="9"/>
      <c r="F211" s="155">
        <v>329591</v>
      </c>
      <c r="G211" s="156" t="s">
        <v>40</v>
      </c>
      <c r="H211" s="157" t="s">
        <v>240</v>
      </c>
      <c r="I211" s="158">
        <v>2200</v>
      </c>
      <c r="J211" s="158">
        <f>K211-I211</f>
        <v>0</v>
      </c>
      <c r="K211" s="158">
        <v>2200</v>
      </c>
      <c r="L211" s="97"/>
    </row>
    <row r="212" spans="1:12" s="98" customFormat="1" ht="20.25" customHeight="1" x14ac:dyDescent="0.25">
      <c r="A212" s="108"/>
      <c r="B212" s="115"/>
      <c r="C212" s="115"/>
      <c r="D212" s="115">
        <v>3296</v>
      </c>
      <c r="E212" s="115"/>
      <c r="F212" s="116"/>
      <c r="G212" s="10" t="s">
        <v>40</v>
      </c>
      <c r="H212" s="111" t="s">
        <v>241</v>
      </c>
      <c r="I212" s="117">
        <f t="shared" ref="I212:K213" si="24">I213</f>
        <v>340</v>
      </c>
      <c r="J212" s="117">
        <f t="shared" si="24"/>
        <v>300</v>
      </c>
      <c r="K212" s="117">
        <f t="shared" si="24"/>
        <v>640</v>
      </c>
      <c r="L212" s="97"/>
    </row>
    <row r="213" spans="1:12" s="98" customFormat="1" ht="20.25" customHeight="1" x14ac:dyDescent="0.25">
      <c r="A213" s="108"/>
      <c r="B213" s="115"/>
      <c r="C213" s="115"/>
      <c r="D213" s="115"/>
      <c r="E213" s="115">
        <v>32961</v>
      </c>
      <c r="F213" s="116"/>
      <c r="G213" s="10" t="s">
        <v>40</v>
      </c>
      <c r="H213" s="111" t="s">
        <v>241</v>
      </c>
      <c r="I213" s="117">
        <f t="shared" si="24"/>
        <v>340</v>
      </c>
      <c r="J213" s="117">
        <f t="shared" si="24"/>
        <v>300</v>
      </c>
      <c r="K213" s="117">
        <f t="shared" si="24"/>
        <v>640</v>
      </c>
      <c r="L213" s="97"/>
    </row>
    <row r="214" spans="1:12" s="98" customFormat="1" ht="20.25" customHeight="1" x14ac:dyDescent="0.25">
      <c r="A214" s="108"/>
      <c r="B214" s="115"/>
      <c r="C214" s="115"/>
      <c r="D214" s="115"/>
      <c r="E214" s="115"/>
      <c r="F214" s="155">
        <v>329610</v>
      </c>
      <c r="G214" s="156" t="s">
        <v>40</v>
      </c>
      <c r="H214" s="157" t="s">
        <v>241</v>
      </c>
      <c r="I214" s="158">
        <v>340</v>
      </c>
      <c r="J214" s="158">
        <f>K214-I214</f>
        <v>300</v>
      </c>
      <c r="K214" s="158">
        <v>640</v>
      </c>
      <c r="L214" s="97"/>
    </row>
    <row r="215" spans="1:12" s="98" customFormat="1" ht="20.25" customHeight="1" x14ac:dyDescent="0.25">
      <c r="A215" s="108"/>
      <c r="B215" s="115"/>
      <c r="C215" s="115"/>
      <c r="D215" s="115">
        <v>3299</v>
      </c>
      <c r="E215" s="115"/>
      <c r="F215" s="116"/>
      <c r="G215" s="10" t="s">
        <v>40</v>
      </c>
      <c r="H215" s="111" t="s">
        <v>225</v>
      </c>
      <c r="I215" s="117">
        <f>I217</f>
        <v>6000</v>
      </c>
      <c r="J215" s="117">
        <f>J217</f>
        <v>1000</v>
      </c>
      <c r="K215" s="117">
        <f>K217</f>
        <v>7000</v>
      </c>
      <c r="L215" s="97"/>
    </row>
    <row r="216" spans="1:12" s="98" customFormat="1" ht="20.25" customHeight="1" x14ac:dyDescent="0.25">
      <c r="A216" s="108"/>
      <c r="B216" s="115"/>
      <c r="C216" s="115"/>
      <c r="D216" s="115"/>
      <c r="E216" s="75">
        <v>32991</v>
      </c>
      <c r="F216" s="111"/>
      <c r="G216" s="10" t="s">
        <v>40</v>
      </c>
      <c r="H216" s="111" t="s">
        <v>242</v>
      </c>
      <c r="I216" s="117">
        <v>0</v>
      </c>
      <c r="J216" s="117">
        <v>0</v>
      </c>
      <c r="K216" s="117">
        <v>0</v>
      </c>
      <c r="L216" s="97"/>
    </row>
    <row r="217" spans="1:12" s="98" customFormat="1" ht="20.25" customHeight="1" x14ac:dyDescent="0.25">
      <c r="A217" s="108"/>
      <c r="B217" s="115"/>
      <c r="C217" s="115"/>
      <c r="D217" s="115"/>
      <c r="E217" s="75">
        <v>32999</v>
      </c>
      <c r="F217" s="111"/>
      <c r="G217" s="10" t="s">
        <v>40</v>
      </c>
      <c r="H217" s="111" t="s">
        <v>225</v>
      </c>
      <c r="I217" s="117">
        <f>I218</f>
        <v>6000</v>
      </c>
      <c r="J217" s="117">
        <f>J218</f>
        <v>1000</v>
      </c>
      <c r="K217" s="117">
        <f>K218</f>
        <v>7000</v>
      </c>
      <c r="L217" s="97"/>
    </row>
    <row r="218" spans="1:12" s="98" customFormat="1" ht="20.25" customHeight="1" x14ac:dyDescent="0.25">
      <c r="A218" s="108"/>
      <c r="B218" s="115"/>
      <c r="C218" s="115"/>
      <c r="D218" s="115"/>
      <c r="E218" s="9"/>
      <c r="F218" s="155">
        <v>329990</v>
      </c>
      <c r="G218" s="156" t="s">
        <v>40</v>
      </c>
      <c r="H218" s="157" t="s">
        <v>225</v>
      </c>
      <c r="I218" s="158">
        <v>6000</v>
      </c>
      <c r="J218" s="158">
        <f>K218-I218</f>
        <v>1000</v>
      </c>
      <c r="K218" s="158">
        <v>7000</v>
      </c>
      <c r="L218" s="97"/>
    </row>
    <row r="219" spans="1:12" s="98" customFormat="1" ht="23.1" customHeight="1" x14ac:dyDescent="0.25">
      <c r="A219" s="108"/>
      <c r="B219" s="108">
        <v>34</v>
      </c>
      <c r="C219" s="108"/>
      <c r="D219" s="108"/>
      <c r="E219" s="108"/>
      <c r="F219" s="108"/>
      <c r="G219" s="159" t="s">
        <v>40</v>
      </c>
      <c r="H219" s="109" t="s">
        <v>8</v>
      </c>
      <c r="I219" s="112">
        <f>I220</f>
        <v>3100</v>
      </c>
      <c r="J219" s="112">
        <f>J220</f>
        <v>0</v>
      </c>
      <c r="K219" s="112">
        <f>K220</f>
        <v>3100</v>
      </c>
      <c r="L219" s="97"/>
    </row>
    <row r="220" spans="1:12" s="98" customFormat="1" ht="20.25" customHeight="1" x14ac:dyDescent="0.25">
      <c r="A220" s="108"/>
      <c r="B220" s="115"/>
      <c r="C220" s="115">
        <v>343</v>
      </c>
      <c r="D220" s="115"/>
      <c r="E220" s="115"/>
      <c r="F220" s="116"/>
      <c r="G220" s="10" t="s">
        <v>40</v>
      </c>
      <c r="H220" s="111" t="s">
        <v>243</v>
      </c>
      <c r="I220" s="117">
        <f>I221+I226</f>
        <v>3100</v>
      </c>
      <c r="J220" s="117">
        <f>J221+J226</f>
        <v>0</v>
      </c>
      <c r="K220" s="117">
        <f>K221+K226</f>
        <v>3100</v>
      </c>
      <c r="L220" s="97"/>
    </row>
    <row r="221" spans="1:12" s="98" customFormat="1" ht="20.25" customHeight="1" x14ac:dyDescent="0.25">
      <c r="A221" s="108"/>
      <c r="B221" s="115"/>
      <c r="C221" s="115"/>
      <c r="D221" s="115">
        <v>3431</v>
      </c>
      <c r="E221" s="115"/>
      <c r="F221" s="116"/>
      <c r="G221" s="10" t="s">
        <v>40</v>
      </c>
      <c r="H221" s="111" t="s">
        <v>244</v>
      </c>
      <c r="I221" s="117">
        <f t="shared" ref="I221:K222" si="25">I222</f>
        <v>3000</v>
      </c>
      <c r="J221" s="117">
        <f t="shared" si="25"/>
        <v>0</v>
      </c>
      <c r="K221" s="117">
        <f t="shared" si="25"/>
        <v>3000</v>
      </c>
      <c r="L221" s="97"/>
    </row>
    <row r="222" spans="1:12" s="98" customFormat="1" ht="20.25" customHeight="1" x14ac:dyDescent="0.25">
      <c r="A222" s="108"/>
      <c r="B222" s="115"/>
      <c r="C222" s="115"/>
      <c r="D222" s="115"/>
      <c r="E222" s="75">
        <v>34311</v>
      </c>
      <c r="F222" s="111"/>
      <c r="G222" s="10" t="s">
        <v>40</v>
      </c>
      <c r="H222" s="111" t="s">
        <v>245</v>
      </c>
      <c r="I222" s="117">
        <f t="shared" si="25"/>
        <v>3000</v>
      </c>
      <c r="J222" s="117">
        <f t="shared" si="25"/>
        <v>0</v>
      </c>
      <c r="K222" s="117">
        <f t="shared" si="25"/>
        <v>3000</v>
      </c>
      <c r="L222" s="97"/>
    </row>
    <row r="223" spans="1:12" s="98" customFormat="1" ht="20.25" customHeight="1" x14ac:dyDescent="0.25">
      <c r="A223" s="108"/>
      <c r="B223" s="115"/>
      <c r="C223" s="115"/>
      <c r="D223" s="115"/>
      <c r="E223" s="9"/>
      <c r="F223" s="155">
        <v>343110</v>
      </c>
      <c r="G223" s="156" t="s">
        <v>40</v>
      </c>
      <c r="H223" s="157" t="s">
        <v>245</v>
      </c>
      <c r="I223" s="158">
        <v>3000</v>
      </c>
      <c r="J223" s="158">
        <f>K223-I223</f>
        <v>0</v>
      </c>
      <c r="K223" s="158">
        <v>3000</v>
      </c>
      <c r="L223" s="97"/>
    </row>
    <row r="224" spans="1:12" s="98" customFormat="1" ht="20.25" customHeight="1" x14ac:dyDescent="0.25">
      <c r="A224" s="108"/>
      <c r="B224" s="115"/>
      <c r="C224" s="115"/>
      <c r="D224" s="115"/>
      <c r="E224" s="75">
        <v>34312</v>
      </c>
      <c r="F224" s="111"/>
      <c r="G224" s="10" t="s">
        <v>40</v>
      </c>
      <c r="H224" s="111" t="s">
        <v>246</v>
      </c>
      <c r="I224" s="117"/>
      <c r="J224" s="117"/>
      <c r="K224" s="117"/>
      <c r="L224" s="97"/>
    </row>
    <row r="225" spans="1:12" s="98" customFormat="1" ht="20.25" customHeight="1" x14ac:dyDescent="0.25">
      <c r="A225" s="108"/>
      <c r="B225" s="115"/>
      <c r="C225" s="115"/>
      <c r="D225" s="115"/>
      <c r="E225" s="9"/>
      <c r="F225" s="155">
        <v>343120</v>
      </c>
      <c r="G225" s="156" t="s">
        <v>40</v>
      </c>
      <c r="H225" s="157" t="s">
        <v>246</v>
      </c>
      <c r="I225" s="158"/>
      <c r="J225" s="158"/>
      <c r="K225" s="158"/>
      <c r="L225" s="97"/>
    </row>
    <row r="226" spans="1:12" s="98" customFormat="1" ht="20.25" customHeight="1" x14ac:dyDescent="0.25">
      <c r="A226" s="108"/>
      <c r="B226" s="115"/>
      <c r="C226" s="115"/>
      <c r="D226" s="115">
        <v>3433</v>
      </c>
      <c r="E226" s="9"/>
      <c r="F226" s="111"/>
      <c r="G226" s="10" t="s">
        <v>40</v>
      </c>
      <c r="H226" s="111" t="s">
        <v>247</v>
      </c>
      <c r="I226" s="117">
        <f t="shared" ref="I226:K227" si="26">I227</f>
        <v>100</v>
      </c>
      <c r="J226" s="117">
        <f t="shared" si="26"/>
        <v>0</v>
      </c>
      <c r="K226" s="117">
        <f t="shared" si="26"/>
        <v>100</v>
      </c>
      <c r="L226" s="97"/>
    </row>
    <row r="227" spans="1:12" s="98" customFormat="1" ht="20.25" customHeight="1" x14ac:dyDescent="0.25">
      <c r="A227" s="108"/>
      <c r="B227" s="115"/>
      <c r="C227" s="115"/>
      <c r="D227" s="115"/>
      <c r="E227" s="75">
        <v>34333</v>
      </c>
      <c r="F227" s="111"/>
      <c r="G227" s="10" t="s">
        <v>40</v>
      </c>
      <c r="H227" s="111" t="s">
        <v>247</v>
      </c>
      <c r="I227" s="117">
        <v>100</v>
      </c>
      <c r="J227" s="117">
        <f t="shared" si="26"/>
        <v>0</v>
      </c>
      <c r="K227" s="117">
        <v>100</v>
      </c>
      <c r="L227" s="97"/>
    </row>
    <row r="228" spans="1:12" s="98" customFormat="1" ht="20.25" customHeight="1" x14ac:dyDescent="0.25">
      <c r="A228" s="108"/>
      <c r="B228" s="115"/>
      <c r="C228" s="115"/>
      <c r="D228" s="115"/>
      <c r="E228" s="9"/>
      <c r="F228" s="155">
        <v>343330</v>
      </c>
      <c r="G228" s="156" t="s">
        <v>40</v>
      </c>
      <c r="H228" s="157" t="s">
        <v>247</v>
      </c>
      <c r="I228" s="158">
        <v>100</v>
      </c>
      <c r="J228" s="158">
        <f>K228-I228</f>
        <v>0</v>
      </c>
      <c r="K228" s="158">
        <v>100</v>
      </c>
      <c r="L228" s="97"/>
    </row>
    <row r="229" spans="1:12" s="98" customFormat="1" ht="21" customHeight="1" x14ac:dyDescent="0.25">
      <c r="A229" s="108"/>
      <c r="B229" s="108">
        <v>37</v>
      </c>
      <c r="C229" s="108"/>
      <c r="D229" s="108"/>
      <c r="E229" s="108"/>
      <c r="F229" s="108"/>
      <c r="G229" s="159" t="s">
        <v>40</v>
      </c>
      <c r="H229" s="109" t="s">
        <v>9</v>
      </c>
      <c r="I229" s="112">
        <f t="shared" ref="I229:K232" si="27">I230</f>
        <v>0</v>
      </c>
      <c r="J229" s="112">
        <f t="shared" si="27"/>
        <v>0</v>
      </c>
      <c r="K229" s="112">
        <f t="shared" si="27"/>
        <v>0</v>
      </c>
      <c r="L229" s="97"/>
    </row>
    <row r="230" spans="1:12" s="98" customFormat="1" ht="20.25" customHeight="1" x14ac:dyDescent="0.25">
      <c r="A230" s="108"/>
      <c r="B230" s="115"/>
      <c r="C230" s="115">
        <v>372</v>
      </c>
      <c r="D230" s="115"/>
      <c r="E230" s="115"/>
      <c r="F230" s="116"/>
      <c r="G230" s="10" t="s">
        <v>40</v>
      </c>
      <c r="H230" s="111" t="s">
        <v>248</v>
      </c>
      <c r="I230" s="117">
        <f t="shared" si="27"/>
        <v>0</v>
      </c>
      <c r="J230" s="117">
        <f t="shared" si="27"/>
        <v>0</v>
      </c>
      <c r="K230" s="117">
        <f t="shared" si="27"/>
        <v>0</v>
      </c>
      <c r="L230" s="97"/>
    </row>
    <row r="231" spans="1:12" s="98" customFormat="1" ht="20.25" customHeight="1" x14ac:dyDescent="0.25">
      <c r="A231" s="108"/>
      <c r="B231" s="115"/>
      <c r="C231" s="115"/>
      <c r="D231" s="115">
        <v>3721</v>
      </c>
      <c r="E231" s="115"/>
      <c r="F231" s="116"/>
      <c r="G231" s="10" t="s">
        <v>40</v>
      </c>
      <c r="H231" s="111" t="s">
        <v>249</v>
      </c>
      <c r="I231" s="117">
        <f t="shared" si="27"/>
        <v>0</v>
      </c>
      <c r="J231" s="117">
        <f t="shared" si="27"/>
        <v>0</v>
      </c>
      <c r="K231" s="117">
        <f t="shared" si="27"/>
        <v>0</v>
      </c>
      <c r="L231" s="97"/>
    </row>
    <row r="232" spans="1:12" s="98" customFormat="1" ht="20.25" customHeight="1" x14ac:dyDescent="0.25">
      <c r="A232" s="108"/>
      <c r="B232" s="115"/>
      <c r="C232" s="115"/>
      <c r="D232" s="115"/>
      <c r="E232" s="75">
        <v>37215</v>
      </c>
      <c r="F232" s="111"/>
      <c r="G232" s="10" t="s">
        <v>40</v>
      </c>
      <c r="H232" s="111" t="s">
        <v>250</v>
      </c>
      <c r="I232" s="117">
        <f t="shared" si="27"/>
        <v>0</v>
      </c>
      <c r="J232" s="117">
        <f t="shared" si="27"/>
        <v>0</v>
      </c>
      <c r="K232" s="117">
        <f t="shared" si="27"/>
        <v>0</v>
      </c>
      <c r="L232" s="97"/>
    </row>
    <row r="233" spans="1:12" s="98" customFormat="1" ht="20.25" customHeight="1" x14ac:dyDescent="0.25">
      <c r="A233" s="108"/>
      <c r="B233" s="115"/>
      <c r="C233" s="115"/>
      <c r="D233" s="115"/>
      <c r="E233" s="9"/>
      <c r="F233" s="155">
        <v>372150</v>
      </c>
      <c r="G233" s="156" t="s">
        <v>40</v>
      </c>
      <c r="H233" s="157" t="s">
        <v>250</v>
      </c>
      <c r="I233" s="158">
        <v>0</v>
      </c>
      <c r="J233" s="158">
        <v>0</v>
      </c>
      <c r="K233" s="158">
        <f>I233+J233</f>
        <v>0</v>
      </c>
      <c r="L233" s="97"/>
    </row>
    <row r="234" spans="1:12" s="98" customFormat="1" ht="20.25" customHeight="1" x14ac:dyDescent="0.25">
      <c r="A234" s="108"/>
      <c r="B234" s="108">
        <v>38</v>
      </c>
      <c r="C234" s="108"/>
      <c r="D234" s="108"/>
      <c r="E234" s="108"/>
      <c r="F234" s="108"/>
      <c r="G234" s="159" t="s">
        <v>40</v>
      </c>
      <c r="H234" s="109" t="s">
        <v>10</v>
      </c>
      <c r="I234" s="112">
        <f t="shared" ref="I234:K237" si="28">I235</f>
        <v>0</v>
      </c>
      <c r="J234" s="112">
        <f t="shared" si="28"/>
        <v>0</v>
      </c>
      <c r="K234" s="112">
        <f t="shared" si="28"/>
        <v>0</v>
      </c>
      <c r="L234" s="97"/>
    </row>
    <row r="235" spans="1:12" s="98" customFormat="1" ht="20.25" customHeight="1" x14ac:dyDescent="0.25">
      <c r="A235" s="108"/>
      <c r="B235" s="115"/>
      <c r="C235" s="115">
        <v>381</v>
      </c>
      <c r="D235" s="115"/>
      <c r="E235" s="9"/>
      <c r="F235" s="111"/>
      <c r="G235" s="10" t="s">
        <v>40</v>
      </c>
      <c r="H235" s="111" t="s">
        <v>251</v>
      </c>
      <c r="I235" s="117">
        <f t="shared" si="28"/>
        <v>0</v>
      </c>
      <c r="J235" s="117">
        <f t="shared" si="28"/>
        <v>0</v>
      </c>
      <c r="K235" s="117">
        <f t="shared" si="28"/>
        <v>0</v>
      </c>
      <c r="L235" s="97"/>
    </row>
    <row r="236" spans="1:12" s="98" customFormat="1" ht="20.25" customHeight="1" x14ac:dyDescent="0.25">
      <c r="A236" s="108"/>
      <c r="B236" s="115"/>
      <c r="C236" s="115"/>
      <c r="D236" s="115">
        <v>3811</v>
      </c>
      <c r="E236" s="9"/>
      <c r="F236" s="111"/>
      <c r="G236" s="10" t="s">
        <v>40</v>
      </c>
      <c r="H236" s="111" t="s">
        <v>252</v>
      </c>
      <c r="I236" s="117">
        <f t="shared" si="28"/>
        <v>0</v>
      </c>
      <c r="J236" s="117">
        <f t="shared" si="28"/>
        <v>0</v>
      </c>
      <c r="K236" s="117">
        <f t="shared" si="28"/>
        <v>0</v>
      </c>
      <c r="L236" s="97"/>
    </row>
    <row r="237" spans="1:12" s="98" customFormat="1" ht="20.25" customHeight="1" x14ac:dyDescent="0.25">
      <c r="A237" s="108"/>
      <c r="B237" s="115"/>
      <c r="C237" s="115"/>
      <c r="D237" s="115"/>
      <c r="E237" s="75">
        <v>38111</v>
      </c>
      <c r="F237" s="111"/>
      <c r="G237" s="10" t="s">
        <v>40</v>
      </c>
      <c r="H237" s="111" t="s">
        <v>253</v>
      </c>
      <c r="I237" s="117">
        <f t="shared" si="28"/>
        <v>0</v>
      </c>
      <c r="J237" s="117">
        <f t="shared" si="28"/>
        <v>0</v>
      </c>
      <c r="K237" s="117">
        <f t="shared" si="28"/>
        <v>0</v>
      </c>
      <c r="L237" s="97"/>
    </row>
    <row r="238" spans="1:12" s="98" customFormat="1" ht="20.25" customHeight="1" x14ac:dyDescent="0.25">
      <c r="A238" s="108"/>
      <c r="B238" s="115"/>
      <c r="C238" s="115"/>
      <c r="D238" s="115"/>
      <c r="E238" s="9"/>
      <c r="F238" s="155">
        <v>381110</v>
      </c>
      <c r="G238" s="156" t="s">
        <v>40</v>
      </c>
      <c r="H238" s="157" t="s">
        <v>253</v>
      </c>
      <c r="I238" s="158">
        <v>0</v>
      </c>
      <c r="J238" s="158">
        <v>0</v>
      </c>
      <c r="K238" s="158">
        <f>I238+J238</f>
        <v>0</v>
      </c>
      <c r="L238" s="97"/>
    </row>
    <row r="239" spans="1:12" s="103" customFormat="1" ht="23.1" customHeight="1" x14ac:dyDescent="0.25">
      <c r="A239" s="99"/>
      <c r="B239" s="99"/>
      <c r="C239" s="99"/>
      <c r="D239" s="99"/>
      <c r="E239" s="99"/>
      <c r="F239" s="99" t="str">
        <f>+G239</f>
        <v>4.6.</v>
      </c>
      <c r="G239" s="100" t="s">
        <v>41</v>
      </c>
      <c r="H239" s="101" t="s">
        <v>66</v>
      </c>
      <c r="I239" s="102">
        <f>+I240</f>
        <v>2453500.9299999997</v>
      </c>
      <c r="J239" s="102">
        <f t="shared" ref="J239:K239" si="29">+J240</f>
        <v>-26222</v>
      </c>
      <c r="K239" s="102">
        <f t="shared" si="29"/>
        <v>2427278.9299999997</v>
      </c>
      <c r="L239" s="97"/>
    </row>
    <row r="240" spans="1:12" s="103" customFormat="1" ht="23.1" customHeight="1" x14ac:dyDescent="0.25">
      <c r="A240" s="113">
        <v>3</v>
      </c>
      <c r="B240" s="113"/>
      <c r="C240" s="113"/>
      <c r="D240" s="113"/>
      <c r="E240" s="113"/>
      <c r="F240" s="113"/>
      <c r="G240" s="159" t="s">
        <v>41</v>
      </c>
      <c r="H240" s="114" t="s">
        <v>17</v>
      </c>
      <c r="I240" s="107">
        <f>+I241+I277+I428</f>
        <v>2453500.9299999997</v>
      </c>
      <c r="J240" s="107">
        <f>+J241+J277+J428</f>
        <v>-26222</v>
      </c>
      <c r="K240" s="107">
        <f>+K241+K277+K428</f>
        <v>2427278.9299999997</v>
      </c>
      <c r="L240" s="97"/>
    </row>
    <row r="241" spans="1:12" s="98" customFormat="1" ht="23.1" customHeight="1" x14ac:dyDescent="0.25">
      <c r="A241" s="116"/>
      <c r="B241" s="116">
        <v>31</v>
      </c>
      <c r="C241" s="116"/>
      <c r="D241" s="116"/>
      <c r="E241" s="116"/>
      <c r="F241" s="116"/>
      <c r="G241" s="159" t="s">
        <v>41</v>
      </c>
      <c r="H241" s="111" t="s">
        <v>6</v>
      </c>
      <c r="I241" s="112">
        <f>I242+I254+I268</f>
        <v>1710900.93</v>
      </c>
      <c r="J241" s="112">
        <f t="shared" ref="J241:K241" si="30">J242+J254+J268</f>
        <v>-22065</v>
      </c>
      <c r="K241" s="112">
        <f t="shared" si="30"/>
        <v>1688835.93</v>
      </c>
      <c r="L241" s="97"/>
    </row>
    <row r="242" spans="1:12" s="98" customFormat="1" ht="20.25" customHeight="1" x14ac:dyDescent="0.25">
      <c r="A242" s="116"/>
      <c r="B242" s="116"/>
      <c r="C242" s="115">
        <v>311</v>
      </c>
      <c r="D242" s="115"/>
      <c r="E242" s="115"/>
      <c r="F242" s="116"/>
      <c r="G242" s="10" t="s">
        <v>41</v>
      </c>
      <c r="H242" s="111" t="s">
        <v>114</v>
      </c>
      <c r="I242" s="117">
        <f>I243+I251+I248</f>
        <v>1435000.93</v>
      </c>
      <c r="J242" s="117">
        <f>J243+J251+J248</f>
        <v>-18940</v>
      </c>
      <c r="K242" s="117">
        <f>K243+K251+K248</f>
        <v>1416060.93</v>
      </c>
      <c r="L242" s="97"/>
    </row>
    <row r="243" spans="1:12" s="98" customFormat="1" ht="20.25" customHeight="1" x14ac:dyDescent="0.25">
      <c r="A243" s="116"/>
      <c r="B243" s="116"/>
      <c r="C243" s="115"/>
      <c r="D243" s="115">
        <v>3111</v>
      </c>
      <c r="E243" s="115"/>
      <c r="F243" s="116"/>
      <c r="G243" s="10" t="s">
        <v>41</v>
      </c>
      <c r="H243" s="111" t="s">
        <v>115</v>
      </c>
      <c r="I243" s="117">
        <f t="shared" ref="I243:K243" si="31">I244</f>
        <v>1420000.93</v>
      </c>
      <c r="J243" s="117">
        <f t="shared" si="31"/>
        <v>-18940</v>
      </c>
      <c r="K243" s="117">
        <f t="shared" si="31"/>
        <v>1401060.93</v>
      </c>
      <c r="L243" s="97"/>
    </row>
    <row r="244" spans="1:12" s="98" customFormat="1" ht="20.25" customHeight="1" x14ac:dyDescent="0.25">
      <c r="A244" s="116"/>
      <c r="B244" s="116"/>
      <c r="C244" s="115"/>
      <c r="D244" s="115"/>
      <c r="E244" s="115">
        <v>31111</v>
      </c>
      <c r="F244" s="116"/>
      <c r="G244" s="10" t="s">
        <v>41</v>
      </c>
      <c r="H244" s="111" t="s">
        <v>254</v>
      </c>
      <c r="I244" s="117">
        <f>I245+I246+I247</f>
        <v>1420000.93</v>
      </c>
      <c r="J244" s="117">
        <f>J245+J246+J247</f>
        <v>-18940</v>
      </c>
      <c r="K244" s="117">
        <f>K245+K246+K247</f>
        <v>1401060.93</v>
      </c>
      <c r="L244" s="97"/>
    </row>
    <row r="245" spans="1:12" s="98" customFormat="1" ht="20.25" customHeight="1" x14ac:dyDescent="0.25">
      <c r="A245" s="116"/>
      <c r="B245" s="116"/>
      <c r="C245" s="115"/>
      <c r="D245" s="115"/>
      <c r="E245" s="115"/>
      <c r="F245" s="155">
        <v>311110</v>
      </c>
      <c r="G245" s="156" t="s">
        <v>41</v>
      </c>
      <c r="H245" s="157" t="s">
        <v>255</v>
      </c>
      <c r="I245" s="158">
        <v>1357000.93</v>
      </c>
      <c r="J245" s="158">
        <f>K245-I245</f>
        <v>-18940</v>
      </c>
      <c r="K245" s="158">
        <f>1083000+89000+10000+25000+150000+0.93-18940</f>
        <v>1338060.93</v>
      </c>
      <c r="L245" s="97"/>
    </row>
    <row r="246" spans="1:12" s="98" customFormat="1" ht="20.25" customHeight="1" x14ac:dyDescent="0.25">
      <c r="A246" s="116"/>
      <c r="B246" s="116"/>
      <c r="C246" s="115"/>
      <c r="D246" s="115"/>
      <c r="E246" s="115"/>
      <c r="F246" s="155">
        <v>311111</v>
      </c>
      <c r="G246" s="156" t="s">
        <v>41</v>
      </c>
      <c r="H246" s="157" t="s">
        <v>120</v>
      </c>
      <c r="I246" s="158">
        <v>63000</v>
      </c>
      <c r="J246" s="158">
        <f>K246-I246</f>
        <v>0</v>
      </c>
      <c r="K246" s="158">
        <v>63000</v>
      </c>
      <c r="L246" s="97"/>
    </row>
    <row r="247" spans="1:12" s="98" customFormat="1" ht="20.25" customHeight="1" x14ac:dyDescent="0.25">
      <c r="A247" s="116"/>
      <c r="B247" s="116"/>
      <c r="C247" s="115"/>
      <c r="D247" s="115"/>
      <c r="E247" s="115"/>
      <c r="F247" s="155">
        <v>311114</v>
      </c>
      <c r="G247" s="156" t="s">
        <v>41</v>
      </c>
      <c r="H247" s="157" t="s">
        <v>122</v>
      </c>
      <c r="I247" s="158">
        <v>0</v>
      </c>
      <c r="J247" s="158">
        <f>K247-I247</f>
        <v>0</v>
      </c>
      <c r="K247" s="158">
        <v>0</v>
      </c>
      <c r="L247" s="97"/>
    </row>
    <row r="248" spans="1:12" s="98" customFormat="1" ht="20.25" customHeight="1" x14ac:dyDescent="0.25">
      <c r="A248" s="116"/>
      <c r="B248" s="116"/>
      <c r="C248" s="115"/>
      <c r="D248" s="115">
        <v>3113</v>
      </c>
      <c r="E248" s="115"/>
      <c r="F248" s="116"/>
      <c r="G248" s="10" t="s">
        <v>41</v>
      </c>
      <c r="H248" s="111" t="s">
        <v>123</v>
      </c>
      <c r="I248" s="117">
        <f t="shared" ref="I248:K249" si="32">I249</f>
        <v>0</v>
      </c>
      <c r="J248" s="117">
        <f t="shared" si="32"/>
        <v>0</v>
      </c>
      <c r="K248" s="117">
        <f t="shared" si="32"/>
        <v>0</v>
      </c>
      <c r="L248" s="97"/>
    </row>
    <row r="249" spans="1:12" s="98" customFormat="1" ht="20.25" customHeight="1" x14ac:dyDescent="0.25">
      <c r="A249" s="116"/>
      <c r="B249" s="116"/>
      <c r="C249" s="115"/>
      <c r="D249" s="115"/>
      <c r="E249" s="115">
        <v>31131</v>
      </c>
      <c r="F249" s="116"/>
      <c r="G249" s="10" t="s">
        <v>41</v>
      </c>
      <c r="H249" s="111" t="s">
        <v>123</v>
      </c>
      <c r="I249" s="117">
        <f t="shared" si="32"/>
        <v>0</v>
      </c>
      <c r="J249" s="117">
        <f t="shared" si="32"/>
        <v>0</v>
      </c>
      <c r="K249" s="117">
        <f t="shared" si="32"/>
        <v>0</v>
      </c>
      <c r="L249" s="97"/>
    </row>
    <row r="250" spans="1:12" s="98" customFormat="1" ht="20.25" customHeight="1" x14ac:dyDescent="0.25">
      <c r="A250" s="116"/>
      <c r="B250" s="116"/>
      <c r="C250" s="115"/>
      <c r="D250" s="115"/>
      <c r="E250" s="115"/>
      <c r="F250" s="155">
        <v>311310</v>
      </c>
      <c r="G250" s="156" t="s">
        <v>41</v>
      </c>
      <c r="H250" s="157" t="s">
        <v>123</v>
      </c>
      <c r="I250" s="158">
        <v>0</v>
      </c>
      <c r="J250" s="158">
        <f>K250-I250</f>
        <v>0</v>
      </c>
      <c r="K250" s="158">
        <v>0</v>
      </c>
      <c r="L250" s="97"/>
    </row>
    <row r="251" spans="1:12" s="98" customFormat="1" ht="20.25" customHeight="1" x14ac:dyDescent="0.25">
      <c r="A251" s="116"/>
      <c r="B251" s="116"/>
      <c r="C251" s="115"/>
      <c r="D251" s="115">
        <v>3114</v>
      </c>
      <c r="E251" s="115"/>
      <c r="F251" s="116"/>
      <c r="G251" s="10" t="s">
        <v>41</v>
      </c>
      <c r="H251" s="111" t="s">
        <v>124</v>
      </c>
      <c r="I251" s="117">
        <f t="shared" ref="I251:K252" si="33">I252</f>
        <v>15000</v>
      </c>
      <c r="J251" s="117">
        <f t="shared" si="33"/>
        <v>0</v>
      </c>
      <c r="K251" s="117">
        <f t="shared" si="33"/>
        <v>15000</v>
      </c>
      <c r="L251" s="97"/>
    </row>
    <row r="252" spans="1:12" s="98" customFormat="1" ht="20.25" customHeight="1" x14ac:dyDescent="0.25">
      <c r="A252" s="116"/>
      <c r="B252" s="116"/>
      <c r="C252" s="115"/>
      <c r="D252" s="115"/>
      <c r="E252" s="115">
        <v>31141</v>
      </c>
      <c r="F252" s="116"/>
      <c r="G252" s="10" t="s">
        <v>41</v>
      </c>
      <c r="H252" s="111" t="s">
        <v>124</v>
      </c>
      <c r="I252" s="117">
        <f t="shared" si="33"/>
        <v>15000</v>
      </c>
      <c r="J252" s="117">
        <f t="shared" si="33"/>
        <v>0</v>
      </c>
      <c r="K252" s="117">
        <f t="shared" si="33"/>
        <v>15000</v>
      </c>
      <c r="L252" s="97"/>
    </row>
    <row r="253" spans="1:12" s="98" customFormat="1" ht="20.25" customHeight="1" x14ac:dyDescent="0.25">
      <c r="A253" s="116"/>
      <c r="B253" s="116"/>
      <c r="C253" s="115"/>
      <c r="D253" s="115"/>
      <c r="E253" s="115"/>
      <c r="F253" s="155">
        <v>311410</v>
      </c>
      <c r="G253" s="156" t="s">
        <v>41</v>
      </c>
      <c r="H253" s="157" t="s">
        <v>124</v>
      </c>
      <c r="I253" s="158">
        <v>15000</v>
      </c>
      <c r="J253" s="158">
        <f>K253-I253</f>
        <v>0</v>
      </c>
      <c r="K253" s="158">
        <v>15000</v>
      </c>
      <c r="L253" s="97"/>
    </row>
    <row r="254" spans="1:12" s="98" customFormat="1" ht="20.25" customHeight="1" x14ac:dyDescent="0.25">
      <c r="A254" s="116"/>
      <c r="B254" s="116"/>
      <c r="C254" s="115">
        <v>312</v>
      </c>
      <c r="D254" s="115"/>
      <c r="E254" s="115"/>
      <c r="F254" s="116"/>
      <c r="G254" s="10" t="s">
        <v>41</v>
      </c>
      <c r="H254" s="111" t="s">
        <v>127</v>
      </c>
      <c r="I254" s="117">
        <f t="shared" ref="I254:K254" si="34">I255</f>
        <v>32000</v>
      </c>
      <c r="J254" s="117">
        <f t="shared" si="34"/>
        <v>0</v>
      </c>
      <c r="K254" s="117">
        <f t="shared" si="34"/>
        <v>32000</v>
      </c>
      <c r="L254" s="97"/>
    </row>
    <row r="255" spans="1:12" s="98" customFormat="1" ht="20.25" customHeight="1" x14ac:dyDescent="0.25">
      <c r="A255" s="116"/>
      <c r="B255" s="116"/>
      <c r="C255" s="115"/>
      <c r="D255" s="115">
        <v>3121</v>
      </c>
      <c r="E255" s="115"/>
      <c r="F255" s="116"/>
      <c r="G255" s="10" t="s">
        <v>41</v>
      </c>
      <c r="H255" s="111" t="s">
        <v>127</v>
      </c>
      <c r="I255" s="117">
        <f>I256+I258+I266+I264+I260</f>
        <v>32000</v>
      </c>
      <c r="J255" s="117">
        <f>J256+J258+J266+J264+J260</f>
        <v>0</v>
      </c>
      <c r="K255" s="117">
        <f>K256+K258+K266+K264+K260</f>
        <v>32000</v>
      </c>
      <c r="L255" s="97"/>
    </row>
    <row r="256" spans="1:12" s="98" customFormat="1" ht="20.25" customHeight="1" x14ac:dyDescent="0.25">
      <c r="A256" s="116"/>
      <c r="B256" s="116"/>
      <c r="C256" s="115"/>
      <c r="D256" s="115"/>
      <c r="E256" s="75">
        <v>31212</v>
      </c>
      <c r="F256" s="111"/>
      <c r="G256" s="10" t="s">
        <v>41</v>
      </c>
      <c r="H256" s="111" t="s">
        <v>128</v>
      </c>
      <c r="I256" s="117">
        <v>7000</v>
      </c>
      <c r="J256" s="117">
        <f>J257</f>
        <v>0</v>
      </c>
      <c r="K256" s="117">
        <f>K257</f>
        <v>7000</v>
      </c>
      <c r="L256" s="97"/>
    </row>
    <row r="257" spans="1:12" s="98" customFormat="1" ht="20.25" customHeight="1" x14ac:dyDescent="0.25">
      <c r="A257" s="116"/>
      <c r="B257" s="116"/>
      <c r="C257" s="115"/>
      <c r="D257" s="115"/>
      <c r="E257" s="9"/>
      <c r="F257" s="155">
        <v>312120</v>
      </c>
      <c r="G257" s="156" t="s">
        <v>41</v>
      </c>
      <c r="H257" s="157" t="s">
        <v>128</v>
      </c>
      <c r="I257" s="158">
        <v>7000</v>
      </c>
      <c r="J257" s="158">
        <f>K257-I257</f>
        <v>0</v>
      </c>
      <c r="K257" s="158">
        <f>3600+3400</f>
        <v>7000</v>
      </c>
      <c r="L257" s="97"/>
    </row>
    <row r="258" spans="1:12" s="98" customFormat="1" ht="20.25" customHeight="1" x14ac:dyDescent="0.25">
      <c r="A258" s="116"/>
      <c r="B258" s="116"/>
      <c r="C258" s="115"/>
      <c r="D258" s="115"/>
      <c r="E258" s="75">
        <v>31213</v>
      </c>
      <c r="F258" s="111"/>
      <c r="G258" s="10" t="s">
        <v>41</v>
      </c>
      <c r="H258" s="111" t="s">
        <v>129</v>
      </c>
      <c r="I258" s="117">
        <v>0</v>
      </c>
      <c r="J258" s="117">
        <f>J259</f>
        <v>0</v>
      </c>
      <c r="K258" s="117">
        <f>K259</f>
        <v>0</v>
      </c>
      <c r="L258" s="97"/>
    </row>
    <row r="259" spans="1:12" s="98" customFormat="1" ht="20.25" customHeight="1" x14ac:dyDescent="0.25">
      <c r="A259" s="116"/>
      <c r="B259" s="116"/>
      <c r="C259" s="115"/>
      <c r="D259" s="115"/>
      <c r="E259" s="9"/>
      <c r="F259" s="155">
        <v>312130</v>
      </c>
      <c r="G259" s="156" t="s">
        <v>41</v>
      </c>
      <c r="H259" s="157" t="s">
        <v>129</v>
      </c>
      <c r="I259" s="158">
        <v>0</v>
      </c>
      <c r="J259" s="158">
        <f>K259-I259</f>
        <v>0</v>
      </c>
      <c r="K259" s="158">
        <v>0</v>
      </c>
      <c r="L259" s="97"/>
    </row>
    <row r="260" spans="1:12" s="98" customFormat="1" ht="20.25" customHeight="1" x14ac:dyDescent="0.25">
      <c r="A260" s="116"/>
      <c r="B260" s="116"/>
      <c r="C260" s="115"/>
      <c r="D260" s="115"/>
      <c r="E260" s="75">
        <v>31214</v>
      </c>
      <c r="F260" s="111"/>
      <c r="G260" s="10" t="s">
        <v>41</v>
      </c>
      <c r="H260" s="111" t="s">
        <v>130</v>
      </c>
      <c r="I260" s="117">
        <f>I261</f>
        <v>1800</v>
      </c>
      <c r="J260" s="117">
        <f>J261</f>
        <v>0</v>
      </c>
      <c r="K260" s="117">
        <f>K261</f>
        <v>1800</v>
      </c>
      <c r="L260" s="97"/>
    </row>
    <row r="261" spans="1:12" s="98" customFormat="1" ht="20.25" customHeight="1" x14ac:dyDescent="0.25">
      <c r="A261" s="116"/>
      <c r="B261" s="116"/>
      <c r="C261" s="115"/>
      <c r="D261" s="115"/>
      <c r="E261" s="9"/>
      <c r="F261" s="155">
        <v>312140</v>
      </c>
      <c r="G261" s="156" t="s">
        <v>41</v>
      </c>
      <c r="H261" s="157" t="s">
        <v>130</v>
      </c>
      <c r="I261" s="158">
        <v>1800</v>
      </c>
      <c r="J261" s="158">
        <f>K261-I261</f>
        <v>0</v>
      </c>
      <c r="K261" s="158">
        <v>1800</v>
      </c>
      <c r="L261" s="97"/>
    </row>
    <row r="262" spans="1:12" s="98" customFormat="1" ht="20.25" customHeight="1" x14ac:dyDescent="0.25">
      <c r="A262" s="116"/>
      <c r="B262" s="116"/>
      <c r="C262" s="115"/>
      <c r="D262" s="115"/>
      <c r="E262" s="75">
        <v>31215</v>
      </c>
      <c r="F262" s="111"/>
      <c r="G262" s="10" t="s">
        <v>41</v>
      </c>
      <c r="H262" s="111" t="s">
        <v>131</v>
      </c>
      <c r="I262" s="117"/>
      <c r="J262" s="117"/>
      <c r="K262" s="117"/>
      <c r="L262" s="97"/>
    </row>
    <row r="263" spans="1:12" s="98" customFormat="1" ht="20.25" customHeight="1" x14ac:dyDescent="0.25">
      <c r="A263" s="116"/>
      <c r="B263" s="116"/>
      <c r="C263" s="115"/>
      <c r="D263" s="115"/>
      <c r="E263" s="9"/>
      <c r="F263" s="155">
        <v>312150</v>
      </c>
      <c r="G263" s="156" t="s">
        <v>41</v>
      </c>
      <c r="H263" s="157" t="s">
        <v>131</v>
      </c>
      <c r="I263" s="158"/>
      <c r="J263" s="158"/>
      <c r="K263" s="158"/>
      <c r="L263" s="97"/>
    </row>
    <row r="264" spans="1:12" s="98" customFormat="1" ht="20.25" customHeight="1" x14ac:dyDescent="0.25">
      <c r="A264" s="116"/>
      <c r="B264" s="116"/>
      <c r="C264" s="115"/>
      <c r="D264" s="115"/>
      <c r="E264" s="75">
        <v>31216</v>
      </c>
      <c r="F264" s="111"/>
      <c r="G264" s="10" t="s">
        <v>41</v>
      </c>
      <c r="H264" s="111" t="s">
        <v>132</v>
      </c>
      <c r="I264" s="117">
        <f t="shared" ref="I264:K264" si="35">I265</f>
        <v>10200</v>
      </c>
      <c r="J264" s="117">
        <f t="shared" si="35"/>
        <v>0</v>
      </c>
      <c r="K264" s="117">
        <f t="shared" si="35"/>
        <v>10200</v>
      </c>
      <c r="L264" s="97"/>
    </row>
    <row r="265" spans="1:12" s="98" customFormat="1" ht="20.25" customHeight="1" x14ac:dyDescent="0.25">
      <c r="A265" s="116"/>
      <c r="B265" s="116"/>
      <c r="C265" s="115"/>
      <c r="D265" s="115"/>
      <c r="E265" s="9"/>
      <c r="F265" s="155">
        <v>312160</v>
      </c>
      <c r="G265" s="156" t="s">
        <v>41</v>
      </c>
      <c r="H265" s="157" t="s">
        <v>132</v>
      </c>
      <c r="I265" s="158">
        <v>10200</v>
      </c>
      <c r="J265" s="158">
        <f>K265-I265</f>
        <v>0</v>
      </c>
      <c r="K265" s="158">
        <v>10200</v>
      </c>
      <c r="L265" s="97"/>
    </row>
    <row r="266" spans="1:12" s="98" customFormat="1" ht="20.25" customHeight="1" x14ac:dyDescent="0.25">
      <c r="A266" s="116"/>
      <c r="B266" s="116"/>
      <c r="C266" s="115"/>
      <c r="D266" s="115"/>
      <c r="E266" s="75">
        <v>31219</v>
      </c>
      <c r="F266" s="111"/>
      <c r="G266" s="10" t="s">
        <v>41</v>
      </c>
      <c r="H266" s="111" t="s">
        <v>133</v>
      </c>
      <c r="I266" s="117">
        <f>I267</f>
        <v>13000</v>
      </c>
      <c r="J266" s="117">
        <f>J267</f>
        <v>0</v>
      </c>
      <c r="K266" s="117">
        <f>K267</f>
        <v>13000</v>
      </c>
      <c r="L266" s="97"/>
    </row>
    <row r="267" spans="1:12" s="98" customFormat="1" ht="20.25" customHeight="1" x14ac:dyDescent="0.25">
      <c r="A267" s="116"/>
      <c r="B267" s="116"/>
      <c r="C267" s="115"/>
      <c r="D267" s="115"/>
      <c r="E267" s="9"/>
      <c r="F267" s="155">
        <v>312190</v>
      </c>
      <c r="G267" s="156" t="s">
        <v>41</v>
      </c>
      <c r="H267" s="157" t="s">
        <v>134</v>
      </c>
      <c r="I267" s="158">
        <v>13000</v>
      </c>
      <c r="J267" s="158">
        <f>K267-I267</f>
        <v>0</v>
      </c>
      <c r="K267" s="158">
        <v>13000</v>
      </c>
      <c r="L267" s="97"/>
    </row>
    <row r="268" spans="1:12" s="98" customFormat="1" ht="20.25" customHeight="1" x14ac:dyDescent="0.25">
      <c r="A268" s="116"/>
      <c r="B268" s="116"/>
      <c r="C268" s="115">
        <v>313</v>
      </c>
      <c r="D268" s="115"/>
      <c r="E268" s="115"/>
      <c r="F268" s="116"/>
      <c r="G268" s="10" t="s">
        <v>41</v>
      </c>
      <c r="H268" s="111" t="s">
        <v>135</v>
      </c>
      <c r="I268" s="117">
        <f>I269+I274</f>
        <v>243900</v>
      </c>
      <c r="J268" s="117">
        <f>J269+J274</f>
        <v>-3125</v>
      </c>
      <c r="K268" s="117">
        <f>K269+K274</f>
        <v>240775</v>
      </c>
      <c r="L268" s="97"/>
    </row>
    <row r="269" spans="1:12" s="98" customFormat="1" ht="20.25" customHeight="1" x14ac:dyDescent="0.25">
      <c r="A269" s="116"/>
      <c r="B269" s="116"/>
      <c r="C269" s="115"/>
      <c r="D269" s="115">
        <v>3132</v>
      </c>
      <c r="E269" s="115"/>
      <c r="F269" s="116"/>
      <c r="G269" s="10" t="s">
        <v>41</v>
      </c>
      <c r="H269" s="111" t="s">
        <v>136</v>
      </c>
      <c r="I269" s="117">
        <f>I270+I272</f>
        <v>243900</v>
      </c>
      <c r="J269" s="117">
        <f>J270+J272</f>
        <v>-3125</v>
      </c>
      <c r="K269" s="117">
        <f>K270+K272</f>
        <v>240775</v>
      </c>
      <c r="L269" s="97"/>
    </row>
    <row r="270" spans="1:12" s="98" customFormat="1" ht="20.25" customHeight="1" x14ac:dyDescent="0.25">
      <c r="A270" s="116"/>
      <c r="B270" s="116"/>
      <c r="C270" s="115"/>
      <c r="D270" s="115"/>
      <c r="E270" s="115">
        <v>31321</v>
      </c>
      <c r="F270" s="116"/>
      <c r="G270" s="10" t="s">
        <v>41</v>
      </c>
      <c r="H270" s="111" t="s">
        <v>136</v>
      </c>
      <c r="I270" s="117">
        <f>I271</f>
        <v>243900</v>
      </c>
      <c r="J270" s="117">
        <f>J271</f>
        <v>-3125</v>
      </c>
      <c r="K270" s="117">
        <f>K271</f>
        <v>240775</v>
      </c>
      <c r="L270" s="97"/>
    </row>
    <row r="271" spans="1:12" s="98" customFormat="1" ht="20.25" customHeight="1" x14ac:dyDescent="0.25">
      <c r="A271" s="116"/>
      <c r="B271" s="116"/>
      <c r="C271" s="115"/>
      <c r="D271" s="115"/>
      <c r="E271" s="115"/>
      <c r="F271" s="155">
        <v>313210</v>
      </c>
      <c r="G271" s="156" t="s">
        <v>41</v>
      </c>
      <c r="H271" s="157" t="s">
        <v>136</v>
      </c>
      <c r="I271" s="158">
        <v>243900</v>
      </c>
      <c r="J271" s="158">
        <f>K271-I271</f>
        <v>-3125</v>
      </c>
      <c r="K271" s="158">
        <f>203000-9100+2000+49000+2000-6000-25000+28000-3125</f>
        <v>240775</v>
      </c>
      <c r="L271" s="97"/>
    </row>
    <row r="272" spans="1:12" s="98" customFormat="1" ht="20.25" customHeight="1" x14ac:dyDescent="0.25">
      <c r="A272" s="116"/>
      <c r="B272" s="116"/>
      <c r="C272" s="115"/>
      <c r="D272" s="115"/>
      <c r="E272" s="115">
        <v>31322</v>
      </c>
      <c r="F272" s="116"/>
      <c r="G272" s="10" t="s">
        <v>41</v>
      </c>
      <c r="H272" s="111" t="s">
        <v>256</v>
      </c>
      <c r="I272" s="117">
        <f>I273</f>
        <v>0</v>
      </c>
      <c r="J272" s="117">
        <f>J273</f>
        <v>0</v>
      </c>
      <c r="K272" s="117">
        <f>K273</f>
        <v>0</v>
      </c>
      <c r="L272" s="97"/>
    </row>
    <row r="273" spans="1:12" s="98" customFormat="1" ht="20.25" customHeight="1" x14ac:dyDescent="0.25">
      <c r="A273" s="116"/>
      <c r="B273" s="116"/>
      <c r="C273" s="115"/>
      <c r="D273" s="115"/>
      <c r="E273" s="115"/>
      <c r="F273" s="155">
        <v>313220</v>
      </c>
      <c r="G273" s="156" t="s">
        <v>41</v>
      </c>
      <c r="H273" s="157" t="s">
        <v>256</v>
      </c>
      <c r="I273" s="158">
        <v>0</v>
      </c>
      <c r="J273" s="158">
        <f>K273-I273</f>
        <v>0</v>
      </c>
      <c r="K273" s="158">
        <v>0</v>
      </c>
      <c r="L273" s="97"/>
    </row>
    <row r="274" spans="1:12" s="98" customFormat="1" ht="20.25" customHeight="1" x14ac:dyDescent="0.25">
      <c r="A274" s="116"/>
      <c r="B274" s="116"/>
      <c r="C274" s="115"/>
      <c r="D274" s="115">
        <v>3133</v>
      </c>
      <c r="E274" s="115"/>
      <c r="F274" s="116"/>
      <c r="G274" s="10" t="s">
        <v>41</v>
      </c>
      <c r="H274" s="111" t="s">
        <v>257</v>
      </c>
      <c r="I274" s="117">
        <f t="shared" ref="I274:K274" si="36">I275</f>
        <v>0</v>
      </c>
      <c r="J274" s="117">
        <f t="shared" si="36"/>
        <v>0</v>
      </c>
      <c r="K274" s="117">
        <f t="shared" si="36"/>
        <v>0</v>
      </c>
      <c r="L274" s="97"/>
    </row>
    <row r="275" spans="1:12" s="98" customFormat="1" ht="20.25" customHeight="1" x14ac:dyDescent="0.25">
      <c r="A275" s="116"/>
      <c r="B275" s="116"/>
      <c r="C275" s="115"/>
      <c r="D275" s="115"/>
      <c r="E275" s="115">
        <v>31332</v>
      </c>
      <c r="F275" s="116"/>
      <c r="G275" s="10" t="s">
        <v>41</v>
      </c>
      <c r="H275" s="111" t="s">
        <v>257</v>
      </c>
      <c r="I275" s="117">
        <f>I276</f>
        <v>0</v>
      </c>
      <c r="J275" s="117">
        <f>J276</f>
        <v>0</v>
      </c>
      <c r="K275" s="117">
        <f>K276</f>
        <v>0</v>
      </c>
      <c r="L275" s="97"/>
    </row>
    <row r="276" spans="1:12" s="98" customFormat="1" ht="20.25" customHeight="1" x14ac:dyDescent="0.25">
      <c r="A276" s="116"/>
      <c r="B276" s="116"/>
      <c r="C276" s="115"/>
      <c r="D276" s="115"/>
      <c r="E276" s="115"/>
      <c r="F276" s="155">
        <v>313320</v>
      </c>
      <c r="G276" s="156" t="s">
        <v>41</v>
      </c>
      <c r="H276" s="157" t="s">
        <v>257</v>
      </c>
      <c r="I276" s="158">
        <v>0</v>
      </c>
      <c r="J276" s="158">
        <f>K276-I276</f>
        <v>0</v>
      </c>
      <c r="K276" s="158">
        <v>0</v>
      </c>
      <c r="L276" s="97"/>
    </row>
    <row r="277" spans="1:12" s="98" customFormat="1" ht="23.1" customHeight="1" x14ac:dyDescent="0.25">
      <c r="A277" s="116"/>
      <c r="B277" s="116">
        <v>32</v>
      </c>
      <c r="C277" s="116"/>
      <c r="D277" s="116"/>
      <c r="E277" s="116"/>
      <c r="F277" s="116"/>
      <c r="G277" s="163" t="s">
        <v>41</v>
      </c>
      <c r="H277" s="111" t="s">
        <v>7</v>
      </c>
      <c r="I277" s="112">
        <f>I278+I299+I336+I402</f>
        <v>741600</v>
      </c>
      <c r="J277" s="112">
        <f>J278+J299+J336+J402</f>
        <v>-4157</v>
      </c>
      <c r="K277" s="112">
        <f>K278+K299+K336+K402</f>
        <v>737443</v>
      </c>
      <c r="L277" s="97"/>
    </row>
    <row r="278" spans="1:12" s="98" customFormat="1" ht="20.25" customHeight="1" x14ac:dyDescent="0.25">
      <c r="A278" s="116"/>
      <c r="B278" s="116"/>
      <c r="C278" s="115">
        <v>321</v>
      </c>
      <c r="D278" s="115"/>
      <c r="E278" s="120"/>
      <c r="F278" s="121"/>
      <c r="G278" s="10" t="s">
        <v>41</v>
      </c>
      <c r="H278" s="111" t="s">
        <v>137</v>
      </c>
      <c r="I278" s="117">
        <f t="shared" ref="I278:K278" si="37">I288+I293</f>
        <v>31500</v>
      </c>
      <c r="J278" s="117">
        <f t="shared" si="37"/>
        <v>0</v>
      </c>
      <c r="K278" s="117">
        <f t="shared" si="37"/>
        <v>31500</v>
      </c>
      <c r="L278" s="97"/>
    </row>
    <row r="279" spans="1:12" s="98" customFormat="1" ht="20.25" customHeight="1" x14ac:dyDescent="0.25">
      <c r="A279" s="116"/>
      <c r="B279" s="116"/>
      <c r="C279" s="115"/>
      <c r="D279" s="115">
        <v>3211</v>
      </c>
      <c r="E279" s="120"/>
      <c r="F279" s="121"/>
      <c r="G279" s="10" t="s">
        <v>41</v>
      </c>
      <c r="H279" s="111" t="s">
        <v>138</v>
      </c>
      <c r="I279" s="117">
        <f>I280+I282+I284+I286</f>
        <v>0</v>
      </c>
      <c r="J279" s="117">
        <f>J280+J282+J284+J286</f>
        <v>0</v>
      </c>
      <c r="K279" s="117">
        <f>K280+K282+K284+K286</f>
        <v>0</v>
      </c>
      <c r="L279" s="97"/>
    </row>
    <row r="280" spans="1:12" s="98" customFormat="1" ht="20.25" customHeight="1" x14ac:dyDescent="0.25">
      <c r="A280" s="116"/>
      <c r="B280" s="116"/>
      <c r="C280" s="115"/>
      <c r="D280" s="115"/>
      <c r="E280" s="115">
        <v>32111</v>
      </c>
      <c r="F280" s="116"/>
      <c r="G280" s="10" t="s">
        <v>41</v>
      </c>
      <c r="H280" s="111" t="s">
        <v>139</v>
      </c>
      <c r="I280" s="117">
        <f>I281</f>
        <v>0</v>
      </c>
      <c r="J280" s="117">
        <f>J281</f>
        <v>0</v>
      </c>
      <c r="K280" s="117">
        <f>K281</f>
        <v>0</v>
      </c>
      <c r="L280" s="97"/>
    </row>
    <row r="281" spans="1:12" s="98" customFormat="1" ht="20.25" customHeight="1" x14ac:dyDescent="0.25">
      <c r="A281" s="116"/>
      <c r="B281" s="116"/>
      <c r="C281" s="115"/>
      <c r="D281" s="115"/>
      <c r="E281" s="115"/>
      <c r="F281" s="155">
        <v>321110</v>
      </c>
      <c r="G281" s="156" t="s">
        <v>41</v>
      </c>
      <c r="H281" s="157" t="s">
        <v>139</v>
      </c>
      <c r="I281" s="158">
        <v>0</v>
      </c>
      <c r="J281" s="158">
        <v>0</v>
      </c>
      <c r="K281" s="158">
        <f>I281+J281</f>
        <v>0</v>
      </c>
      <c r="L281" s="97"/>
    </row>
    <row r="282" spans="1:12" s="98" customFormat="1" ht="20.25" customHeight="1" x14ac:dyDescent="0.25">
      <c r="A282" s="116"/>
      <c r="B282" s="116"/>
      <c r="C282" s="115"/>
      <c r="D282" s="115"/>
      <c r="E282" s="115">
        <v>32113</v>
      </c>
      <c r="F282" s="116"/>
      <c r="G282" s="10" t="s">
        <v>41</v>
      </c>
      <c r="H282" s="111" t="s">
        <v>140</v>
      </c>
      <c r="I282" s="117">
        <f>I283</f>
        <v>0</v>
      </c>
      <c r="J282" s="117">
        <f>J283</f>
        <v>0</v>
      </c>
      <c r="K282" s="117">
        <f>K283</f>
        <v>0</v>
      </c>
      <c r="L282" s="97"/>
    </row>
    <row r="283" spans="1:12" s="98" customFormat="1" ht="20.25" customHeight="1" x14ac:dyDescent="0.25">
      <c r="A283" s="116"/>
      <c r="B283" s="116"/>
      <c r="C283" s="115"/>
      <c r="D283" s="115"/>
      <c r="E283" s="115"/>
      <c r="F283" s="155">
        <v>321130</v>
      </c>
      <c r="G283" s="156" t="s">
        <v>41</v>
      </c>
      <c r="H283" s="157" t="s">
        <v>140</v>
      </c>
      <c r="I283" s="158">
        <v>0</v>
      </c>
      <c r="J283" s="158">
        <v>0</v>
      </c>
      <c r="K283" s="158">
        <f>I283+J283</f>
        <v>0</v>
      </c>
      <c r="L283" s="97"/>
    </row>
    <row r="284" spans="1:12" s="98" customFormat="1" ht="20.25" customHeight="1" x14ac:dyDescent="0.25">
      <c r="A284" s="116"/>
      <c r="B284" s="116"/>
      <c r="C284" s="115"/>
      <c r="D284" s="115"/>
      <c r="E284" s="115">
        <v>32115</v>
      </c>
      <c r="F284" s="116"/>
      <c r="G284" s="10" t="s">
        <v>41</v>
      </c>
      <c r="H284" s="111" t="s">
        <v>141</v>
      </c>
      <c r="I284" s="117">
        <f>I285</f>
        <v>0</v>
      </c>
      <c r="J284" s="117">
        <f>J285</f>
        <v>0</v>
      </c>
      <c r="K284" s="117">
        <f>K285</f>
        <v>0</v>
      </c>
      <c r="L284" s="97"/>
    </row>
    <row r="285" spans="1:12" s="98" customFormat="1" ht="20.25" customHeight="1" x14ac:dyDescent="0.25">
      <c r="A285" s="116"/>
      <c r="B285" s="116"/>
      <c r="C285" s="115"/>
      <c r="D285" s="115"/>
      <c r="E285" s="115"/>
      <c r="F285" s="155">
        <v>321150</v>
      </c>
      <c r="G285" s="156" t="s">
        <v>41</v>
      </c>
      <c r="H285" s="157" t="s">
        <v>141</v>
      </c>
      <c r="I285" s="158">
        <v>0</v>
      </c>
      <c r="J285" s="158">
        <v>0</v>
      </c>
      <c r="K285" s="158">
        <f>I285+J285</f>
        <v>0</v>
      </c>
      <c r="L285" s="97"/>
    </row>
    <row r="286" spans="1:12" s="98" customFormat="1" ht="20.25" customHeight="1" x14ac:dyDescent="0.25">
      <c r="A286" s="116"/>
      <c r="B286" s="116"/>
      <c r="C286" s="115"/>
      <c r="D286" s="115"/>
      <c r="E286" s="115">
        <v>32119</v>
      </c>
      <c r="F286" s="116"/>
      <c r="G286" s="10" t="s">
        <v>41</v>
      </c>
      <c r="H286" s="111" t="s">
        <v>142</v>
      </c>
      <c r="I286" s="117">
        <f>I287</f>
        <v>0</v>
      </c>
      <c r="J286" s="117">
        <f>J287</f>
        <v>0</v>
      </c>
      <c r="K286" s="117">
        <f>K287</f>
        <v>0</v>
      </c>
      <c r="L286" s="97"/>
    </row>
    <row r="287" spans="1:12" s="98" customFormat="1" ht="20.25" customHeight="1" x14ac:dyDescent="0.25">
      <c r="A287" s="116"/>
      <c r="B287" s="116"/>
      <c r="C287" s="115"/>
      <c r="D287" s="115"/>
      <c r="E287" s="115"/>
      <c r="F287" s="155">
        <v>321190</v>
      </c>
      <c r="G287" s="156" t="s">
        <v>41</v>
      </c>
      <c r="H287" s="157" t="s">
        <v>142</v>
      </c>
      <c r="I287" s="158">
        <v>0</v>
      </c>
      <c r="J287" s="158">
        <v>0</v>
      </c>
      <c r="K287" s="158">
        <f>I287+J287</f>
        <v>0</v>
      </c>
      <c r="L287" s="97"/>
    </row>
    <row r="288" spans="1:12" s="98" customFormat="1" ht="20.25" customHeight="1" x14ac:dyDescent="0.25">
      <c r="A288" s="116"/>
      <c r="B288" s="116"/>
      <c r="C288" s="115"/>
      <c r="D288" s="115">
        <v>3212</v>
      </c>
      <c r="E288" s="120"/>
      <c r="F288" s="121"/>
      <c r="G288" s="10" t="s">
        <v>41</v>
      </c>
      <c r="H288" s="111" t="s">
        <v>143</v>
      </c>
      <c r="I288" s="117">
        <f>I289+I291</f>
        <v>31500</v>
      </c>
      <c r="J288" s="117">
        <f>J289+J291</f>
        <v>0</v>
      </c>
      <c r="K288" s="117">
        <f>K289+K291</f>
        <v>31500</v>
      </c>
      <c r="L288" s="97"/>
    </row>
    <row r="289" spans="1:12" s="98" customFormat="1" ht="20.25" customHeight="1" x14ac:dyDescent="0.25">
      <c r="A289" s="116"/>
      <c r="B289" s="116"/>
      <c r="C289" s="115"/>
      <c r="D289" s="115"/>
      <c r="E289" s="115">
        <v>32121</v>
      </c>
      <c r="F289" s="116"/>
      <c r="G289" s="10" t="s">
        <v>41</v>
      </c>
      <c r="H289" s="111" t="s">
        <v>144</v>
      </c>
      <c r="I289" s="117">
        <f>I290</f>
        <v>22000</v>
      </c>
      <c r="J289" s="117">
        <f>J290</f>
        <v>0</v>
      </c>
      <c r="K289" s="117">
        <f>K290</f>
        <v>22000</v>
      </c>
      <c r="L289" s="97"/>
    </row>
    <row r="290" spans="1:12" s="98" customFormat="1" ht="20.25" customHeight="1" x14ac:dyDescent="0.25">
      <c r="A290" s="116"/>
      <c r="B290" s="116"/>
      <c r="C290" s="115"/>
      <c r="D290" s="115"/>
      <c r="E290" s="115"/>
      <c r="F290" s="155">
        <v>321210</v>
      </c>
      <c r="G290" s="156" t="s">
        <v>41</v>
      </c>
      <c r="H290" s="157" t="s">
        <v>144</v>
      </c>
      <c r="I290" s="158">
        <v>22000</v>
      </c>
      <c r="J290" s="158">
        <f>K290-I290</f>
        <v>0</v>
      </c>
      <c r="K290" s="158">
        <v>22000</v>
      </c>
      <c r="L290" s="97"/>
    </row>
    <row r="291" spans="1:12" s="98" customFormat="1" ht="20.25" customHeight="1" x14ac:dyDescent="0.25">
      <c r="A291" s="116"/>
      <c r="B291" s="116"/>
      <c r="C291" s="115"/>
      <c r="D291" s="115"/>
      <c r="E291" s="115">
        <v>32123</v>
      </c>
      <c r="F291" s="116"/>
      <c r="G291" s="10" t="s">
        <v>41</v>
      </c>
      <c r="H291" s="111" t="s">
        <v>258</v>
      </c>
      <c r="I291" s="117">
        <f>I292</f>
        <v>9500</v>
      </c>
      <c r="J291" s="117">
        <f>J292</f>
        <v>0</v>
      </c>
      <c r="K291" s="117">
        <f>K292</f>
        <v>9500</v>
      </c>
      <c r="L291" s="97"/>
    </row>
    <row r="292" spans="1:12" s="98" customFormat="1" ht="20.25" customHeight="1" x14ac:dyDescent="0.25">
      <c r="A292" s="116"/>
      <c r="B292" s="116"/>
      <c r="C292" s="115"/>
      <c r="D292" s="115"/>
      <c r="E292" s="115"/>
      <c r="F292" s="155">
        <v>321230</v>
      </c>
      <c r="G292" s="156" t="s">
        <v>41</v>
      </c>
      <c r="H292" s="157" t="s">
        <v>258</v>
      </c>
      <c r="I292" s="158">
        <v>9500</v>
      </c>
      <c r="J292" s="158">
        <f>K292-I292</f>
        <v>0</v>
      </c>
      <c r="K292" s="158">
        <v>9500</v>
      </c>
      <c r="L292" s="97"/>
    </row>
    <row r="293" spans="1:12" s="98" customFormat="1" ht="20.25" customHeight="1" x14ac:dyDescent="0.25">
      <c r="A293" s="116"/>
      <c r="B293" s="116"/>
      <c r="C293" s="115"/>
      <c r="D293" s="115">
        <v>3213</v>
      </c>
      <c r="E293" s="120"/>
      <c r="F293" s="121"/>
      <c r="G293" s="10" t="s">
        <v>41</v>
      </c>
      <c r="H293" s="111" t="s">
        <v>146</v>
      </c>
      <c r="I293" s="117">
        <f t="shared" ref="I293:K293" si="38">I294</f>
        <v>0</v>
      </c>
      <c r="J293" s="117">
        <f t="shared" si="38"/>
        <v>0</v>
      </c>
      <c r="K293" s="117">
        <f t="shared" si="38"/>
        <v>0</v>
      </c>
      <c r="L293" s="97"/>
    </row>
    <row r="294" spans="1:12" s="98" customFormat="1" ht="20.25" customHeight="1" x14ac:dyDescent="0.25">
      <c r="A294" s="116"/>
      <c r="B294" s="116"/>
      <c r="C294" s="120"/>
      <c r="D294" s="120"/>
      <c r="E294" s="75">
        <v>32131</v>
      </c>
      <c r="F294" s="111"/>
      <c r="G294" s="10" t="s">
        <v>41</v>
      </c>
      <c r="H294" s="111" t="s">
        <v>147</v>
      </c>
      <c r="I294" s="117">
        <f t="shared" ref="I294:K294" si="39">I295+I296</f>
        <v>0</v>
      </c>
      <c r="J294" s="117">
        <f t="shared" si="39"/>
        <v>0</v>
      </c>
      <c r="K294" s="117">
        <f t="shared" si="39"/>
        <v>0</v>
      </c>
      <c r="L294" s="97"/>
    </row>
    <row r="295" spans="1:12" s="98" customFormat="1" ht="20.25" customHeight="1" x14ac:dyDescent="0.25">
      <c r="A295" s="116"/>
      <c r="B295" s="116"/>
      <c r="C295" s="120"/>
      <c r="D295" s="120"/>
      <c r="E295" s="9"/>
      <c r="F295" s="155">
        <v>321310</v>
      </c>
      <c r="G295" s="156" t="s">
        <v>41</v>
      </c>
      <c r="H295" s="157" t="s">
        <v>259</v>
      </c>
      <c r="I295" s="158">
        <v>0</v>
      </c>
      <c r="J295" s="158">
        <f>K295-I295</f>
        <v>0</v>
      </c>
      <c r="K295" s="158">
        <v>0</v>
      </c>
      <c r="L295" s="97"/>
    </row>
    <row r="296" spans="1:12" s="98" customFormat="1" ht="20.25" customHeight="1" x14ac:dyDescent="0.25">
      <c r="A296" s="116"/>
      <c r="B296" s="116"/>
      <c r="C296" s="120"/>
      <c r="D296" s="120"/>
      <c r="E296" s="9"/>
      <c r="F296" s="155">
        <v>321311</v>
      </c>
      <c r="G296" s="156" t="s">
        <v>41</v>
      </c>
      <c r="H296" s="157" t="s">
        <v>260</v>
      </c>
      <c r="I296" s="158">
        <v>0</v>
      </c>
      <c r="J296" s="158">
        <f>K296-I296</f>
        <v>0</v>
      </c>
      <c r="K296" s="158">
        <v>0</v>
      </c>
      <c r="L296" s="97"/>
    </row>
    <row r="297" spans="1:12" s="98" customFormat="1" ht="20.25" customHeight="1" x14ac:dyDescent="0.25">
      <c r="A297" s="116"/>
      <c r="B297" s="116"/>
      <c r="C297" s="120"/>
      <c r="D297" s="120"/>
      <c r="E297" s="75">
        <v>32132</v>
      </c>
      <c r="F297" s="111"/>
      <c r="G297" s="10" t="s">
        <v>41</v>
      </c>
      <c r="H297" s="111" t="s">
        <v>150</v>
      </c>
      <c r="I297" s="117"/>
      <c r="J297" s="117"/>
      <c r="K297" s="117"/>
      <c r="L297" s="97"/>
    </row>
    <row r="298" spans="1:12" s="98" customFormat="1" ht="20.25" customHeight="1" x14ac:dyDescent="0.25">
      <c r="A298" s="116"/>
      <c r="B298" s="116"/>
      <c r="C298" s="120"/>
      <c r="D298" s="120"/>
      <c r="E298" s="9"/>
      <c r="F298" s="155">
        <v>321320</v>
      </c>
      <c r="G298" s="156" t="s">
        <v>41</v>
      </c>
      <c r="H298" s="157" t="s">
        <v>150</v>
      </c>
      <c r="I298" s="158"/>
      <c r="J298" s="158"/>
      <c r="K298" s="158"/>
      <c r="L298" s="97"/>
    </row>
    <row r="299" spans="1:12" s="98" customFormat="1" ht="20.25" customHeight="1" x14ac:dyDescent="0.25">
      <c r="A299" s="116"/>
      <c r="B299" s="116"/>
      <c r="C299" s="115">
        <v>322</v>
      </c>
      <c r="D299" s="115"/>
      <c r="E299" s="115"/>
      <c r="F299" s="116"/>
      <c r="G299" s="10" t="s">
        <v>41</v>
      </c>
      <c r="H299" s="111" t="s">
        <v>151</v>
      </c>
      <c r="I299" s="117">
        <f>I300+I312+I317+I325+I328+I333</f>
        <v>525000</v>
      </c>
      <c r="J299" s="117">
        <f>J300+J312+J317+J325+J328+J333</f>
        <v>-4157</v>
      </c>
      <c r="K299" s="117">
        <f>K300+K312+K317+K325+K328+K333</f>
        <v>520843</v>
      </c>
      <c r="L299" s="97"/>
    </row>
    <row r="300" spans="1:12" s="98" customFormat="1" ht="20.25" customHeight="1" x14ac:dyDescent="0.25">
      <c r="A300" s="116"/>
      <c r="B300" s="116"/>
      <c r="C300" s="115"/>
      <c r="D300" s="115">
        <v>3221</v>
      </c>
      <c r="E300" s="115"/>
      <c r="F300" s="116"/>
      <c r="G300" s="10" t="s">
        <v>41</v>
      </c>
      <c r="H300" s="111" t="s">
        <v>152</v>
      </c>
      <c r="I300" s="117">
        <f>I301+I304+I306+I308+I310</f>
        <v>15000</v>
      </c>
      <c r="J300" s="117">
        <f>J301+J304+J306+J308+J310</f>
        <v>-305</v>
      </c>
      <c r="K300" s="117">
        <f>K301+K304+K306+K308+K310</f>
        <v>14695</v>
      </c>
      <c r="L300" s="97"/>
    </row>
    <row r="301" spans="1:12" s="98" customFormat="1" ht="20.25" customHeight="1" x14ac:dyDescent="0.25">
      <c r="A301" s="116"/>
      <c r="B301" s="116"/>
      <c r="C301" s="115"/>
      <c r="D301" s="115"/>
      <c r="E301" s="75">
        <v>32211</v>
      </c>
      <c r="F301" s="111"/>
      <c r="G301" s="10" t="s">
        <v>41</v>
      </c>
      <c r="H301" s="111" t="s">
        <v>153</v>
      </c>
      <c r="I301" s="117">
        <f>I302+I303</f>
        <v>8000</v>
      </c>
      <c r="J301" s="117">
        <f>J302+J303</f>
        <v>-305</v>
      </c>
      <c r="K301" s="117">
        <f>K302+K303</f>
        <v>7695</v>
      </c>
      <c r="L301" s="97"/>
    </row>
    <row r="302" spans="1:12" s="98" customFormat="1" ht="20.25" customHeight="1" x14ac:dyDescent="0.25">
      <c r="A302" s="116"/>
      <c r="B302" s="116"/>
      <c r="C302" s="115"/>
      <c r="D302" s="115"/>
      <c r="E302" s="9"/>
      <c r="F302" s="155">
        <v>322110</v>
      </c>
      <c r="G302" s="156" t="s">
        <v>41</v>
      </c>
      <c r="H302" s="157" t="s">
        <v>153</v>
      </c>
      <c r="I302" s="158">
        <v>6500</v>
      </c>
      <c r="J302" s="158">
        <f>K302-I302</f>
        <v>-151</v>
      </c>
      <c r="K302" s="158">
        <f>6500-151</f>
        <v>6349</v>
      </c>
      <c r="L302" s="97"/>
    </row>
    <row r="303" spans="1:12" s="98" customFormat="1" ht="20.25" customHeight="1" x14ac:dyDescent="0.25">
      <c r="A303" s="116"/>
      <c r="B303" s="116"/>
      <c r="C303" s="115"/>
      <c r="D303" s="115"/>
      <c r="E303" s="9"/>
      <c r="F303" s="155">
        <v>322111</v>
      </c>
      <c r="G303" s="156" t="s">
        <v>41</v>
      </c>
      <c r="H303" s="157" t="s">
        <v>261</v>
      </c>
      <c r="I303" s="158">
        <v>1500</v>
      </c>
      <c r="J303" s="158">
        <f>K303-I303</f>
        <v>-154</v>
      </c>
      <c r="K303" s="158">
        <f>1500-154</f>
        <v>1346</v>
      </c>
      <c r="L303" s="97"/>
    </row>
    <row r="304" spans="1:12" s="98" customFormat="1" ht="20.25" customHeight="1" x14ac:dyDescent="0.25">
      <c r="A304" s="116"/>
      <c r="B304" s="116"/>
      <c r="C304" s="115"/>
      <c r="D304" s="115"/>
      <c r="E304" s="75">
        <v>32212</v>
      </c>
      <c r="F304" s="111"/>
      <c r="G304" s="10" t="s">
        <v>41</v>
      </c>
      <c r="H304" s="111" t="s">
        <v>160</v>
      </c>
      <c r="I304" s="117"/>
      <c r="J304" s="117"/>
      <c r="K304" s="117"/>
      <c r="L304" s="97"/>
    </row>
    <row r="305" spans="1:12" s="98" customFormat="1" ht="20.25" customHeight="1" x14ac:dyDescent="0.25">
      <c r="A305" s="116"/>
      <c r="B305" s="116"/>
      <c r="C305" s="115"/>
      <c r="D305" s="115"/>
      <c r="E305" s="9"/>
      <c r="F305" s="155">
        <v>322120</v>
      </c>
      <c r="G305" s="156" t="s">
        <v>41</v>
      </c>
      <c r="H305" s="157" t="s">
        <v>160</v>
      </c>
      <c r="I305" s="158"/>
      <c r="J305" s="158"/>
      <c r="K305" s="158"/>
      <c r="L305" s="97"/>
    </row>
    <row r="306" spans="1:12" s="98" customFormat="1" ht="20.25" customHeight="1" x14ac:dyDescent="0.25">
      <c r="A306" s="116"/>
      <c r="B306" s="116"/>
      <c r="C306" s="115"/>
      <c r="D306" s="115"/>
      <c r="E306" s="75">
        <v>32214</v>
      </c>
      <c r="F306" s="111"/>
      <c r="G306" s="10" t="s">
        <v>41</v>
      </c>
      <c r="H306" s="111" t="s">
        <v>161</v>
      </c>
      <c r="I306" s="117">
        <f t="shared" ref="I306:K306" si="40">I307</f>
        <v>2000</v>
      </c>
      <c r="J306" s="117">
        <f t="shared" si="40"/>
        <v>0</v>
      </c>
      <c r="K306" s="117">
        <f t="shared" si="40"/>
        <v>2000</v>
      </c>
      <c r="L306" s="97"/>
    </row>
    <row r="307" spans="1:12" s="98" customFormat="1" ht="20.25" customHeight="1" x14ac:dyDescent="0.25">
      <c r="A307" s="116"/>
      <c r="B307" s="116"/>
      <c r="C307" s="115"/>
      <c r="D307" s="115"/>
      <c r="E307" s="9"/>
      <c r="F307" s="155">
        <v>322140</v>
      </c>
      <c r="G307" s="156" t="s">
        <v>41</v>
      </c>
      <c r="H307" s="157" t="s">
        <v>161</v>
      </c>
      <c r="I307" s="158">
        <v>2000</v>
      </c>
      <c r="J307" s="158">
        <f>K307-I307</f>
        <v>0</v>
      </c>
      <c r="K307" s="158">
        <v>2000</v>
      </c>
      <c r="L307" s="97"/>
    </row>
    <row r="308" spans="1:12" s="98" customFormat="1" ht="20.25" customHeight="1" x14ac:dyDescent="0.25">
      <c r="A308" s="116"/>
      <c r="B308" s="116"/>
      <c r="C308" s="115"/>
      <c r="D308" s="115"/>
      <c r="E308" s="75">
        <v>32216</v>
      </c>
      <c r="F308" s="111"/>
      <c r="G308" s="10" t="s">
        <v>41</v>
      </c>
      <c r="H308" s="111" t="s">
        <v>162</v>
      </c>
      <c r="I308" s="117">
        <f t="shared" ref="I308:K308" si="41">I309</f>
        <v>5000</v>
      </c>
      <c r="J308" s="117">
        <f t="shared" si="41"/>
        <v>0</v>
      </c>
      <c r="K308" s="117">
        <f t="shared" si="41"/>
        <v>5000</v>
      </c>
      <c r="L308" s="97"/>
    </row>
    <row r="309" spans="1:12" s="98" customFormat="1" ht="20.25" customHeight="1" x14ac:dyDescent="0.25">
      <c r="A309" s="116"/>
      <c r="B309" s="116"/>
      <c r="C309" s="115"/>
      <c r="D309" s="115"/>
      <c r="E309" s="9"/>
      <c r="F309" s="155">
        <v>322160</v>
      </c>
      <c r="G309" s="156" t="s">
        <v>41</v>
      </c>
      <c r="H309" s="157" t="s">
        <v>162</v>
      </c>
      <c r="I309" s="158">
        <v>5000</v>
      </c>
      <c r="J309" s="158">
        <f>K309-I309</f>
        <v>0</v>
      </c>
      <c r="K309" s="158">
        <v>5000</v>
      </c>
      <c r="L309" s="97"/>
    </row>
    <row r="310" spans="1:12" s="98" customFormat="1" ht="20.25" customHeight="1" x14ac:dyDescent="0.25">
      <c r="A310" s="116"/>
      <c r="B310" s="116"/>
      <c r="C310" s="115"/>
      <c r="D310" s="115"/>
      <c r="E310" s="75">
        <v>32219</v>
      </c>
      <c r="F310" s="111"/>
      <c r="G310" s="10" t="s">
        <v>41</v>
      </c>
      <c r="H310" s="111" t="s">
        <v>163</v>
      </c>
      <c r="I310" s="117"/>
      <c r="J310" s="117"/>
      <c r="K310" s="117"/>
      <c r="L310" s="97"/>
    </row>
    <row r="311" spans="1:12" s="98" customFormat="1" ht="20.25" customHeight="1" x14ac:dyDescent="0.25">
      <c r="A311" s="116"/>
      <c r="B311" s="116"/>
      <c r="C311" s="115"/>
      <c r="D311" s="115"/>
      <c r="E311" s="9"/>
      <c r="F311" s="155">
        <v>322190</v>
      </c>
      <c r="G311" s="156" t="s">
        <v>41</v>
      </c>
      <c r="H311" s="157" t="s">
        <v>163</v>
      </c>
      <c r="I311" s="158"/>
      <c r="J311" s="158"/>
      <c r="K311" s="158"/>
      <c r="L311" s="97"/>
    </row>
    <row r="312" spans="1:12" s="98" customFormat="1" ht="20.25" customHeight="1" x14ac:dyDescent="0.25">
      <c r="A312" s="116"/>
      <c r="B312" s="116"/>
      <c r="C312" s="115"/>
      <c r="D312" s="115">
        <v>3222</v>
      </c>
      <c r="E312" s="115"/>
      <c r="F312" s="116"/>
      <c r="G312" s="10" t="s">
        <v>41</v>
      </c>
      <c r="H312" s="111" t="s">
        <v>164</v>
      </c>
      <c r="I312" s="117">
        <f>I313+I315</f>
        <v>474000</v>
      </c>
      <c r="J312" s="117">
        <f>J313+J315</f>
        <v>-2190</v>
      </c>
      <c r="K312" s="117">
        <f>K313+K315</f>
        <v>471810</v>
      </c>
      <c r="L312" s="97"/>
    </row>
    <row r="313" spans="1:12" s="98" customFormat="1" ht="20.25" customHeight="1" x14ac:dyDescent="0.25">
      <c r="A313" s="116"/>
      <c r="B313" s="116"/>
      <c r="C313" s="115"/>
      <c r="D313" s="115"/>
      <c r="E313" s="75">
        <v>32221</v>
      </c>
      <c r="F313" s="111"/>
      <c r="G313" s="10" t="s">
        <v>41</v>
      </c>
      <c r="H313" s="111" t="s">
        <v>165</v>
      </c>
      <c r="I313" s="117">
        <f>I314</f>
        <v>382000</v>
      </c>
      <c r="J313" s="117">
        <f>J314</f>
        <v>0</v>
      </c>
      <c r="K313" s="117">
        <f>K314</f>
        <v>382000</v>
      </c>
      <c r="L313" s="97"/>
    </row>
    <row r="314" spans="1:12" s="98" customFormat="1" ht="20.25" customHeight="1" x14ac:dyDescent="0.25">
      <c r="A314" s="116"/>
      <c r="B314" s="116"/>
      <c r="C314" s="115"/>
      <c r="D314" s="115"/>
      <c r="E314" s="9"/>
      <c r="F314" s="155">
        <v>322210</v>
      </c>
      <c r="G314" s="156" t="s">
        <v>41</v>
      </c>
      <c r="H314" s="157" t="s">
        <v>165</v>
      </c>
      <c r="I314" s="158">
        <v>382000</v>
      </c>
      <c r="J314" s="158">
        <f>K314-I314</f>
        <v>0</v>
      </c>
      <c r="K314" s="158">
        <f>282000+100000</f>
        <v>382000</v>
      </c>
      <c r="L314" s="97"/>
    </row>
    <row r="315" spans="1:12" s="98" customFormat="1" ht="20.25" customHeight="1" x14ac:dyDescent="0.25">
      <c r="A315" s="116"/>
      <c r="B315" s="116"/>
      <c r="C315" s="115"/>
      <c r="D315" s="115"/>
      <c r="E315" s="75">
        <v>32222</v>
      </c>
      <c r="F315" s="111"/>
      <c r="G315" s="10" t="s">
        <v>41</v>
      </c>
      <c r="H315" s="111" t="s">
        <v>167</v>
      </c>
      <c r="I315" s="117">
        <f>I316</f>
        <v>92000</v>
      </c>
      <c r="J315" s="117">
        <f>J316</f>
        <v>-2190</v>
      </c>
      <c r="K315" s="117">
        <f>K316</f>
        <v>89810</v>
      </c>
      <c r="L315" s="97"/>
    </row>
    <row r="316" spans="1:12" s="98" customFormat="1" ht="20.25" customHeight="1" x14ac:dyDescent="0.25">
      <c r="A316" s="116"/>
      <c r="B316" s="116"/>
      <c r="C316" s="115"/>
      <c r="D316" s="115"/>
      <c r="E316" s="9"/>
      <c r="F316" s="155">
        <v>322220</v>
      </c>
      <c r="G316" s="156" t="s">
        <v>41</v>
      </c>
      <c r="H316" s="157" t="s">
        <v>167</v>
      </c>
      <c r="I316" s="158">
        <v>92000</v>
      </c>
      <c r="J316" s="158">
        <f>K316-I316</f>
        <v>-2190</v>
      </c>
      <c r="K316" s="158">
        <f>92000-2190</f>
        <v>89810</v>
      </c>
      <c r="L316" s="97"/>
    </row>
    <row r="317" spans="1:12" s="98" customFormat="1" ht="20.25" customHeight="1" x14ac:dyDescent="0.25">
      <c r="A317" s="116"/>
      <c r="B317" s="116"/>
      <c r="C317" s="115"/>
      <c r="D317" s="115">
        <v>3223</v>
      </c>
      <c r="E317" s="115"/>
      <c r="F317" s="116"/>
      <c r="G317" s="10" t="s">
        <v>41</v>
      </c>
      <c r="H317" s="111" t="s">
        <v>170</v>
      </c>
      <c r="I317" s="117">
        <f t="shared" ref="I317:K317" si="42">I318+I321+I323</f>
        <v>30000</v>
      </c>
      <c r="J317" s="117">
        <f t="shared" si="42"/>
        <v>-1662</v>
      </c>
      <c r="K317" s="117">
        <f t="shared" si="42"/>
        <v>28338</v>
      </c>
      <c r="L317" s="97"/>
    </row>
    <row r="318" spans="1:12" s="98" customFormat="1" ht="20.25" customHeight="1" x14ac:dyDescent="0.25">
      <c r="A318" s="116"/>
      <c r="B318" s="116"/>
      <c r="C318" s="115"/>
      <c r="D318" s="115"/>
      <c r="E318" s="75">
        <v>32231</v>
      </c>
      <c r="F318" s="111"/>
      <c r="G318" s="10" t="s">
        <v>41</v>
      </c>
      <c r="H318" s="111" t="s">
        <v>171</v>
      </c>
      <c r="I318" s="117">
        <f t="shared" ref="I318:K318" si="43">I319+I320</f>
        <v>14000</v>
      </c>
      <c r="J318" s="117">
        <f t="shared" si="43"/>
        <v>-1200</v>
      </c>
      <c r="K318" s="117">
        <f t="shared" si="43"/>
        <v>12800</v>
      </c>
      <c r="L318" s="97"/>
    </row>
    <row r="319" spans="1:12" s="98" customFormat="1" ht="20.25" customHeight="1" x14ac:dyDescent="0.25">
      <c r="A319" s="116"/>
      <c r="B319" s="116"/>
      <c r="C319" s="115"/>
      <c r="D319" s="115"/>
      <c r="E319" s="9"/>
      <c r="F319" s="155">
        <v>322310</v>
      </c>
      <c r="G319" s="156" t="s">
        <v>41</v>
      </c>
      <c r="H319" s="157" t="s">
        <v>171</v>
      </c>
      <c r="I319" s="158">
        <v>5000</v>
      </c>
      <c r="J319" s="158">
        <f>K319-I319</f>
        <v>-300</v>
      </c>
      <c r="K319" s="158">
        <f>5000-300</f>
        <v>4700</v>
      </c>
      <c r="L319" s="97"/>
    </row>
    <row r="320" spans="1:12" s="98" customFormat="1" ht="20.25" customHeight="1" x14ac:dyDescent="0.25">
      <c r="A320" s="116"/>
      <c r="B320" s="116"/>
      <c r="C320" s="115"/>
      <c r="D320" s="115"/>
      <c r="E320" s="9"/>
      <c r="F320" s="155">
        <v>322311</v>
      </c>
      <c r="G320" s="156" t="s">
        <v>41</v>
      </c>
      <c r="H320" s="157" t="s">
        <v>262</v>
      </c>
      <c r="I320" s="158">
        <v>9000</v>
      </c>
      <c r="J320" s="158">
        <f>K320-I320</f>
        <v>-900</v>
      </c>
      <c r="K320" s="158">
        <f>9000-900</f>
        <v>8100</v>
      </c>
      <c r="L320" s="97"/>
    </row>
    <row r="321" spans="1:12" s="98" customFormat="1" ht="20.25" customHeight="1" x14ac:dyDescent="0.25">
      <c r="A321" s="116"/>
      <c r="B321" s="116"/>
      <c r="C321" s="115"/>
      <c r="D321" s="115"/>
      <c r="E321" s="75">
        <v>32233</v>
      </c>
      <c r="F321" s="111"/>
      <c r="G321" s="10" t="s">
        <v>41</v>
      </c>
      <c r="H321" s="111" t="s">
        <v>173</v>
      </c>
      <c r="I321" s="117">
        <f t="shared" ref="I321:K321" si="44">I322</f>
        <v>10000</v>
      </c>
      <c r="J321" s="117">
        <f t="shared" si="44"/>
        <v>-462</v>
      </c>
      <c r="K321" s="117">
        <f t="shared" si="44"/>
        <v>9538</v>
      </c>
      <c r="L321" s="97"/>
    </row>
    <row r="322" spans="1:12" s="98" customFormat="1" ht="20.25" customHeight="1" x14ac:dyDescent="0.25">
      <c r="A322" s="116"/>
      <c r="B322" s="116"/>
      <c r="C322" s="115"/>
      <c r="D322" s="115"/>
      <c r="E322" s="9"/>
      <c r="F322" s="155">
        <v>322330</v>
      </c>
      <c r="G322" s="156" t="s">
        <v>41</v>
      </c>
      <c r="H322" s="157" t="s">
        <v>173</v>
      </c>
      <c r="I322" s="158">
        <v>10000</v>
      </c>
      <c r="J322" s="158">
        <f>K322-I322</f>
        <v>-462</v>
      </c>
      <c r="K322" s="158">
        <f>10000-462</f>
        <v>9538</v>
      </c>
      <c r="L322" s="97"/>
    </row>
    <row r="323" spans="1:12" s="98" customFormat="1" ht="20.25" customHeight="1" x14ac:dyDescent="0.25">
      <c r="A323" s="116"/>
      <c r="B323" s="116"/>
      <c r="C323" s="115"/>
      <c r="D323" s="115"/>
      <c r="E323" s="75">
        <v>32234</v>
      </c>
      <c r="F323" s="111"/>
      <c r="G323" s="10" t="s">
        <v>41</v>
      </c>
      <c r="H323" s="111" t="s">
        <v>174</v>
      </c>
      <c r="I323" s="117">
        <f t="shared" ref="I323:K323" si="45">I324</f>
        <v>6000</v>
      </c>
      <c r="J323" s="117">
        <f t="shared" si="45"/>
        <v>0</v>
      </c>
      <c r="K323" s="117">
        <f t="shared" si="45"/>
        <v>6000</v>
      </c>
      <c r="L323" s="97"/>
    </row>
    <row r="324" spans="1:12" s="98" customFormat="1" ht="20.25" customHeight="1" x14ac:dyDescent="0.25">
      <c r="A324" s="116"/>
      <c r="B324" s="116"/>
      <c r="C324" s="115"/>
      <c r="D324" s="115"/>
      <c r="E324" s="9"/>
      <c r="F324" s="155">
        <v>322340</v>
      </c>
      <c r="G324" s="156" t="s">
        <v>41</v>
      </c>
      <c r="H324" s="157" t="s">
        <v>174</v>
      </c>
      <c r="I324" s="158">
        <v>6000</v>
      </c>
      <c r="J324" s="158">
        <f>K324-I324</f>
        <v>0</v>
      </c>
      <c r="K324" s="158">
        <v>6000</v>
      </c>
      <c r="L324" s="97"/>
    </row>
    <row r="325" spans="1:12" s="98" customFormat="1" ht="20.25" customHeight="1" x14ac:dyDescent="0.25">
      <c r="A325" s="116"/>
      <c r="B325" s="116"/>
      <c r="C325" s="115"/>
      <c r="D325" s="115">
        <v>3224</v>
      </c>
      <c r="E325" s="115"/>
      <c r="F325" s="116"/>
      <c r="G325" s="10" t="s">
        <v>41</v>
      </c>
      <c r="H325" s="118" t="s">
        <v>175</v>
      </c>
      <c r="I325" s="117">
        <v>0</v>
      </c>
      <c r="J325" s="117">
        <v>0</v>
      </c>
      <c r="K325" s="117">
        <v>0</v>
      </c>
      <c r="L325" s="97"/>
    </row>
    <row r="326" spans="1:12" s="98" customFormat="1" ht="20.25" customHeight="1" x14ac:dyDescent="0.25">
      <c r="A326" s="116"/>
      <c r="B326" s="116"/>
      <c r="C326" s="115"/>
      <c r="D326" s="115"/>
      <c r="E326" s="75">
        <v>32242</v>
      </c>
      <c r="F326" s="111"/>
      <c r="G326" s="10" t="s">
        <v>41</v>
      </c>
      <c r="H326" s="111" t="s">
        <v>176</v>
      </c>
      <c r="I326" s="117"/>
      <c r="J326" s="117"/>
      <c r="K326" s="117"/>
      <c r="L326" s="97"/>
    </row>
    <row r="327" spans="1:12" s="98" customFormat="1" ht="20.25" customHeight="1" x14ac:dyDescent="0.25">
      <c r="A327" s="116"/>
      <c r="B327" s="116"/>
      <c r="C327" s="115"/>
      <c r="D327" s="115"/>
      <c r="E327" s="9"/>
      <c r="F327" s="155">
        <v>322420</v>
      </c>
      <c r="G327" s="156" t="s">
        <v>41</v>
      </c>
      <c r="H327" s="157" t="s">
        <v>176</v>
      </c>
      <c r="I327" s="158"/>
      <c r="J327" s="158"/>
      <c r="K327" s="158"/>
      <c r="L327" s="97"/>
    </row>
    <row r="328" spans="1:12" s="98" customFormat="1" ht="20.25" customHeight="1" x14ac:dyDescent="0.25">
      <c r="A328" s="116"/>
      <c r="B328" s="116"/>
      <c r="C328" s="115"/>
      <c r="D328" s="115">
        <v>3225</v>
      </c>
      <c r="E328" s="115"/>
      <c r="F328" s="116"/>
      <c r="G328" s="10" t="s">
        <v>41</v>
      </c>
      <c r="H328" s="118" t="s">
        <v>177</v>
      </c>
      <c r="I328" s="117">
        <f t="shared" ref="I328:K329" si="46">I329</f>
        <v>3000</v>
      </c>
      <c r="J328" s="117">
        <f t="shared" si="46"/>
        <v>0</v>
      </c>
      <c r="K328" s="117">
        <f t="shared" si="46"/>
        <v>3000</v>
      </c>
      <c r="L328" s="97"/>
    </row>
    <row r="329" spans="1:12" s="98" customFormat="1" ht="20.25" customHeight="1" x14ac:dyDescent="0.25">
      <c r="A329" s="116"/>
      <c r="B329" s="116"/>
      <c r="C329" s="115"/>
      <c r="D329" s="115"/>
      <c r="E329" s="75">
        <v>32251</v>
      </c>
      <c r="F329" s="111"/>
      <c r="G329" s="10" t="s">
        <v>41</v>
      </c>
      <c r="H329" s="111" t="s">
        <v>178</v>
      </c>
      <c r="I329" s="117">
        <f t="shared" si="46"/>
        <v>3000</v>
      </c>
      <c r="J329" s="117">
        <f t="shared" si="46"/>
        <v>0</v>
      </c>
      <c r="K329" s="117">
        <f t="shared" si="46"/>
        <v>3000</v>
      </c>
      <c r="L329" s="97"/>
    </row>
    <row r="330" spans="1:12" s="98" customFormat="1" ht="20.25" customHeight="1" x14ac:dyDescent="0.25">
      <c r="A330" s="116"/>
      <c r="B330" s="116"/>
      <c r="C330" s="115"/>
      <c r="D330" s="115"/>
      <c r="E330" s="9"/>
      <c r="F330" s="155">
        <v>322510</v>
      </c>
      <c r="G330" s="156" t="s">
        <v>41</v>
      </c>
      <c r="H330" s="157" t="s">
        <v>178</v>
      </c>
      <c r="I330" s="158">
        <v>3000</v>
      </c>
      <c r="J330" s="158">
        <f>K330-I330</f>
        <v>0</v>
      </c>
      <c r="K330" s="158">
        <v>3000</v>
      </c>
      <c r="L330" s="97"/>
    </row>
    <row r="331" spans="1:12" s="98" customFormat="1" ht="20.25" customHeight="1" x14ac:dyDescent="0.25">
      <c r="A331" s="116"/>
      <c r="B331" s="116"/>
      <c r="C331" s="115"/>
      <c r="D331" s="115"/>
      <c r="E331" s="75">
        <v>32252</v>
      </c>
      <c r="F331" s="111"/>
      <c r="G331" s="10" t="s">
        <v>41</v>
      </c>
      <c r="H331" s="111" t="s">
        <v>179</v>
      </c>
      <c r="I331" s="117"/>
      <c r="J331" s="117"/>
      <c r="K331" s="117"/>
      <c r="L331" s="97"/>
    </row>
    <row r="332" spans="1:12" s="98" customFormat="1" ht="20.25" customHeight="1" x14ac:dyDescent="0.25">
      <c r="A332" s="116"/>
      <c r="B332" s="116"/>
      <c r="C332" s="115"/>
      <c r="D332" s="115"/>
      <c r="E332" s="9"/>
      <c r="F332" s="155">
        <v>322520</v>
      </c>
      <c r="G332" s="156" t="s">
        <v>41</v>
      </c>
      <c r="H332" s="157" t="s">
        <v>179</v>
      </c>
      <c r="I332" s="158"/>
      <c r="J332" s="158"/>
      <c r="K332" s="158"/>
      <c r="L332" s="97"/>
    </row>
    <row r="333" spans="1:12" s="98" customFormat="1" ht="20.25" customHeight="1" x14ac:dyDescent="0.25">
      <c r="A333" s="116"/>
      <c r="B333" s="116"/>
      <c r="C333" s="115"/>
      <c r="D333" s="115">
        <v>3227</v>
      </c>
      <c r="E333" s="115"/>
      <c r="F333" s="116"/>
      <c r="G333" s="10" t="s">
        <v>41</v>
      </c>
      <c r="H333" s="111" t="s">
        <v>180</v>
      </c>
      <c r="I333" s="117">
        <f t="shared" ref="I333:K334" si="47">I334</f>
        <v>3000</v>
      </c>
      <c r="J333" s="117">
        <f t="shared" si="47"/>
        <v>0</v>
      </c>
      <c r="K333" s="117">
        <f t="shared" si="47"/>
        <v>3000</v>
      </c>
      <c r="L333" s="97"/>
    </row>
    <row r="334" spans="1:12" s="98" customFormat="1" ht="20.25" customHeight="1" x14ac:dyDescent="0.25">
      <c r="A334" s="116"/>
      <c r="B334" s="116"/>
      <c r="C334" s="115"/>
      <c r="D334" s="115"/>
      <c r="E334" s="75">
        <v>32271</v>
      </c>
      <c r="F334" s="111"/>
      <c r="G334" s="10" t="s">
        <v>41</v>
      </c>
      <c r="H334" s="111" t="s">
        <v>181</v>
      </c>
      <c r="I334" s="117">
        <f t="shared" si="47"/>
        <v>3000</v>
      </c>
      <c r="J334" s="117">
        <f t="shared" si="47"/>
        <v>0</v>
      </c>
      <c r="K334" s="117">
        <f t="shared" si="47"/>
        <v>3000</v>
      </c>
      <c r="L334" s="97"/>
    </row>
    <row r="335" spans="1:12" s="98" customFormat="1" ht="20.25" customHeight="1" x14ac:dyDescent="0.25">
      <c r="A335" s="116"/>
      <c r="B335" s="116"/>
      <c r="C335" s="115"/>
      <c r="D335" s="115"/>
      <c r="E335" s="9"/>
      <c r="F335" s="155">
        <v>322710</v>
      </c>
      <c r="G335" s="156" t="s">
        <v>41</v>
      </c>
      <c r="H335" s="157" t="s">
        <v>181</v>
      </c>
      <c r="I335" s="158">
        <v>3000</v>
      </c>
      <c r="J335" s="158">
        <f>K335-I335</f>
        <v>0</v>
      </c>
      <c r="K335" s="158">
        <v>3000</v>
      </c>
      <c r="L335" s="97"/>
    </row>
    <row r="336" spans="1:12" s="98" customFormat="1" ht="20.25" customHeight="1" x14ac:dyDescent="0.25">
      <c r="A336" s="116"/>
      <c r="B336" s="116"/>
      <c r="C336" s="115">
        <v>323</v>
      </c>
      <c r="D336" s="115"/>
      <c r="E336" s="9"/>
      <c r="F336" s="111"/>
      <c r="G336" s="10" t="s">
        <v>41</v>
      </c>
      <c r="H336" s="111" t="s">
        <v>182</v>
      </c>
      <c r="I336" s="117">
        <f>I337+I354+I382+I374+I346+I369+I362+I385</f>
        <v>181100</v>
      </c>
      <c r="J336" s="117">
        <f t="shared" ref="J336:K336" si="48">J337+J354+J382+J374+J346+J369+J362+J385</f>
        <v>0</v>
      </c>
      <c r="K336" s="117">
        <f t="shared" si="48"/>
        <v>181100</v>
      </c>
      <c r="L336" s="97"/>
    </row>
    <row r="337" spans="1:12" s="98" customFormat="1" ht="20.25" customHeight="1" x14ac:dyDescent="0.25">
      <c r="A337" s="116"/>
      <c r="B337" s="116"/>
      <c r="C337" s="115"/>
      <c r="D337" s="115">
        <v>3231</v>
      </c>
      <c r="E337" s="115"/>
      <c r="F337" s="116"/>
      <c r="G337" s="10" t="s">
        <v>41</v>
      </c>
      <c r="H337" s="111" t="s">
        <v>183</v>
      </c>
      <c r="I337" s="117">
        <f>I338+I342</f>
        <v>11000</v>
      </c>
      <c r="J337" s="117">
        <f>J338+J342</f>
        <v>0</v>
      </c>
      <c r="K337" s="117">
        <f>K338+K342</f>
        <v>11000</v>
      </c>
      <c r="L337" s="97"/>
    </row>
    <row r="338" spans="1:12" s="98" customFormat="1" ht="20.25" customHeight="1" x14ac:dyDescent="0.25">
      <c r="A338" s="116"/>
      <c r="B338" s="116"/>
      <c r="C338" s="115"/>
      <c r="D338" s="115"/>
      <c r="E338" s="75">
        <v>32311</v>
      </c>
      <c r="F338" s="111"/>
      <c r="G338" s="10" t="s">
        <v>41</v>
      </c>
      <c r="H338" s="111" t="s">
        <v>184</v>
      </c>
      <c r="I338" s="117">
        <f t="shared" ref="I338:K338" si="49">I339</f>
        <v>10000</v>
      </c>
      <c r="J338" s="117">
        <f t="shared" si="49"/>
        <v>0</v>
      </c>
      <c r="K338" s="117">
        <f t="shared" si="49"/>
        <v>10000</v>
      </c>
      <c r="L338" s="97"/>
    </row>
    <row r="339" spans="1:12" s="98" customFormat="1" ht="20.25" customHeight="1" x14ac:dyDescent="0.25">
      <c r="A339" s="116"/>
      <c r="B339" s="116"/>
      <c r="C339" s="115"/>
      <c r="D339" s="115"/>
      <c r="E339" s="9"/>
      <c r="F339" s="155">
        <v>323110</v>
      </c>
      <c r="G339" s="156" t="s">
        <v>41</v>
      </c>
      <c r="H339" s="157" t="s">
        <v>184</v>
      </c>
      <c r="I339" s="158">
        <v>10000</v>
      </c>
      <c r="J339" s="158">
        <f>K339-I339</f>
        <v>0</v>
      </c>
      <c r="K339" s="158">
        <v>10000</v>
      </c>
      <c r="L339" s="97"/>
    </row>
    <row r="340" spans="1:12" s="98" customFormat="1" ht="20.25" customHeight="1" x14ac:dyDescent="0.25">
      <c r="A340" s="116"/>
      <c r="B340" s="116"/>
      <c r="C340" s="115"/>
      <c r="D340" s="115"/>
      <c r="E340" s="75">
        <v>32312</v>
      </c>
      <c r="F340" s="111"/>
      <c r="G340" s="10" t="s">
        <v>41</v>
      </c>
      <c r="H340" s="111" t="s">
        <v>185</v>
      </c>
      <c r="I340" s="117"/>
      <c r="J340" s="117"/>
      <c r="K340" s="117"/>
      <c r="L340" s="97"/>
    </row>
    <row r="341" spans="1:12" s="98" customFormat="1" ht="20.25" customHeight="1" x14ac:dyDescent="0.25">
      <c r="A341" s="116"/>
      <c r="B341" s="116"/>
      <c r="C341" s="115"/>
      <c r="D341" s="115"/>
      <c r="E341" s="9"/>
      <c r="F341" s="155">
        <v>323120</v>
      </c>
      <c r="G341" s="156" t="s">
        <v>41</v>
      </c>
      <c r="H341" s="157" t="s">
        <v>185</v>
      </c>
      <c r="I341" s="158"/>
      <c r="J341" s="158"/>
      <c r="K341" s="158"/>
      <c r="L341" s="97"/>
    </row>
    <row r="342" spans="1:12" s="98" customFormat="1" ht="20.25" customHeight="1" x14ac:dyDescent="0.25">
      <c r="A342" s="116"/>
      <c r="B342" s="116"/>
      <c r="C342" s="115"/>
      <c r="D342" s="115"/>
      <c r="E342" s="75">
        <v>32313</v>
      </c>
      <c r="F342" s="111"/>
      <c r="G342" s="10" t="s">
        <v>41</v>
      </c>
      <c r="H342" s="111" t="s">
        <v>186</v>
      </c>
      <c r="I342" s="117">
        <f>I343</f>
        <v>1000</v>
      </c>
      <c r="J342" s="117">
        <f>J343</f>
        <v>0</v>
      </c>
      <c r="K342" s="117">
        <f>K343</f>
        <v>1000</v>
      </c>
      <c r="L342" s="97"/>
    </row>
    <row r="343" spans="1:12" s="98" customFormat="1" ht="20.25" customHeight="1" x14ac:dyDescent="0.25">
      <c r="A343" s="116"/>
      <c r="B343" s="116"/>
      <c r="C343" s="115"/>
      <c r="D343" s="115"/>
      <c r="E343" s="9"/>
      <c r="F343" s="155">
        <v>323130</v>
      </c>
      <c r="G343" s="156" t="s">
        <v>41</v>
      </c>
      <c r="H343" s="157" t="s">
        <v>186</v>
      </c>
      <c r="I343" s="158">
        <v>1000</v>
      </c>
      <c r="J343" s="158">
        <f>K343-I343</f>
        <v>0</v>
      </c>
      <c r="K343" s="158">
        <v>1000</v>
      </c>
      <c r="L343" s="97"/>
    </row>
    <row r="344" spans="1:12" s="98" customFormat="1" ht="20.25" customHeight="1" x14ac:dyDescent="0.25">
      <c r="A344" s="116"/>
      <c r="B344" s="116"/>
      <c r="C344" s="115"/>
      <c r="D344" s="115"/>
      <c r="E344" s="75">
        <v>32319</v>
      </c>
      <c r="F344" s="111"/>
      <c r="G344" s="10" t="s">
        <v>41</v>
      </c>
      <c r="H344" s="111" t="s">
        <v>187</v>
      </c>
      <c r="I344" s="117"/>
      <c r="J344" s="117"/>
      <c r="K344" s="117"/>
      <c r="L344" s="97"/>
    </row>
    <row r="345" spans="1:12" s="98" customFormat="1" ht="20.25" customHeight="1" x14ac:dyDescent="0.25">
      <c r="A345" s="116"/>
      <c r="B345" s="116"/>
      <c r="C345" s="115"/>
      <c r="D345" s="115"/>
      <c r="E345" s="9"/>
      <c r="F345" s="155">
        <v>323190</v>
      </c>
      <c r="G345" s="156" t="s">
        <v>41</v>
      </c>
      <c r="H345" s="157" t="s">
        <v>187</v>
      </c>
      <c r="I345" s="158"/>
      <c r="J345" s="158"/>
      <c r="K345" s="158"/>
      <c r="L345" s="97"/>
    </row>
    <row r="346" spans="1:12" s="98" customFormat="1" ht="20.25" customHeight="1" x14ac:dyDescent="0.25">
      <c r="A346" s="116"/>
      <c r="B346" s="116"/>
      <c r="C346" s="115"/>
      <c r="D346" s="115">
        <v>3232</v>
      </c>
      <c r="E346" s="9"/>
      <c r="F346" s="111"/>
      <c r="G346" s="10" t="s">
        <v>41</v>
      </c>
      <c r="H346" s="111" t="s">
        <v>189</v>
      </c>
      <c r="I346" s="117">
        <f>I347+I349</f>
        <v>100000</v>
      </c>
      <c r="J346" s="117">
        <f t="shared" ref="J346:K346" si="50">J347+J349</f>
        <v>0</v>
      </c>
      <c r="K346" s="117">
        <f t="shared" si="50"/>
        <v>100000</v>
      </c>
      <c r="L346" s="97"/>
    </row>
    <row r="347" spans="1:12" s="98" customFormat="1" ht="20.25" customHeight="1" x14ac:dyDescent="0.25">
      <c r="A347" s="116"/>
      <c r="B347" s="116"/>
      <c r="C347" s="115"/>
      <c r="D347" s="115"/>
      <c r="E347" s="75">
        <v>32322</v>
      </c>
      <c r="F347" s="111"/>
      <c r="G347" s="10" t="s">
        <v>41</v>
      </c>
      <c r="H347" s="111" t="s">
        <v>190</v>
      </c>
      <c r="I347" s="117">
        <f t="shared" ref="I347:K347" si="51">I348</f>
        <v>90000</v>
      </c>
      <c r="J347" s="117">
        <f t="shared" si="51"/>
        <v>0</v>
      </c>
      <c r="K347" s="117">
        <f t="shared" si="51"/>
        <v>90000</v>
      </c>
      <c r="L347" s="97"/>
    </row>
    <row r="348" spans="1:12" s="98" customFormat="1" ht="20.25" customHeight="1" x14ac:dyDescent="0.25">
      <c r="A348" s="116"/>
      <c r="B348" s="116"/>
      <c r="C348" s="115"/>
      <c r="D348" s="115"/>
      <c r="E348" s="9"/>
      <c r="F348" s="155">
        <v>323220</v>
      </c>
      <c r="G348" s="156" t="s">
        <v>41</v>
      </c>
      <c r="H348" s="157" t="s">
        <v>190</v>
      </c>
      <c r="I348" s="158">
        <v>90000</v>
      </c>
      <c r="J348" s="158">
        <f>K348-I348</f>
        <v>0</v>
      </c>
      <c r="K348" s="158">
        <v>90000</v>
      </c>
      <c r="L348" s="97"/>
    </row>
    <row r="349" spans="1:12" s="98" customFormat="1" ht="20.25" customHeight="1" x14ac:dyDescent="0.25">
      <c r="A349" s="116"/>
      <c r="B349" s="116"/>
      <c r="C349" s="115"/>
      <c r="D349" s="115"/>
      <c r="E349" s="75">
        <v>32323</v>
      </c>
      <c r="F349" s="111"/>
      <c r="G349" s="10" t="s">
        <v>41</v>
      </c>
      <c r="H349" s="111" t="s">
        <v>191</v>
      </c>
      <c r="I349" s="117">
        <f>I350</f>
        <v>10000</v>
      </c>
      <c r="J349" s="117">
        <f t="shared" ref="J349:K349" si="52">J350</f>
        <v>0</v>
      </c>
      <c r="K349" s="117">
        <f t="shared" si="52"/>
        <v>10000</v>
      </c>
      <c r="L349" s="97"/>
    </row>
    <row r="350" spans="1:12" s="98" customFormat="1" ht="20.25" customHeight="1" x14ac:dyDescent="0.25">
      <c r="A350" s="116"/>
      <c r="B350" s="116"/>
      <c r="C350" s="115"/>
      <c r="D350" s="115"/>
      <c r="E350" s="9"/>
      <c r="F350" s="155">
        <v>323230</v>
      </c>
      <c r="G350" s="156" t="s">
        <v>41</v>
      </c>
      <c r="H350" s="157" t="s">
        <v>191</v>
      </c>
      <c r="I350" s="158">
        <v>10000</v>
      </c>
      <c r="J350" s="158">
        <f>K350-I350</f>
        <v>0</v>
      </c>
      <c r="K350" s="158">
        <v>10000</v>
      </c>
      <c r="L350" s="97"/>
    </row>
    <row r="351" spans="1:12" s="98" customFormat="1" ht="20.25" customHeight="1" x14ac:dyDescent="0.25">
      <c r="A351" s="116"/>
      <c r="B351" s="116"/>
      <c r="C351" s="115"/>
      <c r="D351" s="115">
        <v>3233</v>
      </c>
      <c r="E351" s="115"/>
      <c r="F351" s="116"/>
      <c r="G351" s="10" t="s">
        <v>41</v>
      </c>
      <c r="H351" s="111" t="s">
        <v>192</v>
      </c>
      <c r="I351" s="117"/>
      <c r="J351" s="117"/>
      <c r="K351" s="117"/>
      <c r="L351" s="97"/>
    </row>
    <row r="352" spans="1:12" s="98" customFormat="1" ht="20.25" customHeight="1" x14ac:dyDescent="0.25">
      <c r="A352" s="116"/>
      <c r="B352" s="116"/>
      <c r="C352" s="115"/>
      <c r="D352" s="115"/>
      <c r="E352" s="75">
        <v>32339</v>
      </c>
      <c r="F352" s="111"/>
      <c r="G352" s="10" t="s">
        <v>41</v>
      </c>
      <c r="H352" s="111" t="s">
        <v>193</v>
      </c>
      <c r="I352" s="117"/>
      <c r="J352" s="117"/>
      <c r="K352" s="117"/>
      <c r="L352" s="97"/>
    </row>
    <row r="353" spans="1:12" s="98" customFormat="1" ht="20.25" customHeight="1" x14ac:dyDescent="0.25">
      <c r="A353" s="116"/>
      <c r="B353" s="116"/>
      <c r="C353" s="115"/>
      <c r="D353" s="115"/>
      <c r="E353" s="9"/>
      <c r="F353" s="155">
        <v>323390</v>
      </c>
      <c r="G353" s="156" t="s">
        <v>41</v>
      </c>
      <c r="H353" s="157" t="s">
        <v>193</v>
      </c>
      <c r="I353" s="158"/>
      <c r="J353" s="158"/>
      <c r="K353" s="158"/>
      <c r="L353" s="97"/>
    </row>
    <row r="354" spans="1:12" s="98" customFormat="1" ht="20.25" customHeight="1" x14ac:dyDescent="0.25">
      <c r="A354" s="116"/>
      <c r="B354" s="116"/>
      <c r="C354" s="115"/>
      <c r="D354" s="115">
        <v>3234</v>
      </c>
      <c r="E354" s="115"/>
      <c r="F354" s="116"/>
      <c r="G354" s="10" t="s">
        <v>41</v>
      </c>
      <c r="H354" s="111" t="s">
        <v>194</v>
      </c>
      <c r="I354" s="117">
        <f t="shared" ref="I354:K354" si="53">I359+I357+I355</f>
        <v>21000</v>
      </c>
      <c r="J354" s="117">
        <f t="shared" si="53"/>
        <v>0</v>
      </c>
      <c r="K354" s="117">
        <f t="shared" si="53"/>
        <v>21000</v>
      </c>
      <c r="L354" s="97"/>
    </row>
    <row r="355" spans="1:12" s="98" customFormat="1" ht="20.25" customHeight="1" x14ac:dyDescent="0.25">
      <c r="A355" s="116"/>
      <c r="B355" s="116"/>
      <c r="C355" s="115"/>
      <c r="D355" s="115"/>
      <c r="E355" s="75">
        <v>32341</v>
      </c>
      <c r="F355" s="111"/>
      <c r="G355" s="10" t="s">
        <v>41</v>
      </c>
      <c r="H355" s="111" t="s">
        <v>195</v>
      </c>
      <c r="I355" s="117">
        <f>I356</f>
        <v>2000</v>
      </c>
      <c r="J355" s="117">
        <f t="shared" ref="J355" si="54">J356</f>
        <v>0</v>
      </c>
      <c r="K355" s="117">
        <f>K356</f>
        <v>2000</v>
      </c>
      <c r="L355" s="97"/>
    </row>
    <row r="356" spans="1:12" s="98" customFormat="1" ht="20.25" customHeight="1" x14ac:dyDescent="0.25">
      <c r="A356" s="116"/>
      <c r="B356" s="116"/>
      <c r="C356" s="115"/>
      <c r="D356" s="115"/>
      <c r="E356" s="9"/>
      <c r="F356" s="155">
        <v>323410</v>
      </c>
      <c r="G356" s="156" t="s">
        <v>41</v>
      </c>
      <c r="H356" s="157" t="s">
        <v>195</v>
      </c>
      <c r="I356" s="158">
        <v>2000</v>
      </c>
      <c r="J356" s="158">
        <f>K356-I356</f>
        <v>0</v>
      </c>
      <c r="K356" s="158">
        <v>2000</v>
      </c>
      <c r="L356" s="97"/>
    </row>
    <row r="357" spans="1:12" s="98" customFormat="1" ht="20.25" customHeight="1" x14ac:dyDescent="0.25">
      <c r="A357" s="116"/>
      <c r="B357" s="116"/>
      <c r="C357" s="115"/>
      <c r="D357" s="115"/>
      <c r="E357" s="75">
        <v>32342</v>
      </c>
      <c r="F357" s="111"/>
      <c r="G357" s="10" t="s">
        <v>41</v>
      </c>
      <c r="H357" s="111" t="s">
        <v>196</v>
      </c>
      <c r="I357" s="117">
        <f t="shared" ref="I357:K357" si="55">I358</f>
        <v>10000</v>
      </c>
      <c r="J357" s="117">
        <f t="shared" si="55"/>
        <v>0</v>
      </c>
      <c r="K357" s="117">
        <f t="shared" si="55"/>
        <v>10000</v>
      </c>
      <c r="L357" s="97"/>
    </row>
    <row r="358" spans="1:12" s="98" customFormat="1" ht="20.25" customHeight="1" x14ac:dyDescent="0.25">
      <c r="A358" s="116"/>
      <c r="B358" s="116"/>
      <c r="C358" s="115"/>
      <c r="D358" s="115"/>
      <c r="E358" s="9"/>
      <c r="F358" s="155">
        <v>323420</v>
      </c>
      <c r="G358" s="156" t="s">
        <v>41</v>
      </c>
      <c r="H358" s="157" t="s">
        <v>196</v>
      </c>
      <c r="I358" s="158">
        <v>10000</v>
      </c>
      <c r="J358" s="158">
        <f>K358-I358</f>
        <v>0</v>
      </c>
      <c r="K358" s="158">
        <v>10000</v>
      </c>
      <c r="L358" s="97"/>
    </row>
    <row r="359" spans="1:12" s="98" customFormat="1" ht="20.25" customHeight="1" x14ac:dyDescent="0.25">
      <c r="A359" s="116"/>
      <c r="B359" s="116"/>
      <c r="C359" s="115"/>
      <c r="D359" s="115"/>
      <c r="E359" s="75">
        <v>32349</v>
      </c>
      <c r="F359" s="111"/>
      <c r="G359" s="10" t="s">
        <v>41</v>
      </c>
      <c r="H359" s="111" t="s">
        <v>197</v>
      </c>
      <c r="I359" s="117">
        <f t="shared" ref="I359:K359" si="56">I361+I360</f>
        <v>9000</v>
      </c>
      <c r="J359" s="117">
        <f t="shared" si="56"/>
        <v>0</v>
      </c>
      <c r="K359" s="117">
        <f t="shared" si="56"/>
        <v>9000</v>
      </c>
      <c r="L359" s="97"/>
    </row>
    <row r="360" spans="1:12" s="98" customFormat="1" ht="20.25" customHeight="1" x14ac:dyDescent="0.25">
      <c r="A360" s="116"/>
      <c r="B360" s="116"/>
      <c r="C360" s="115"/>
      <c r="D360" s="115"/>
      <c r="E360" s="9"/>
      <c r="F360" s="155">
        <v>323490</v>
      </c>
      <c r="G360" s="156" t="s">
        <v>41</v>
      </c>
      <c r="H360" s="157" t="s">
        <v>197</v>
      </c>
      <c r="I360" s="158">
        <v>0</v>
      </c>
      <c r="J360" s="158">
        <f>K360-I360</f>
        <v>0</v>
      </c>
      <c r="K360" s="158">
        <v>0</v>
      </c>
      <c r="L360" s="97"/>
    </row>
    <row r="361" spans="1:12" s="98" customFormat="1" ht="20.25" customHeight="1" x14ac:dyDescent="0.25">
      <c r="A361" s="116"/>
      <c r="B361" s="116"/>
      <c r="C361" s="115"/>
      <c r="D361" s="115"/>
      <c r="E361" s="9"/>
      <c r="F361" s="155">
        <v>323491</v>
      </c>
      <c r="G361" s="156" t="s">
        <v>41</v>
      </c>
      <c r="H361" s="157" t="s">
        <v>198</v>
      </c>
      <c r="I361" s="158">
        <v>9000</v>
      </c>
      <c r="J361" s="158">
        <f>K361-I361</f>
        <v>0</v>
      </c>
      <c r="K361" s="158">
        <v>9000</v>
      </c>
      <c r="L361" s="97"/>
    </row>
    <row r="362" spans="1:12" s="98" customFormat="1" ht="20.25" customHeight="1" x14ac:dyDescent="0.25">
      <c r="A362" s="116"/>
      <c r="B362" s="116"/>
      <c r="C362" s="115"/>
      <c r="D362" s="115">
        <v>3235</v>
      </c>
      <c r="E362" s="115"/>
      <c r="F362" s="116"/>
      <c r="G362" s="10" t="s">
        <v>41</v>
      </c>
      <c r="H362" s="111" t="s">
        <v>199</v>
      </c>
      <c r="I362" s="117">
        <f>I365</f>
        <v>2000</v>
      </c>
      <c r="J362" s="117">
        <f t="shared" ref="J362:K362" si="57">J365</f>
        <v>0</v>
      </c>
      <c r="K362" s="117">
        <f t="shared" si="57"/>
        <v>2000</v>
      </c>
      <c r="L362" s="97"/>
    </row>
    <row r="363" spans="1:12" s="98" customFormat="1" ht="20.25" customHeight="1" x14ac:dyDescent="0.25">
      <c r="A363" s="116"/>
      <c r="B363" s="116"/>
      <c r="C363" s="115"/>
      <c r="D363" s="115"/>
      <c r="E363" s="75">
        <v>32352</v>
      </c>
      <c r="F363" s="111"/>
      <c r="G363" s="10" t="s">
        <v>41</v>
      </c>
      <c r="H363" s="111" t="s">
        <v>200</v>
      </c>
      <c r="I363" s="117"/>
      <c r="J363" s="117"/>
      <c r="K363" s="117"/>
      <c r="L363" s="97"/>
    </row>
    <row r="364" spans="1:12" s="98" customFormat="1" ht="20.25" customHeight="1" x14ac:dyDescent="0.25">
      <c r="A364" s="116"/>
      <c r="B364" s="116"/>
      <c r="C364" s="115"/>
      <c r="D364" s="115"/>
      <c r="E364" s="9"/>
      <c r="F364" s="155">
        <v>323520</v>
      </c>
      <c r="G364" s="156" t="s">
        <v>41</v>
      </c>
      <c r="H364" s="157" t="s">
        <v>200</v>
      </c>
      <c r="I364" s="158"/>
      <c r="J364" s="158"/>
      <c r="K364" s="158"/>
      <c r="L364" s="97"/>
    </row>
    <row r="365" spans="1:12" s="98" customFormat="1" ht="20.25" customHeight="1" x14ac:dyDescent="0.2">
      <c r="A365" s="116"/>
      <c r="B365" s="116"/>
      <c r="C365" s="115"/>
      <c r="D365" s="115"/>
      <c r="E365" s="75">
        <v>32354</v>
      </c>
      <c r="F365" s="111"/>
      <c r="G365" s="10" t="s">
        <v>41</v>
      </c>
      <c r="H365" s="147" t="s">
        <v>201</v>
      </c>
      <c r="I365" s="117">
        <f>I366</f>
        <v>2000</v>
      </c>
      <c r="J365" s="117">
        <f t="shared" ref="J365:K365" si="58">J366</f>
        <v>0</v>
      </c>
      <c r="K365" s="117">
        <f t="shared" si="58"/>
        <v>2000</v>
      </c>
      <c r="L365" s="97"/>
    </row>
    <row r="366" spans="1:12" s="98" customFormat="1" ht="20.25" customHeight="1" x14ac:dyDescent="0.25">
      <c r="A366" s="116"/>
      <c r="B366" s="116"/>
      <c r="C366" s="115"/>
      <c r="D366" s="115"/>
      <c r="E366" s="9"/>
      <c r="F366" s="155">
        <v>323540</v>
      </c>
      <c r="G366" s="156" t="s">
        <v>41</v>
      </c>
      <c r="H366" s="157" t="s">
        <v>201</v>
      </c>
      <c r="I366" s="158">
        <v>2000</v>
      </c>
      <c r="J366" s="158">
        <f>K366-I366</f>
        <v>0</v>
      </c>
      <c r="K366" s="158">
        <v>2000</v>
      </c>
      <c r="L366" s="97"/>
    </row>
    <row r="367" spans="1:12" s="98" customFormat="1" ht="20.25" customHeight="1" x14ac:dyDescent="0.25">
      <c r="A367" s="116"/>
      <c r="B367" s="116"/>
      <c r="C367" s="115"/>
      <c r="D367" s="115"/>
      <c r="E367" s="75">
        <v>32359</v>
      </c>
      <c r="F367" s="111"/>
      <c r="G367" s="10" t="s">
        <v>41</v>
      </c>
      <c r="H367" s="111" t="s">
        <v>202</v>
      </c>
      <c r="I367" s="117"/>
      <c r="J367" s="117"/>
      <c r="K367" s="117"/>
      <c r="L367" s="97"/>
    </row>
    <row r="368" spans="1:12" s="98" customFormat="1" ht="20.25" customHeight="1" x14ac:dyDescent="0.25">
      <c r="A368" s="116"/>
      <c r="B368" s="116"/>
      <c r="C368" s="115"/>
      <c r="D368" s="115"/>
      <c r="E368" s="9"/>
      <c r="F368" s="155">
        <v>323590</v>
      </c>
      <c r="G368" s="156" t="s">
        <v>41</v>
      </c>
      <c r="H368" s="157" t="s">
        <v>202</v>
      </c>
      <c r="I368" s="158"/>
      <c r="J368" s="158"/>
      <c r="K368" s="158"/>
      <c r="L368" s="97"/>
    </row>
    <row r="369" spans="1:12" s="98" customFormat="1" ht="20.25" customHeight="1" x14ac:dyDescent="0.25">
      <c r="A369" s="116"/>
      <c r="B369" s="116"/>
      <c r="C369" s="115"/>
      <c r="D369" s="115">
        <v>3236</v>
      </c>
      <c r="E369" s="115"/>
      <c r="F369" s="116"/>
      <c r="G369" s="10" t="s">
        <v>41</v>
      </c>
      <c r="H369" s="111" t="s">
        <v>203</v>
      </c>
      <c r="I369" s="117">
        <f>I372</f>
        <v>1000</v>
      </c>
      <c r="J369" s="117">
        <f t="shared" ref="J369:K369" si="59">J372</f>
        <v>0</v>
      </c>
      <c r="K369" s="117">
        <f t="shared" si="59"/>
        <v>1000</v>
      </c>
      <c r="L369" s="97"/>
    </row>
    <row r="370" spans="1:12" s="98" customFormat="1" ht="20.25" customHeight="1" x14ac:dyDescent="0.25">
      <c r="A370" s="116"/>
      <c r="B370" s="116"/>
      <c r="C370" s="115"/>
      <c r="D370" s="115"/>
      <c r="E370" s="75">
        <v>32363</v>
      </c>
      <c r="F370" s="111"/>
      <c r="G370" s="10" t="s">
        <v>41</v>
      </c>
      <c r="H370" s="111" t="s">
        <v>204</v>
      </c>
      <c r="I370" s="117"/>
      <c r="J370" s="117"/>
      <c r="K370" s="117"/>
      <c r="L370" s="97"/>
    </row>
    <row r="371" spans="1:12" s="98" customFormat="1" ht="20.25" customHeight="1" x14ac:dyDescent="0.25">
      <c r="A371" s="116"/>
      <c r="B371" s="116"/>
      <c r="C371" s="115"/>
      <c r="D371" s="115"/>
      <c r="E371" s="9"/>
      <c r="F371" s="155">
        <v>323630</v>
      </c>
      <c r="G371" s="156" t="s">
        <v>41</v>
      </c>
      <c r="H371" s="157" t="s">
        <v>204</v>
      </c>
      <c r="I371" s="158"/>
      <c r="J371" s="158"/>
      <c r="K371" s="158"/>
      <c r="L371" s="97"/>
    </row>
    <row r="372" spans="1:12" s="98" customFormat="1" ht="20.25" customHeight="1" x14ac:dyDescent="0.25">
      <c r="A372" s="116"/>
      <c r="B372" s="116"/>
      <c r="C372" s="115"/>
      <c r="D372" s="115"/>
      <c r="E372" s="75">
        <v>32369</v>
      </c>
      <c r="F372" s="111"/>
      <c r="G372" s="10" t="s">
        <v>41</v>
      </c>
      <c r="H372" s="111" t="s">
        <v>205</v>
      </c>
      <c r="I372" s="117">
        <f>I373</f>
        <v>1000</v>
      </c>
      <c r="J372" s="117">
        <f t="shared" ref="J372:K372" si="60">J373</f>
        <v>0</v>
      </c>
      <c r="K372" s="117">
        <f t="shared" si="60"/>
        <v>1000</v>
      </c>
      <c r="L372" s="97"/>
    </row>
    <row r="373" spans="1:12" s="98" customFormat="1" ht="20.25" customHeight="1" x14ac:dyDescent="0.25">
      <c r="A373" s="116"/>
      <c r="B373" s="116"/>
      <c r="C373" s="115"/>
      <c r="D373" s="115"/>
      <c r="E373" s="9"/>
      <c r="F373" s="155">
        <v>323690</v>
      </c>
      <c r="G373" s="156" t="s">
        <v>41</v>
      </c>
      <c r="H373" s="157" t="s">
        <v>205</v>
      </c>
      <c r="I373" s="158">
        <v>1000</v>
      </c>
      <c r="J373" s="158">
        <f>K373-I373</f>
        <v>0</v>
      </c>
      <c r="K373" s="158">
        <v>1000</v>
      </c>
      <c r="L373" s="97"/>
    </row>
    <row r="374" spans="1:12" s="98" customFormat="1" ht="20.25" customHeight="1" x14ac:dyDescent="0.25">
      <c r="A374" s="116"/>
      <c r="B374" s="116"/>
      <c r="C374" s="115"/>
      <c r="D374" s="115">
        <v>3237</v>
      </c>
      <c r="E374" s="115"/>
      <c r="F374" s="116"/>
      <c r="G374" s="10" t="s">
        <v>41</v>
      </c>
      <c r="H374" s="111" t="s">
        <v>206</v>
      </c>
      <c r="I374" s="117">
        <f t="shared" ref="I374:K375" si="61">I375</f>
        <v>0</v>
      </c>
      <c r="J374" s="117">
        <f t="shared" si="61"/>
        <v>0</v>
      </c>
      <c r="K374" s="117">
        <f t="shared" si="61"/>
        <v>0</v>
      </c>
      <c r="L374" s="97"/>
    </row>
    <row r="375" spans="1:12" s="98" customFormat="1" ht="20.25" customHeight="1" x14ac:dyDescent="0.25">
      <c r="A375" s="116"/>
      <c r="B375" s="116"/>
      <c r="C375" s="115"/>
      <c r="D375" s="115"/>
      <c r="E375" s="75">
        <v>32372</v>
      </c>
      <c r="F375" s="111"/>
      <c r="G375" s="10" t="s">
        <v>41</v>
      </c>
      <c r="H375" s="111" t="s">
        <v>207</v>
      </c>
      <c r="I375" s="117">
        <f t="shared" si="61"/>
        <v>0</v>
      </c>
      <c r="J375" s="117">
        <f t="shared" si="61"/>
        <v>0</v>
      </c>
      <c r="K375" s="117">
        <f t="shared" si="61"/>
        <v>0</v>
      </c>
      <c r="L375" s="97"/>
    </row>
    <row r="376" spans="1:12" s="98" customFormat="1" ht="20.25" customHeight="1" x14ac:dyDescent="0.25">
      <c r="A376" s="116"/>
      <c r="B376" s="116"/>
      <c r="C376" s="115"/>
      <c r="D376" s="115"/>
      <c r="E376" s="9"/>
      <c r="F376" s="155">
        <v>323720</v>
      </c>
      <c r="G376" s="156" t="s">
        <v>41</v>
      </c>
      <c r="H376" s="157" t="s">
        <v>207</v>
      </c>
      <c r="I376" s="158">
        <v>0</v>
      </c>
      <c r="J376" s="158">
        <f>K376-I376</f>
        <v>0</v>
      </c>
      <c r="K376" s="158">
        <v>0</v>
      </c>
      <c r="L376" s="97"/>
    </row>
    <row r="377" spans="1:12" s="98" customFormat="1" ht="20.25" customHeight="1" x14ac:dyDescent="0.25">
      <c r="A377" s="116"/>
      <c r="B377" s="116"/>
      <c r="C377" s="115"/>
      <c r="D377" s="115"/>
      <c r="E377" s="75">
        <v>32373</v>
      </c>
      <c r="F377" s="111"/>
      <c r="G377" s="10" t="s">
        <v>41</v>
      </c>
      <c r="H377" s="111" t="s">
        <v>208</v>
      </c>
      <c r="I377" s="117"/>
      <c r="J377" s="117"/>
      <c r="K377" s="117"/>
      <c r="L377" s="97"/>
    </row>
    <row r="378" spans="1:12" s="98" customFormat="1" ht="20.25" customHeight="1" x14ac:dyDescent="0.25">
      <c r="A378" s="116"/>
      <c r="B378" s="116"/>
      <c r="C378" s="115"/>
      <c r="D378" s="115"/>
      <c r="E378" s="9"/>
      <c r="F378" s="155">
        <v>323730</v>
      </c>
      <c r="G378" s="156" t="s">
        <v>41</v>
      </c>
      <c r="H378" s="157" t="s">
        <v>208</v>
      </c>
      <c r="I378" s="158"/>
      <c r="J378" s="158"/>
      <c r="K378" s="158"/>
      <c r="L378" s="97"/>
    </row>
    <row r="379" spans="1:12" s="98" customFormat="1" ht="20.25" customHeight="1" x14ac:dyDescent="0.25">
      <c r="A379" s="116"/>
      <c r="B379" s="116"/>
      <c r="C379" s="115"/>
      <c r="D379" s="115"/>
      <c r="E379" s="75">
        <v>32379</v>
      </c>
      <c r="F379" s="111"/>
      <c r="G379" s="10" t="s">
        <v>41</v>
      </c>
      <c r="H379" s="111" t="s">
        <v>209</v>
      </c>
      <c r="I379" s="117"/>
      <c r="J379" s="117"/>
      <c r="K379" s="117"/>
      <c r="L379" s="97"/>
    </row>
    <row r="380" spans="1:12" s="98" customFormat="1" ht="20.25" customHeight="1" x14ac:dyDescent="0.25">
      <c r="A380" s="116"/>
      <c r="B380" s="116"/>
      <c r="C380" s="115"/>
      <c r="D380" s="115"/>
      <c r="E380" s="9"/>
      <c r="F380" s="155">
        <v>323790</v>
      </c>
      <c r="G380" s="156" t="s">
        <v>41</v>
      </c>
      <c r="H380" s="157" t="s">
        <v>209</v>
      </c>
      <c r="I380" s="158"/>
      <c r="J380" s="158"/>
      <c r="K380" s="158"/>
      <c r="L380" s="97"/>
    </row>
    <row r="381" spans="1:12" s="98" customFormat="1" ht="20.25" customHeight="1" x14ac:dyDescent="0.25">
      <c r="A381" s="116"/>
      <c r="B381" s="116"/>
      <c r="C381" s="115"/>
      <c r="D381" s="115"/>
      <c r="E381" s="9"/>
      <c r="F381" s="155">
        <v>323792</v>
      </c>
      <c r="G381" s="156" t="s">
        <v>41</v>
      </c>
      <c r="H381" s="157" t="s">
        <v>209</v>
      </c>
      <c r="I381" s="158"/>
      <c r="J381" s="158"/>
      <c r="K381" s="158"/>
      <c r="L381" s="97"/>
    </row>
    <row r="382" spans="1:12" s="98" customFormat="1" ht="20.25" customHeight="1" x14ac:dyDescent="0.25">
      <c r="A382" s="116"/>
      <c r="B382" s="116"/>
      <c r="C382" s="115"/>
      <c r="D382" s="115">
        <v>3238</v>
      </c>
      <c r="E382" s="9"/>
      <c r="F382" s="111"/>
      <c r="G382" s="10" t="s">
        <v>41</v>
      </c>
      <c r="H382" s="111" t="s">
        <v>211</v>
      </c>
      <c r="I382" s="117">
        <f>I383</f>
        <v>8600</v>
      </c>
      <c r="J382" s="117">
        <f t="shared" ref="I382:K383" si="62">J383</f>
        <v>0</v>
      </c>
      <c r="K382" s="117">
        <f t="shared" si="62"/>
        <v>8600</v>
      </c>
      <c r="L382" s="97"/>
    </row>
    <row r="383" spans="1:12" s="98" customFormat="1" ht="20.25" customHeight="1" x14ac:dyDescent="0.25">
      <c r="A383" s="116"/>
      <c r="B383" s="116"/>
      <c r="C383" s="115"/>
      <c r="D383" s="115"/>
      <c r="E383" s="75">
        <v>32389</v>
      </c>
      <c r="F383" s="111"/>
      <c r="G383" s="10" t="s">
        <v>41</v>
      </c>
      <c r="H383" s="111" t="s">
        <v>211</v>
      </c>
      <c r="I383" s="117">
        <f t="shared" si="62"/>
        <v>8600</v>
      </c>
      <c r="J383" s="117">
        <f t="shared" si="62"/>
        <v>0</v>
      </c>
      <c r="K383" s="117">
        <f t="shared" si="62"/>
        <v>8600</v>
      </c>
      <c r="L383" s="97"/>
    </row>
    <row r="384" spans="1:12" s="98" customFormat="1" ht="20.25" customHeight="1" x14ac:dyDescent="0.25">
      <c r="A384" s="116"/>
      <c r="B384" s="116"/>
      <c r="C384" s="115"/>
      <c r="D384" s="115"/>
      <c r="E384" s="9"/>
      <c r="F384" s="155">
        <v>323890</v>
      </c>
      <c r="G384" s="156" t="s">
        <v>41</v>
      </c>
      <c r="H384" s="157" t="s">
        <v>211</v>
      </c>
      <c r="I384" s="158">
        <v>8600</v>
      </c>
      <c r="J384" s="158">
        <f>K384-I384</f>
        <v>0</v>
      </c>
      <c r="K384" s="158">
        <v>8600</v>
      </c>
      <c r="L384" s="97"/>
    </row>
    <row r="385" spans="1:12" s="98" customFormat="1" ht="20.25" customHeight="1" x14ac:dyDescent="0.25">
      <c r="A385" s="116"/>
      <c r="B385" s="116"/>
      <c r="C385" s="115"/>
      <c r="D385" s="115">
        <v>3239</v>
      </c>
      <c r="E385" s="9"/>
      <c r="F385" s="111"/>
      <c r="G385" s="10" t="s">
        <v>41</v>
      </c>
      <c r="H385" s="111" t="s">
        <v>212</v>
      </c>
      <c r="I385" s="117">
        <f>I388+I390+I392</f>
        <v>37500</v>
      </c>
      <c r="J385" s="117">
        <f t="shared" ref="J385:K385" si="63">J388+J390+J392</f>
        <v>0</v>
      </c>
      <c r="K385" s="117">
        <f t="shared" si="63"/>
        <v>37500</v>
      </c>
      <c r="L385" s="97"/>
    </row>
    <row r="386" spans="1:12" s="98" customFormat="1" ht="20.25" customHeight="1" x14ac:dyDescent="0.25">
      <c r="A386" s="116"/>
      <c r="B386" s="116"/>
      <c r="C386" s="115"/>
      <c r="D386" s="115"/>
      <c r="E386" s="75">
        <v>32391</v>
      </c>
      <c r="F386" s="111"/>
      <c r="G386" s="10" t="s">
        <v>41</v>
      </c>
      <c r="H386" s="111" t="s">
        <v>213</v>
      </c>
      <c r="I386" s="117"/>
      <c r="J386" s="117"/>
      <c r="K386" s="117"/>
      <c r="L386" s="97"/>
    </row>
    <row r="387" spans="1:12" s="98" customFormat="1" ht="20.25" customHeight="1" x14ac:dyDescent="0.25">
      <c r="A387" s="116"/>
      <c r="B387" s="116"/>
      <c r="C387" s="115"/>
      <c r="D387" s="115"/>
      <c r="E387" s="9"/>
      <c r="F387" s="155">
        <v>323910</v>
      </c>
      <c r="G387" s="156" t="s">
        <v>41</v>
      </c>
      <c r="H387" s="157" t="s">
        <v>213</v>
      </c>
      <c r="I387" s="158"/>
      <c r="J387" s="158"/>
      <c r="K387" s="158"/>
      <c r="L387" s="97"/>
    </row>
    <row r="388" spans="1:12" s="98" customFormat="1" ht="20.25" customHeight="1" x14ac:dyDescent="0.25">
      <c r="A388" s="116"/>
      <c r="B388" s="116"/>
      <c r="C388" s="115"/>
      <c r="D388" s="115"/>
      <c r="E388" s="75">
        <v>32394</v>
      </c>
      <c r="F388" s="111"/>
      <c r="G388" s="10" t="s">
        <v>41</v>
      </c>
      <c r="H388" s="111" t="s">
        <v>215</v>
      </c>
      <c r="I388" s="117">
        <f>I389</f>
        <v>800</v>
      </c>
      <c r="J388" s="117">
        <f>J389</f>
        <v>0</v>
      </c>
      <c r="K388" s="117">
        <f t="shared" ref="K388" si="64">K389</f>
        <v>800</v>
      </c>
      <c r="L388" s="97"/>
    </row>
    <row r="389" spans="1:12" s="98" customFormat="1" ht="20.25" customHeight="1" x14ac:dyDescent="0.25">
      <c r="A389" s="116"/>
      <c r="B389" s="116"/>
      <c r="C389" s="115"/>
      <c r="D389" s="115"/>
      <c r="E389" s="9"/>
      <c r="F389" s="155">
        <v>323940</v>
      </c>
      <c r="G389" s="156" t="s">
        <v>41</v>
      </c>
      <c r="H389" s="157" t="s">
        <v>215</v>
      </c>
      <c r="I389" s="158">
        <v>800</v>
      </c>
      <c r="J389" s="158">
        <f t="shared" ref="J389:K390" si="65">J390</f>
        <v>0</v>
      </c>
      <c r="K389" s="158">
        <v>800</v>
      </c>
      <c r="L389" s="97"/>
    </row>
    <row r="390" spans="1:12" s="98" customFormat="1" ht="20.25" customHeight="1" x14ac:dyDescent="0.25">
      <c r="A390" s="116"/>
      <c r="B390" s="116"/>
      <c r="C390" s="115"/>
      <c r="D390" s="115"/>
      <c r="E390" s="75">
        <v>32395</v>
      </c>
      <c r="F390" s="111"/>
      <c r="G390" s="10" t="s">
        <v>41</v>
      </c>
      <c r="H390" s="111" t="s">
        <v>216</v>
      </c>
      <c r="I390" s="117">
        <f>I391</f>
        <v>10000</v>
      </c>
      <c r="J390" s="117">
        <f t="shared" si="65"/>
        <v>0</v>
      </c>
      <c r="K390" s="117">
        <f t="shared" si="65"/>
        <v>10000</v>
      </c>
      <c r="L390" s="97"/>
    </row>
    <row r="391" spans="1:12" s="98" customFormat="1" ht="20.25" customHeight="1" x14ac:dyDescent="0.25">
      <c r="A391" s="116"/>
      <c r="B391" s="116"/>
      <c r="C391" s="115"/>
      <c r="D391" s="115"/>
      <c r="E391" s="9"/>
      <c r="F391" s="155">
        <v>323950</v>
      </c>
      <c r="G391" s="156" t="s">
        <v>41</v>
      </c>
      <c r="H391" s="157" t="s">
        <v>216</v>
      </c>
      <c r="I391" s="158">
        <v>10000</v>
      </c>
      <c r="J391" s="158">
        <f>K391-I391</f>
        <v>0</v>
      </c>
      <c r="K391" s="158">
        <v>10000</v>
      </c>
      <c r="L391" s="97"/>
    </row>
    <row r="392" spans="1:12" s="98" customFormat="1" ht="20.25" customHeight="1" x14ac:dyDescent="0.25">
      <c r="A392" s="116"/>
      <c r="B392" s="116"/>
      <c r="C392" s="115"/>
      <c r="D392" s="115"/>
      <c r="E392" s="75">
        <v>32399</v>
      </c>
      <c r="F392" s="111"/>
      <c r="G392" s="10" t="s">
        <v>41</v>
      </c>
      <c r="H392" s="111" t="s">
        <v>217</v>
      </c>
      <c r="I392" s="117">
        <f>I393+I394+I395+I396+I397</f>
        <v>26700</v>
      </c>
      <c r="J392" s="117">
        <f t="shared" ref="J392:K392" si="66">J393+J394+J395+J396+J397</f>
        <v>0</v>
      </c>
      <c r="K392" s="117">
        <f t="shared" si="66"/>
        <v>26700</v>
      </c>
      <c r="L392" s="97"/>
    </row>
    <row r="393" spans="1:12" s="98" customFormat="1" ht="20.25" customHeight="1" x14ac:dyDescent="0.25">
      <c r="A393" s="116"/>
      <c r="B393" s="116"/>
      <c r="C393" s="115"/>
      <c r="D393" s="115"/>
      <c r="E393" s="9"/>
      <c r="F393" s="155">
        <v>323990</v>
      </c>
      <c r="G393" s="156" t="s">
        <v>41</v>
      </c>
      <c r="H393" s="157" t="s">
        <v>218</v>
      </c>
      <c r="I393" s="158">
        <v>6000</v>
      </c>
      <c r="J393" s="158">
        <f>K393-I393</f>
        <v>0</v>
      </c>
      <c r="K393" s="158">
        <v>6000</v>
      </c>
      <c r="L393" s="97"/>
    </row>
    <row r="394" spans="1:12" s="98" customFormat="1" ht="20.25" customHeight="1" x14ac:dyDescent="0.25">
      <c r="A394" s="116"/>
      <c r="B394" s="116"/>
      <c r="C394" s="115"/>
      <c r="D394" s="115"/>
      <c r="E394" s="9"/>
      <c r="F394" s="155">
        <v>323991</v>
      </c>
      <c r="G394" s="156" t="s">
        <v>41</v>
      </c>
      <c r="H394" s="157" t="s">
        <v>219</v>
      </c>
      <c r="I394" s="158">
        <v>6000</v>
      </c>
      <c r="J394" s="158">
        <f>K394-I394</f>
        <v>0</v>
      </c>
      <c r="K394" s="158">
        <v>6000</v>
      </c>
      <c r="L394" s="97"/>
    </row>
    <row r="395" spans="1:12" s="98" customFormat="1" ht="20.25" customHeight="1" x14ac:dyDescent="0.25">
      <c r="A395" s="116"/>
      <c r="B395" s="116"/>
      <c r="C395" s="115"/>
      <c r="D395" s="115"/>
      <c r="E395" s="9"/>
      <c r="F395" s="155">
        <v>323992</v>
      </c>
      <c r="G395" s="156" t="s">
        <v>41</v>
      </c>
      <c r="H395" s="157" t="s">
        <v>220</v>
      </c>
      <c r="I395" s="158">
        <v>4000</v>
      </c>
      <c r="J395" s="158">
        <f>K395-I395</f>
        <v>0</v>
      </c>
      <c r="K395" s="158">
        <v>4000</v>
      </c>
      <c r="L395" s="97"/>
    </row>
    <row r="396" spans="1:12" s="98" customFormat="1" ht="20.25" customHeight="1" x14ac:dyDescent="0.25">
      <c r="A396" s="116"/>
      <c r="B396" s="116"/>
      <c r="C396" s="115"/>
      <c r="D396" s="115"/>
      <c r="E396" s="9"/>
      <c r="F396" s="155">
        <v>323993</v>
      </c>
      <c r="G396" s="156" t="s">
        <v>41</v>
      </c>
      <c r="H396" s="157" t="s">
        <v>221</v>
      </c>
      <c r="I396" s="158">
        <v>9700</v>
      </c>
      <c r="J396" s="158">
        <f>K396-I396</f>
        <v>0</v>
      </c>
      <c r="K396" s="158">
        <v>9700</v>
      </c>
      <c r="L396" s="97"/>
    </row>
    <row r="397" spans="1:12" s="98" customFormat="1" ht="20.25" customHeight="1" x14ac:dyDescent="0.25">
      <c r="A397" s="116"/>
      <c r="B397" s="116"/>
      <c r="C397" s="115"/>
      <c r="D397" s="115"/>
      <c r="E397" s="9"/>
      <c r="F397" s="155">
        <v>323994</v>
      </c>
      <c r="G397" s="156" t="s">
        <v>41</v>
      </c>
      <c r="H397" s="157" t="s">
        <v>222</v>
      </c>
      <c r="I397" s="158">
        <v>1000</v>
      </c>
      <c r="J397" s="158">
        <f>K397-I397</f>
        <v>0</v>
      </c>
      <c r="K397" s="158">
        <v>1000</v>
      </c>
      <c r="L397" s="97"/>
    </row>
    <row r="398" spans="1:12" s="98" customFormat="1" ht="20.25" customHeight="1" x14ac:dyDescent="0.25">
      <c r="A398" s="116"/>
      <c r="B398" s="116"/>
      <c r="C398" s="115">
        <v>324</v>
      </c>
      <c r="D398" s="115"/>
      <c r="E398" s="115"/>
      <c r="F398" s="116"/>
      <c r="G398" s="10" t="s">
        <v>41</v>
      </c>
      <c r="H398" s="111" t="s">
        <v>223</v>
      </c>
      <c r="I398" s="117"/>
      <c r="J398" s="117"/>
      <c r="K398" s="117"/>
      <c r="L398" s="97"/>
    </row>
    <row r="399" spans="1:12" s="98" customFormat="1" ht="20.25" customHeight="1" x14ac:dyDescent="0.25">
      <c r="A399" s="116"/>
      <c r="B399" s="116"/>
      <c r="C399" s="115"/>
      <c r="D399" s="115">
        <v>3241</v>
      </c>
      <c r="E399" s="115"/>
      <c r="F399" s="116"/>
      <c r="G399" s="10" t="s">
        <v>41</v>
      </c>
      <c r="H399" s="111" t="s">
        <v>223</v>
      </c>
      <c r="I399" s="117"/>
      <c r="J399" s="117"/>
      <c r="K399" s="117"/>
      <c r="L399" s="97"/>
    </row>
    <row r="400" spans="1:12" s="98" customFormat="1" ht="20.25" customHeight="1" x14ac:dyDescent="0.25">
      <c r="A400" s="116"/>
      <c r="B400" s="116"/>
      <c r="C400" s="115"/>
      <c r="D400" s="115"/>
      <c r="E400" s="75">
        <v>32412</v>
      </c>
      <c r="F400" s="111"/>
      <c r="G400" s="10" t="s">
        <v>41</v>
      </c>
      <c r="H400" s="111" t="s">
        <v>224</v>
      </c>
      <c r="I400" s="117"/>
      <c r="J400" s="117"/>
      <c r="K400" s="117"/>
      <c r="L400" s="97"/>
    </row>
    <row r="401" spans="1:12" s="98" customFormat="1" ht="20.25" customHeight="1" x14ac:dyDescent="0.25">
      <c r="A401" s="116"/>
      <c r="B401" s="116"/>
      <c r="C401" s="115"/>
      <c r="D401" s="115"/>
      <c r="E401" s="9"/>
      <c r="F401" s="155">
        <v>324120</v>
      </c>
      <c r="G401" s="156" t="s">
        <v>41</v>
      </c>
      <c r="H401" s="157" t="s">
        <v>263</v>
      </c>
      <c r="I401" s="158"/>
      <c r="J401" s="158"/>
      <c r="K401" s="158"/>
      <c r="L401" s="97"/>
    </row>
    <row r="402" spans="1:12" s="98" customFormat="1" ht="20.25" customHeight="1" x14ac:dyDescent="0.25">
      <c r="A402" s="116"/>
      <c r="B402" s="116"/>
      <c r="C402" s="115">
        <v>329</v>
      </c>
      <c r="D402" s="115"/>
      <c r="E402" s="9"/>
      <c r="F402" s="111"/>
      <c r="G402" s="10" t="s">
        <v>41</v>
      </c>
      <c r="H402" s="111" t="s">
        <v>225</v>
      </c>
      <c r="I402" s="117">
        <f>I406</f>
        <v>4000</v>
      </c>
      <c r="J402" s="117">
        <f t="shared" ref="J402:K402" si="67">J406</f>
        <v>0</v>
      </c>
      <c r="K402" s="117">
        <f t="shared" si="67"/>
        <v>4000</v>
      </c>
      <c r="L402" s="97"/>
    </row>
    <row r="403" spans="1:12" s="98" customFormat="1" ht="20.25" customHeight="1" x14ac:dyDescent="0.25">
      <c r="A403" s="116"/>
      <c r="B403" s="116"/>
      <c r="C403" s="115"/>
      <c r="D403" s="115">
        <v>3291</v>
      </c>
      <c r="E403" s="115"/>
      <c r="F403" s="116"/>
      <c r="G403" s="10" t="s">
        <v>41</v>
      </c>
      <c r="H403" s="111" t="s">
        <v>226</v>
      </c>
      <c r="I403" s="117"/>
      <c r="J403" s="117"/>
      <c r="K403" s="117"/>
      <c r="L403" s="97"/>
    </row>
    <row r="404" spans="1:12" s="98" customFormat="1" ht="20.25" customHeight="1" x14ac:dyDescent="0.25">
      <c r="A404" s="116"/>
      <c r="B404" s="116"/>
      <c r="C404" s="115"/>
      <c r="D404" s="115"/>
      <c r="E404" s="75">
        <v>32911</v>
      </c>
      <c r="F404" s="111"/>
      <c r="G404" s="10" t="s">
        <v>41</v>
      </c>
      <c r="H404" s="111" t="s">
        <v>227</v>
      </c>
      <c r="I404" s="117"/>
      <c r="J404" s="117"/>
      <c r="K404" s="117"/>
      <c r="L404" s="97"/>
    </row>
    <row r="405" spans="1:12" s="98" customFormat="1" ht="20.25" customHeight="1" x14ac:dyDescent="0.25">
      <c r="A405" s="116"/>
      <c r="B405" s="116"/>
      <c r="C405" s="115"/>
      <c r="D405" s="115"/>
      <c r="E405" s="9"/>
      <c r="F405" s="155">
        <v>329110</v>
      </c>
      <c r="G405" s="156" t="s">
        <v>41</v>
      </c>
      <c r="H405" s="157" t="s">
        <v>227</v>
      </c>
      <c r="I405" s="158"/>
      <c r="J405" s="158"/>
      <c r="K405" s="158"/>
      <c r="L405" s="97"/>
    </row>
    <row r="406" spans="1:12" s="98" customFormat="1" ht="20.25" customHeight="1" x14ac:dyDescent="0.25">
      <c r="A406" s="116"/>
      <c r="B406" s="116"/>
      <c r="C406" s="115"/>
      <c r="D406" s="115">
        <v>3292</v>
      </c>
      <c r="E406" s="115"/>
      <c r="F406" s="116"/>
      <c r="G406" s="10" t="s">
        <v>41</v>
      </c>
      <c r="H406" s="111" t="s">
        <v>228</v>
      </c>
      <c r="I406" s="117">
        <f>I407+I409</f>
        <v>4000</v>
      </c>
      <c r="J406" s="117">
        <f t="shared" ref="J406:K406" si="68">J407+J409</f>
        <v>0</v>
      </c>
      <c r="K406" s="117">
        <f t="shared" si="68"/>
        <v>4000</v>
      </c>
      <c r="L406" s="97"/>
    </row>
    <row r="407" spans="1:12" s="98" customFormat="1" ht="20.25" customHeight="1" x14ac:dyDescent="0.25">
      <c r="A407" s="116"/>
      <c r="B407" s="116"/>
      <c r="C407" s="115"/>
      <c r="D407" s="115"/>
      <c r="E407" s="75">
        <v>32921</v>
      </c>
      <c r="F407" s="111"/>
      <c r="G407" s="10" t="s">
        <v>41</v>
      </c>
      <c r="H407" s="111" t="s">
        <v>229</v>
      </c>
      <c r="I407" s="117">
        <f>I408</f>
        <v>2000</v>
      </c>
      <c r="J407" s="117">
        <f t="shared" ref="J407:K407" si="69">J408</f>
        <v>0</v>
      </c>
      <c r="K407" s="117">
        <f t="shared" si="69"/>
        <v>2000</v>
      </c>
      <c r="L407" s="97"/>
    </row>
    <row r="408" spans="1:12" s="98" customFormat="1" ht="20.25" customHeight="1" x14ac:dyDescent="0.25">
      <c r="A408" s="116"/>
      <c r="B408" s="116"/>
      <c r="C408" s="115"/>
      <c r="D408" s="115"/>
      <c r="E408" s="9"/>
      <c r="F408" s="155">
        <v>329210</v>
      </c>
      <c r="G408" s="156" t="s">
        <v>41</v>
      </c>
      <c r="H408" s="157" t="s">
        <v>229</v>
      </c>
      <c r="I408" s="158">
        <v>2000</v>
      </c>
      <c r="J408" s="158">
        <f>K408-I408</f>
        <v>0</v>
      </c>
      <c r="K408" s="158">
        <v>2000</v>
      </c>
      <c r="L408" s="97"/>
    </row>
    <row r="409" spans="1:12" s="98" customFormat="1" ht="20.25" customHeight="1" x14ac:dyDescent="0.25">
      <c r="A409" s="116"/>
      <c r="B409" s="116"/>
      <c r="C409" s="115"/>
      <c r="D409" s="115"/>
      <c r="E409" s="75">
        <v>32923</v>
      </c>
      <c r="F409" s="111"/>
      <c r="G409" s="10" t="s">
        <v>41</v>
      </c>
      <c r="H409" s="111" t="s">
        <v>231</v>
      </c>
      <c r="I409" s="117">
        <f>I410</f>
        <v>2000</v>
      </c>
      <c r="J409" s="117">
        <f t="shared" ref="J409:K409" si="70">J410</f>
        <v>0</v>
      </c>
      <c r="K409" s="117">
        <f t="shared" si="70"/>
        <v>2000</v>
      </c>
      <c r="L409" s="97"/>
    </row>
    <row r="410" spans="1:12" s="98" customFormat="1" ht="20.25" customHeight="1" x14ac:dyDescent="0.25">
      <c r="A410" s="116"/>
      <c r="B410" s="116"/>
      <c r="C410" s="115"/>
      <c r="D410" s="115"/>
      <c r="E410" s="9"/>
      <c r="F410" s="155">
        <v>329230</v>
      </c>
      <c r="G410" s="156" t="s">
        <v>41</v>
      </c>
      <c r="H410" s="157" t="s">
        <v>231</v>
      </c>
      <c r="I410" s="158">
        <v>2000</v>
      </c>
      <c r="J410" s="158">
        <f>K410-I410</f>
        <v>0</v>
      </c>
      <c r="K410" s="158">
        <v>2000</v>
      </c>
      <c r="L410" s="97"/>
    </row>
    <row r="411" spans="1:12" s="98" customFormat="1" ht="20.25" customHeight="1" x14ac:dyDescent="0.25">
      <c r="A411" s="116"/>
      <c r="B411" s="116"/>
      <c r="C411" s="115"/>
      <c r="D411" s="115">
        <v>3293</v>
      </c>
      <c r="E411" s="115"/>
      <c r="F411" s="116"/>
      <c r="G411" s="10" t="s">
        <v>41</v>
      </c>
      <c r="H411" s="111" t="s">
        <v>232</v>
      </c>
      <c r="I411" s="117"/>
      <c r="J411" s="117"/>
      <c r="K411" s="117"/>
      <c r="L411" s="97"/>
    </row>
    <row r="412" spans="1:12" s="98" customFormat="1" ht="20.25" customHeight="1" x14ac:dyDescent="0.25">
      <c r="A412" s="116"/>
      <c r="B412" s="116"/>
      <c r="C412" s="115"/>
      <c r="D412" s="115"/>
      <c r="E412" s="75">
        <v>32931</v>
      </c>
      <c r="F412" s="111"/>
      <c r="G412" s="10" t="s">
        <v>41</v>
      </c>
      <c r="H412" s="111" t="s">
        <v>232</v>
      </c>
      <c r="I412" s="117"/>
      <c r="J412" s="117"/>
      <c r="K412" s="117"/>
      <c r="L412" s="97"/>
    </row>
    <row r="413" spans="1:12" s="98" customFormat="1" ht="20.25" customHeight="1" x14ac:dyDescent="0.25">
      <c r="A413" s="116"/>
      <c r="B413" s="116"/>
      <c r="C413" s="115"/>
      <c r="D413" s="115"/>
      <c r="E413" s="9"/>
      <c r="F413" s="155">
        <v>329310</v>
      </c>
      <c r="G413" s="156" t="s">
        <v>41</v>
      </c>
      <c r="H413" s="157" t="s">
        <v>232</v>
      </c>
      <c r="I413" s="158"/>
      <c r="J413" s="158"/>
      <c r="K413" s="158"/>
      <c r="L413" s="97"/>
    </row>
    <row r="414" spans="1:12" s="98" customFormat="1" ht="20.25" customHeight="1" x14ac:dyDescent="0.25">
      <c r="A414" s="116"/>
      <c r="B414" s="116"/>
      <c r="C414" s="115"/>
      <c r="D414" s="115">
        <v>3294</v>
      </c>
      <c r="E414" s="115"/>
      <c r="F414" s="116"/>
      <c r="G414" s="10" t="s">
        <v>41</v>
      </c>
      <c r="H414" s="111" t="s">
        <v>233</v>
      </c>
      <c r="I414" s="117"/>
      <c r="J414" s="117"/>
      <c r="K414" s="117"/>
      <c r="L414" s="97"/>
    </row>
    <row r="415" spans="1:12" s="98" customFormat="1" ht="20.25" customHeight="1" x14ac:dyDescent="0.25">
      <c r="A415" s="116"/>
      <c r="B415" s="116"/>
      <c r="C415" s="115"/>
      <c r="D415" s="115"/>
      <c r="E415" s="75">
        <v>32941</v>
      </c>
      <c r="F415" s="111"/>
      <c r="G415" s="10" t="s">
        <v>41</v>
      </c>
      <c r="H415" s="111" t="s">
        <v>234</v>
      </c>
      <c r="I415" s="117"/>
      <c r="J415" s="117"/>
      <c r="K415" s="117"/>
      <c r="L415" s="97"/>
    </row>
    <row r="416" spans="1:12" s="98" customFormat="1" ht="20.25" customHeight="1" x14ac:dyDescent="0.25">
      <c r="A416" s="116"/>
      <c r="B416" s="116"/>
      <c r="C416" s="115"/>
      <c r="D416" s="115"/>
      <c r="E416" s="9"/>
      <c r="F416" s="155">
        <v>329410</v>
      </c>
      <c r="G416" s="156" t="s">
        <v>41</v>
      </c>
      <c r="H416" s="157" t="s">
        <v>234</v>
      </c>
      <c r="I416" s="158"/>
      <c r="J416" s="158"/>
      <c r="K416" s="158"/>
      <c r="L416" s="97"/>
    </row>
    <row r="417" spans="1:12" s="98" customFormat="1" ht="20.25" customHeight="1" x14ac:dyDescent="0.25">
      <c r="A417" s="116"/>
      <c r="B417" s="116"/>
      <c r="C417" s="115"/>
      <c r="D417" s="115">
        <v>3295</v>
      </c>
      <c r="E417" s="115"/>
      <c r="F417" s="116"/>
      <c r="G417" s="10" t="s">
        <v>41</v>
      </c>
      <c r="H417" s="111" t="s">
        <v>235</v>
      </c>
      <c r="I417" s="117"/>
      <c r="J417" s="117"/>
      <c r="K417" s="117"/>
      <c r="L417" s="97"/>
    </row>
    <row r="418" spans="1:12" s="98" customFormat="1" ht="20.25" customHeight="1" x14ac:dyDescent="0.25">
      <c r="A418" s="116"/>
      <c r="B418" s="116"/>
      <c r="C418" s="115"/>
      <c r="D418" s="115"/>
      <c r="E418" s="75">
        <v>32955</v>
      </c>
      <c r="F418" s="111"/>
      <c r="G418" s="10" t="s">
        <v>41</v>
      </c>
      <c r="H418" s="111" t="s">
        <v>237</v>
      </c>
      <c r="I418" s="117"/>
      <c r="J418" s="117"/>
      <c r="K418" s="117"/>
      <c r="L418" s="97"/>
    </row>
    <row r="419" spans="1:12" s="98" customFormat="1" ht="20.25" customHeight="1" x14ac:dyDescent="0.25">
      <c r="A419" s="116"/>
      <c r="B419" s="116"/>
      <c r="C419" s="115"/>
      <c r="D419" s="115"/>
      <c r="E419" s="9"/>
      <c r="F419" s="155">
        <v>329550</v>
      </c>
      <c r="G419" s="156" t="s">
        <v>41</v>
      </c>
      <c r="H419" s="157" t="s">
        <v>237</v>
      </c>
      <c r="I419" s="158"/>
      <c r="J419" s="158"/>
      <c r="K419" s="158"/>
      <c r="L419" s="97"/>
    </row>
    <row r="420" spans="1:12" s="98" customFormat="1" ht="20.25" customHeight="1" x14ac:dyDescent="0.25">
      <c r="A420" s="116"/>
      <c r="B420" s="116"/>
      <c r="C420" s="115"/>
      <c r="D420" s="115"/>
      <c r="E420" s="75">
        <v>32959</v>
      </c>
      <c r="F420" s="111"/>
      <c r="G420" s="10" t="s">
        <v>41</v>
      </c>
      <c r="H420" s="111" t="s">
        <v>238</v>
      </c>
      <c r="I420" s="117"/>
      <c r="J420" s="117"/>
      <c r="K420" s="117"/>
      <c r="L420" s="97"/>
    </row>
    <row r="421" spans="1:12" s="98" customFormat="1" ht="20.25" customHeight="1" x14ac:dyDescent="0.25">
      <c r="A421" s="116"/>
      <c r="B421" s="116"/>
      <c r="C421" s="115"/>
      <c r="D421" s="115"/>
      <c r="E421" s="9"/>
      <c r="F421" s="155">
        <v>329590</v>
      </c>
      <c r="G421" s="156" t="s">
        <v>41</v>
      </c>
      <c r="H421" s="157" t="s">
        <v>239</v>
      </c>
      <c r="I421" s="158"/>
      <c r="J421" s="158"/>
      <c r="K421" s="158"/>
      <c r="L421" s="97"/>
    </row>
    <row r="422" spans="1:12" s="98" customFormat="1" ht="20.25" customHeight="1" x14ac:dyDescent="0.25">
      <c r="A422" s="116"/>
      <c r="B422" s="116"/>
      <c r="C422" s="115"/>
      <c r="D422" s="115"/>
      <c r="E422" s="9"/>
      <c r="F422" s="155">
        <v>329591</v>
      </c>
      <c r="G422" s="156" t="s">
        <v>41</v>
      </c>
      <c r="H422" s="157" t="s">
        <v>264</v>
      </c>
      <c r="I422" s="158"/>
      <c r="J422" s="158"/>
      <c r="K422" s="158"/>
      <c r="L422" s="97"/>
    </row>
    <row r="423" spans="1:12" s="98" customFormat="1" ht="20.25" customHeight="1" x14ac:dyDescent="0.25">
      <c r="A423" s="116"/>
      <c r="B423" s="116"/>
      <c r="C423" s="115"/>
      <c r="D423" s="115">
        <v>3296</v>
      </c>
      <c r="E423" s="115"/>
      <c r="F423" s="116"/>
      <c r="G423" s="10" t="s">
        <v>41</v>
      </c>
      <c r="H423" s="111" t="s">
        <v>241</v>
      </c>
      <c r="I423" s="117"/>
      <c r="J423" s="117"/>
      <c r="K423" s="117"/>
      <c r="L423" s="97"/>
    </row>
    <row r="424" spans="1:12" s="98" customFormat="1" ht="20.25" customHeight="1" x14ac:dyDescent="0.25">
      <c r="A424" s="116"/>
      <c r="B424" s="116"/>
      <c r="C424" s="115"/>
      <c r="D424" s="115">
        <v>3299</v>
      </c>
      <c r="E424" s="115"/>
      <c r="F424" s="116"/>
      <c r="G424" s="10" t="s">
        <v>41</v>
      </c>
      <c r="H424" s="111" t="s">
        <v>225</v>
      </c>
      <c r="I424" s="117"/>
      <c r="J424" s="117"/>
      <c r="K424" s="117"/>
      <c r="L424" s="97"/>
    </row>
    <row r="425" spans="1:12" s="98" customFormat="1" ht="20.25" customHeight="1" x14ac:dyDescent="0.25">
      <c r="A425" s="116"/>
      <c r="B425" s="116"/>
      <c r="C425" s="115"/>
      <c r="D425" s="115"/>
      <c r="E425" s="75">
        <v>32991</v>
      </c>
      <c r="F425" s="111"/>
      <c r="G425" s="10" t="s">
        <v>41</v>
      </c>
      <c r="H425" s="111" t="s">
        <v>242</v>
      </c>
      <c r="I425" s="117"/>
      <c r="J425" s="117"/>
      <c r="K425" s="117"/>
      <c r="L425" s="97"/>
    </row>
    <row r="426" spans="1:12" s="98" customFormat="1" ht="20.25" customHeight="1" x14ac:dyDescent="0.25">
      <c r="A426" s="116"/>
      <c r="B426" s="116"/>
      <c r="C426" s="115"/>
      <c r="D426" s="115"/>
      <c r="E426" s="75">
        <v>32999</v>
      </c>
      <c r="F426" s="111"/>
      <c r="G426" s="10" t="s">
        <v>41</v>
      </c>
      <c r="H426" s="111" t="s">
        <v>225</v>
      </c>
      <c r="I426" s="117"/>
      <c r="J426" s="117"/>
      <c r="K426" s="117"/>
      <c r="L426" s="97"/>
    </row>
    <row r="427" spans="1:12" s="98" customFormat="1" ht="20.25" customHeight="1" x14ac:dyDescent="0.25">
      <c r="A427" s="116"/>
      <c r="B427" s="116"/>
      <c r="C427" s="115"/>
      <c r="D427" s="115"/>
      <c r="E427" s="9"/>
      <c r="F427" s="155">
        <v>329990</v>
      </c>
      <c r="G427" s="156" t="s">
        <v>41</v>
      </c>
      <c r="H427" s="157" t="s">
        <v>225</v>
      </c>
      <c r="I427" s="158"/>
      <c r="J427" s="158"/>
      <c r="K427" s="158"/>
      <c r="L427" s="97"/>
    </row>
    <row r="428" spans="1:12" s="98" customFormat="1" ht="23.1" customHeight="1" x14ac:dyDescent="0.25">
      <c r="A428" s="116"/>
      <c r="B428" s="116">
        <v>34</v>
      </c>
      <c r="C428" s="116"/>
      <c r="D428" s="116"/>
      <c r="E428" s="116"/>
      <c r="F428" s="116"/>
      <c r="G428" s="159" t="s">
        <v>41</v>
      </c>
      <c r="H428" s="111" t="s">
        <v>8</v>
      </c>
      <c r="I428" s="112">
        <f>I429</f>
        <v>1000</v>
      </c>
      <c r="J428" s="112">
        <f t="shared" ref="J428:K431" si="71">J429</f>
        <v>0</v>
      </c>
      <c r="K428" s="112">
        <f t="shared" si="71"/>
        <v>1000</v>
      </c>
      <c r="L428" s="97"/>
    </row>
    <row r="429" spans="1:12" s="98" customFormat="1" ht="20.25" customHeight="1" x14ac:dyDescent="0.25">
      <c r="A429" s="116"/>
      <c r="B429" s="116"/>
      <c r="C429" s="115">
        <v>343</v>
      </c>
      <c r="D429" s="115"/>
      <c r="E429" s="115"/>
      <c r="F429" s="116"/>
      <c r="G429" s="10" t="s">
        <v>41</v>
      </c>
      <c r="H429" s="111" t="s">
        <v>243</v>
      </c>
      <c r="I429" s="117">
        <f>I430</f>
        <v>1000</v>
      </c>
      <c r="J429" s="117">
        <f t="shared" si="71"/>
        <v>0</v>
      </c>
      <c r="K429" s="117">
        <f t="shared" si="71"/>
        <v>1000</v>
      </c>
      <c r="L429" s="97"/>
    </row>
    <row r="430" spans="1:12" s="98" customFormat="1" ht="20.25" customHeight="1" x14ac:dyDescent="0.25">
      <c r="A430" s="116"/>
      <c r="B430" s="116"/>
      <c r="C430" s="115"/>
      <c r="D430" s="115">
        <v>3431</v>
      </c>
      <c r="E430" s="115"/>
      <c r="F430" s="116"/>
      <c r="G430" s="10" t="s">
        <v>41</v>
      </c>
      <c r="H430" s="111" t="s">
        <v>244</v>
      </c>
      <c r="I430" s="117">
        <f>I431</f>
        <v>1000</v>
      </c>
      <c r="J430" s="117">
        <f t="shared" si="71"/>
        <v>0</v>
      </c>
      <c r="K430" s="117">
        <f t="shared" si="71"/>
        <v>1000</v>
      </c>
      <c r="L430" s="97"/>
    </row>
    <row r="431" spans="1:12" s="98" customFormat="1" ht="20.25" customHeight="1" x14ac:dyDescent="0.25">
      <c r="A431" s="116"/>
      <c r="B431" s="116"/>
      <c r="C431" s="115"/>
      <c r="D431" s="115"/>
      <c r="E431" s="75">
        <v>34311</v>
      </c>
      <c r="F431" s="111"/>
      <c r="G431" s="10" t="s">
        <v>41</v>
      </c>
      <c r="H431" s="111" t="s">
        <v>245</v>
      </c>
      <c r="I431" s="117">
        <f>I432</f>
        <v>1000</v>
      </c>
      <c r="J431" s="117">
        <f t="shared" si="71"/>
        <v>0</v>
      </c>
      <c r="K431" s="117">
        <f t="shared" si="71"/>
        <v>1000</v>
      </c>
      <c r="L431" s="97"/>
    </row>
    <row r="432" spans="1:12" s="98" customFormat="1" ht="20.25" customHeight="1" x14ac:dyDescent="0.25">
      <c r="A432" s="116"/>
      <c r="B432" s="116"/>
      <c r="C432" s="115"/>
      <c r="D432" s="115"/>
      <c r="E432" s="9"/>
      <c r="F432" s="155">
        <v>343110</v>
      </c>
      <c r="G432" s="156" t="s">
        <v>41</v>
      </c>
      <c r="H432" s="157" t="s">
        <v>245</v>
      </c>
      <c r="I432" s="158">
        <v>1000</v>
      </c>
      <c r="J432" s="158">
        <f>K432-I432</f>
        <v>0</v>
      </c>
      <c r="K432" s="158">
        <v>1000</v>
      </c>
      <c r="L432" s="97"/>
    </row>
    <row r="433" spans="1:12" s="98" customFormat="1" ht="20.25" customHeight="1" x14ac:dyDescent="0.25">
      <c r="A433" s="116"/>
      <c r="B433" s="116"/>
      <c r="C433" s="115"/>
      <c r="D433" s="115"/>
      <c r="E433" s="75">
        <v>34312</v>
      </c>
      <c r="F433" s="111"/>
      <c r="G433" s="10" t="s">
        <v>41</v>
      </c>
      <c r="H433" s="111" t="s">
        <v>246</v>
      </c>
      <c r="I433" s="117"/>
      <c r="J433" s="117"/>
      <c r="K433" s="117"/>
      <c r="L433" s="97"/>
    </row>
    <row r="434" spans="1:12" s="98" customFormat="1" ht="20.25" customHeight="1" x14ac:dyDescent="0.25">
      <c r="A434" s="116"/>
      <c r="B434" s="116"/>
      <c r="C434" s="115"/>
      <c r="D434" s="115"/>
      <c r="E434" s="9"/>
      <c r="F434" s="155">
        <v>343120</v>
      </c>
      <c r="G434" s="156" t="s">
        <v>41</v>
      </c>
      <c r="H434" s="157" t="s">
        <v>246</v>
      </c>
      <c r="I434" s="158"/>
      <c r="J434" s="158"/>
      <c r="K434" s="158"/>
      <c r="L434" s="97"/>
    </row>
    <row r="435" spans="1:12" s="98" customFormat="1" ht="20.25" customHeight="1" x14ac:dyDescent="0.25">
      <c r="A435" s="116"/>
      <c r="B435" s="116"/>
      <c r="C435" s="115"/>
      <c r="D435" s="115">
        <v>3433</v>
      </c>
      <c r="E435" s="9"/>
      <c r="F435" s="111"/>
      <c r="G435" s="10" t="s">
        <v>41</v>
      </c>
      <c r="H435" s="111" t="s">
        <v>247</v>
      </c>
      <c r="I435" s="117"/>
      <c r="J435" s="117"/>
      <c r="K435" s="117"/>
      <c r="L435" s="97"/>
    </row>
    <row r="436" spans="1:12" s="98" customFormat="1" ht="20.25" customHeight="1" x14ac:dyDescent="0.25">
      <c r="A436" s="116"/>
      <c r="B436" s="116"/>
      <c r="C436" s="115"/>
      <c r="D436" s="115"/>
      <c r="E436" s="75">
        <v>34333</v>
      </c>
      <c r="F436" s="111"/>
      <c r="G436" s="10" t="s">
        <v>41</v>
      </c>
      <c r="H436" s="111" t="s">
        <v>247</v>
      </c>
      <c r="I436" s="117"/>
      <c r="J436" s="117"/>
      <c r="K436" s="117"/>
      <c r="L436" s="97"/>
    </row>
    <row r="437" spans="1:12" s="98" customFormat="1" ht="20.25" customHeight="1" x14ac:dyDescent="0.25">
      <c r="A437" s="116"/>
      <c r="B437" s="116"/>
      <c r="C437" s="115"/>
      <c r="D437" s="115"/>
      <c r="E437" s="9"/>
      <c r="F437" s="155">
        <v>343330</v>
      </c>
      <c r="G437" s="156" t="s">
        <v>41</v>
      </c>
      <c r="H437" s="157" t="s">
        <v>247</v>
      </c>
      <c r="I437" s="158"/>
      <c r="J437" s="158"/>
      <c r="K437" s="158"/>
      <c r="L437" s="97"/>
    </row>
    <row r="438" spans="1:12" s="103" customFormat="1" ht="23.1" customHeight="1" x14ac:dyDescent="0.25">
      <c r="A438" s="99"/>
      <c r="B438" s="99"/>
      <c r="C438" s="99"/>
      <c r="D438" s="99"/>
      <c r="E438" s="99"/>
      <c r="F438" s="99" t="str">
        <f>+G438</f>
        <v>5.5.</v>
      </c>
      <c r="G438" s="100" t="s">
        <v>38</v>
      </c>
      <c r="H438" s="101" t="s">
        <v>97</v>
      </c>
      <c r="I438" s="102">
        <f>+I439</f>
        <v>17000</v>
      </c>
      <c r="J438" s="102">
        <f t="shared" ref="J438:K438" si="72">+J439</f>
        <v>0</v>
      </c>
      <c r="K438" s="102">
        <f t="shared" si="72"/>
        <v>17000</v>
      </c>
      <c r="L438" s="97"/>
    </row>
    <row r="439" spans="1:12" s="98" customFormat="1" ht="23.1" customHeight="1" x14ac:dyDescent="0.25">
      <c r="A439" s="104">
        <v>3</v>
      </c>
      <c r="B439" s="104"/>
      <c r="C439" s="104"/>
      <c r="D439" s="104"/>
      <c r="E439" s="104"/>
      <c r="F439" s="104"/>
      <c r="G439" s="159" t="s">
        <v>38</v>
      </c>
      <c r="H439" s="106" t="s">
        <v>17</v>
      </c>
      <c r="I439" s="107">
        <f>+I440+I454</f>
        <v>17000</v>
      </c>
      <c r="J439" s="107">
        <f t="shared" ref="J439:K439" si="73">+J440+J454</f>
        <v>0</v>
      </c>
      <c r="K439" s="107">
        <f t="shared" si="73"/>
        <v>17000</v>
      </c>
      <c r="L439" s="97"/>
    </row>
    <row r="440" spans="1:12" s="98" customFormat="1" ht="23.1" customHeight="1" x14ac:dyDescent="0.25">
      <c r="A440" s="108"/>
      <c r="B440" s="108">
        <v>31</v>
      </c>
      <c r="C440" s="108"/>
      <c r="D440" s="108"/>
      <c r="E440" s="108"/>
      <c r="F440" s="108"/>
      <c r="G440" s="159" t="s">
        <v>38</v>
      </c>
      <c r="H440" s="109" t="s">
        <v>6</v>
      </c>
      <c r="I440" s="112">
        <f>I441+I450</f>
        <v>16780</v>
      </c>
      <c r="J440" s="112">
        <f t="shared" ref="J440:K440" si="74">J441+J450</f>
        <v>0</v>
      </c>
      <c r="K440" s="112">
        <f t="shared" si="74"/>
        <v>16780</v>
      </c>
      <c r="L440" s="97"/>
    </row>
    <row r="441" spans="1:12" s="98" customFormat="1" ht="20.25" customHeight="1" x14ac:dyDescent="0.25">
      <c r="A441" s="108"/>
      <c r="B441" s="115"/>
      <c r="C441" s="115">
        <v>311</v>
      </c>
      <c r="D441" s="115"/>
      <c r="E441" s="115"/>
      <c r="F441" s="116"/>
      <c r="G441" s="10" t="s">
        <v>38</v>
      </c>
      <c r="H441" s="111" t="s">
        <v>114</v>
      </c>
      <c r="I441" s="117">
        <f>I442+I446</f>
        <v>16105</v>
      </c>
      <c r="J441" s="122">
        <f t="shared" ref="J441" si="75">J442+J446</f>
        <v>0</v>
      </c>
      <c r="K441" s="117">
        <f>K442+K446</f>
        <v>16105</v>
      </c>
      <c r="L441" s="97"/>
    </row>
    <row r="442" spans="1:12" s="98" customFormat="1" ht="20.25" customHeight="1" x14ac:dyDescent="0.25">
      <c r="A442" s="108"/>
      <c r="B442" s="115"/>
      <c r="C442" s="115"/>
      <c r="D442" s="115">
        <v>3111</v>
      </c>
      <c r="E442" s="115"/>
      <c r="F442" s="116"/>
      <c r="G442" s="10" t="s">
        <v>38</v>
      </c>
      <c r="H442" s="111" t="s">
        <v>115</v>
      </c>
      <c r="I442" s="117">
        <f>I443</f>
        <v>15105</v>
      </c>
      <c r="J442" s="122">
        <f t="shared" ref="J442:K442" si="76">J443</f>
        <v>0</v>
      </c>
      <c r="K442" s="117">
        <f t="shared" si="76"/>
        <v>15105</v>
      </c>
      <c r="L442" s="97"/>
    </row>
    <row r="443" spans="1:12" s="98" customFormat="1" ht="20.25" customHeight="1" x14ac:dyDescent="0.25">
      <c r="A443" s="108"/>
      <c r="B443" s="115"/>
      <c r="C443" s="115"/>
      <c r="D443" s="115"/>
      <c r="E443" s="115">
        <v>31111</v>
      </c>
      <c r="F443" s="116"/>
      <c r="G443" s="10" t="s">
        <v>38</v>
      </c>
      <c r="H443" s="111" t="s">
        <v>254</v>
      </c>
      <c r="I443" s="117">
        <f>I444+I445</f>
        <v>15105</v>
      </c>
      <c r="J443" s="122">
        <f t="shared" ref="J443:K443" si="77">J444+J445</f>
        <v>0</v>
      </c>
      <c r="K443" s="117">
        <f t="shared" si="77"/>
        <v>15105</v>
      </c>
      <c r="L443" s="97"/>
    </row>
    <row r="444" spans="1:12" s="98" customFormat="1" ht="20.25" customHeight="1" x14ac:dyDescent="0.25">
      <c r="A444" s="108"/>
      <c r="B444" s="115"/>
      <c r="C444" s="115"/>
      <c r="D444" s="115"/>
      <c r="E444" s="115"/>
      <c r="F444" s="155">
        <v>311110</v>
      </c>
      <c r="G444" s="156" t="s">
        <v>38</v>
      </c>
      <c r="H444" s="157" t="s">
        <v>265</v>
      </c>
      <c r="I444" s="158">
        <v>4105</v>
      </c>
      <c r="J444" s="158">
        <f>K444-I444</f>
        <v>0</v>
      </c>
      <c r="K444" s="158">
        <v>4105</v>
      </c>
      <c r="L444" s="97"/>
    </row>
    <row r="445" spans="1:12" s="98" customFormat="1" ht="20.25" customHeight="1" x14ac:dyDescent="0.25">
      <c r="A445" s="108"/>
      <c r="B445" s="115"/>
      <c r="C445" s="115"/>
      <c r="D445" s="115"/>
      <c r="E445" s="115"/>
      <c r="F445" s="155">
        <v>311114</v>
      </c>
      <c r="G445" s="156" t="s">
        <v>38</v>
      </c>
      <c r="H445" s="157" t="s">
        <v>266</v>
      </c>
      <c r="I445" s="158">
        <v>11000</v>
      </c>
      <c r="J445" s="158">
        <f>K445-I445</f>
        <v>0</v>
      </c>
      <c r="K445" s="158">
        <v>11000</v>
      </c>
      <c r="L445" s="97"/>
    </row>
    <row r="446" spans="1:12" s="98" customFormat="1" ht="20.25" customHeight="1" x14ac:dyDescent="0.25">
      <c r="A446" s="108"/>
      <c r="B446" s="115"/>
      <c r="C446" s="115"/>
      <c r="D446" s="115">
        <v>3114</v>
      </c>
      <c r="E446" s="115"/>
      <c r="F446" s="116"/>
      <c r="G446" s="10" t="s">
        <v>38</v>
      </c>
      <c r="H446" s="111" t="s">
        <v>124</v>
      </c>
      <c r="I446" s="117">
        <f>I447</f>
        <v>1000</v>
      </c>
      <c r="J446" s="122">
        <f t="shared" ref="J446:K446" si="78">J447</f>
        <v>0</v>
      </c>
      <c r="K446" s="117">
        <f t="shared" si="78"/>
        <v>1000</v>
      </c>
      <c r="L446" s="97"/>
    </row>
    <row r="447" spans="1:12" s="98" customFormat="1" ht="20.25" customHeight="1" x14ac:dyDescent="0.25">
      <c r="A447" s="108"/>
      <c r="B447" s="115"/>
      <c r="C447" s="115"/>
      <c r="D447" s="115"/>
      <c r="E447" s="115">
        <v>31141</v>
      </c>
      <c r="F447" s="116"/>
      <c r="G447" s="10" t="s">
        <v>38</v>
      </c>
      <c r="H447" s="111" t="s">
        <v>124</v>
      </c>
      <c r="I447" s="117">
        <f>I448+I449</f>
        <v>1000</v>
      </c>
      <c r="J447" s="122">
        <f>J448+J449</f>
        <v>0</v>
      </c>
      <c r="K447" s="117">
        <f>K448+K449</f>
        <v>1000</v>
      </c>
      <c r="L447" s="97"/>
    </row>
    <row r="448" spans="1:12" s="98" customFormat="1" ht="20.25" customHeight="1" x14ac:dyDescent="0.25">
      <c r="A448" s="108"/>
      <c r="B448" s="115"/>
      <c r="C448" s="115"/>
      <c r="D448" s="115"/>
      <c r="E448" s="115"/>
      <c r="F448" s="155">
        <v>311410</v>
      </c>
      <c r="G448" s="156" t="s">
        <v>38</v>
      </c>
      <c r="H448" s="157" t="s">
        <v>267</v>
      </c>
      <c r="I448" s="158">
        <v>0</v>
      </c>
      <c r="J448" s="158">
        <f>K448-I448</f>
        <v>0</v>
      </c>
      <c r="K448" s="158">
        <v>0</v>
      </c>
      <c r="L448" s="97"/>
    </row>
    <row r="449" spans="1:12" s="98" customFormat="1" ht="20.25" customHeight="1" x14ac:dyDescent="0.25">
      <c r="A449" s="108"/>
      <c r="B449" s="115"/>
      <c r="C449" s="115"/>
      <c r="D449" s="115"/>
      <c r="E449" s="115"/>
      <c r="F449" s="155">
        <v>311411</v>
      </c>
      <c r="G449" s="156" t="s">
        <v>38</v>
      </c>
      <c r="H449" s="157" t="s">
        <v>268</v>
      </c>
      <c r="I449" s="158">
        <v>1000</v>
      </c>
      <c r="J449" s="158">
        <f>K449-I449</f>
        <v>0</v>
      </c>
      <c r="K449" s="158">
        <v>1000</v>
      </c>
      <c r="L449" s="97"/>
    </row>
    <row r="450" spans="1:12" s="98" customFormat="1" ht="20.25" customHeight="1" x14ac:dyDescent="0.25">
      <c r="A450" s="108"/>
      <c r="B450" s="115"/>
      <c r="C450" s="115">
        <v>313</v>
      </c>
      <c r="D450" s="115"/>
      <c r="E450" s="115"/>
      <c r="F450" s="116"/>
      <c r="G450" s="10" t="s">
        <v>38</v>
      </c>
      <c r="H450" s="111" t="s">
        <v>135</v>
      </c>
      <c r="I450" s="117">
        <f>I451</f>
        <v>675</v>
      </c>
      <c r="J450" s="122">
        <f t="shared" ref="J450:K450" si="79">J451</f>
        <v>0</v>
      </c>
      <c r="K450" s="117">
        <f t="shared" si="79"/>
        <v>675</v>
      </c>
      <c r="L450" s="97"/>
    </row>
    <row r="451" spans="1:12" s="98" customFormat="1" ht="20.25" customHeight="1" x14ac:dyDescent="0.25">
      <c r="A451" s="108"/>
      <c r="B451" s="115"/>
      <c r="C451" s="115"/>
      <c r="D451" s="115">
        <v>3132</v>
      </c>
      <c r="E451" s="115"/>
      <c r="F451" s="116"/>
      <c r="G451" s="10" t="s">
        <v>38</v>
      </c>
      <c r="H451" s="111" t="s">
        <v>136</v>
      </c>
      <c r="I451" s="117">
        <f>I452</f>
        <v>675</v>
      </c>
      <c r="J451" s="122">
        <f>J452</f>
        <v>0</v>
      </c>
      <c r="K451" s="117">
        <f>K452</f>
        <v>675</v>
      </c>
      <c r="L451" s="97"/>
    </row>
    <row r="452" spans="1:12" s="98" customFormat="1" ht="20.25" customHeight="1" x14ac:dyDescent="0.25">
      <c r="A452" s="108"/>
      <c r="B452" s="115"/>
      <c r="C452" s="115"/>
      <c r="D452" s="115"/>
      <c r="E452" s="115">
        <v>31321</v>
      </c>
      <c r="F452" s="116"/>
      <c r="G452" s="10" t="s">
        <v>38</v>
      </c>
      <c r="H452" s="111" t="s">
        <v>136</v>
      </c>
      <c r="I452" s="117">
        <f>I453</f>
        <v>675</v>
      </c>
      <c r="J452" s="122">
        <f>J453</f>
        <v>0</v>
      </c>
      <c r="K452" s="117">
        <f>K453</f>
        <v>675</v>
      </c>
      <c r="L452" s="97"/>
    </row>
    <row r="453" spans="1:12" s="98" customFormat="1" ht="20.25" customHeight="1" x14ac:dyDescent="0.25">
      <c r="A453" s="108"/>
      <c r="B453" s="115"/>
      <c r="C453" s="115"/>
      <c r="D453" s="115"/>
      <c r="E453" s="115"/>
      <c r="F453" s="155">
        <v>313210</v>
      </c>
      <c r="G453" s="156" t="s">
        <v>38</v>
      </c>
      <c r="H453" s="157" t="s">
        <v>269</v>
      </c>
      <c r="I453" s="158">
        <v>675</v>
      </c>
      <c r="J453" s="158">
        <f>K453-I453</f>
        <v>0</v>
      </c>
      <c r="K453" s="158">
        <v>675</v>
      </c>
      <c r="L453" s="97"/>
    </row>
    <row r="454" spans="1:12" s="98" customFormat="1" ht="23.1" customHeight="1" x14ac:dyDescent="0.25">
      <c r="A454" s="108"/>
      <c r="B454" s="108">
        <v>32</v>
      </c>
      <c r="C454" s="108"/>
      <c r="D454" s="108"/>
      <c r="E454" s="108"/>
      <c r="F454" s="108"/>
      <c r="G454" s="159" t="s">
        <v>38</v>
      </c>
      <c r="H454" s="109" t="s">
        <v>7</v>
      </c>
      <c r="I454" s="112">
        <f>I455</f>
        <v>220</v>
      </c>
      <c r="J454" s="112">
        <f t="shared" ref="J454:K454" si="80">J455</f>
        <v>0</v>
      </c>
      <c r="K454" s="112">
        <f t="shared" si="80"/>
        <v>220</v>
      </c>
      <c r="L454" s="97"/>
    </row>
    <row r="455" spans="1:12" s="98" customFormat="1" ht="20.25" customHeight="1" x14ac:dyDescent="0.25">
      <c r="A455" s="108"/>
      <c r="B455" s="115"/>
      <c r="C455" s="115">
        <v>322</v>
      </c>
      <c r="D455" s="115"/>
      <c r="E455" s="115"/>
      <c r="F455" s="116"/>
      <c r="G455" s="10" t="s">
        <v>38</v>
      </c>
      <c r="H455" s="111" t="s">
        <v>151</v>
      </c>
      <c r="I455" s="117">
        <f>I456+I459</f>
        <v>220</v>
      </c>
      <c r="J455" s="122">
        <f t="shared" ref="J455" si="81">J456+J459</f>
        <v>0</v>
      </c>
      <c r="K455" s="117">
        <f>K456+K459</f>
        <v>220</v>
      </c>
      <c r="L455" s="97"/>
    </row>
    <row r="456" spans="1:12" s="98" customFormat="1" ht="20.25" customHeight="1" x14ac:dyDescent="0.25">
      <c r="A456" s="108"/>
      <c r="B456" s="115"/>
      <c r="C456" s="115"/>
      <c r="D456" s="115">
        <v>3221</v>
      </c>
      <c r="E456" s="115"/>
      <c r="F456" s="116"/>
      <c r="G456" s="10" t="s">
        <v>38</v>
      </c>
      <c r="H456" s="111" t="s">
        <v>152</v>
      </c>
      <c r="I456" s="117">
        <f>I457</f>
        <v>60</v>
      </c>
      <c r="J456" s="122">
        <f t="shared" ref="J456:K456" si="82">J457</f>
        <v>0</v>
      </c>
      <c r="K456" s="117">
        <f t="shared" si="82"/>
        <v>60</v>
      </c>
      <c r="L456" s="97"/>
    </row>
    <row r="457" spans="1:12" s="98" customFormat="1" ht="20.25" customHeight="1" x14ac:dyDescent="0.25">
      <c r="A457" s="108"/>
      <c r="B457" s="115"/>
      <c r="C457" s="115"/>
      <c r="D457" s="115"/>
      <c r="E457" s="75">
        <v>32211</v>
      </c>
      <c r="F457" s="111"/>
      <c r="G457" s="10" t="s">
        <v>38</v>
      </c>
      <c r="H457" s="111" t="s">
        <v>153</v>
      </c>
      <c r="I457" s="117">
        <f>I458</f>
        <v>60</v>
      </c>
      <c r="J457" s="122">
        <f>J458</f>
        <v>0</v>
      </c>
      <c r="K457" s="117">
        <f>K458</f>
        <v>60</v>
      </c>
      <c r="L457" s="97"/>
    </row>
    <row r="458" spans="1:12" s="98" customFormat="1" ht="20.25" customHeight="1" x14ac:dyDescent="0.25">
      <c r="A458" s="108"/>
      <c r="B458" s="115"/>
      <c r="C458" s="115"/>
      <c r="D458" s="115"/>
      <c r="E458" s="9"/>
      <c r="F458" s="155">
        <v>322110</v>
      </c>
      <c r="G458" s="156" t="s">
        <v>38</v>
      </c>
      <c r="H458" s="157" t="s">
        <v>270</v>
      </c>
      <c r="I458" s="158">
        <v>60</v>
      </c>
      <c r="J458" s="158">
        <f>K458-I458</f>
        <v>0</v>
      </c>
      <c r="K458" s="158">
        <v>60</v>
      </c>
      <c r="L458" s="97"/>
    </row>
    <row r="459" spans="1:12" s="98" customFormat="1" ht="20.25" customHeight="1" x14ac:dyDescent="0.25">
      <c r="A459" s="108"/>
      <c r="B459" s="115"/>
      <c r="C459" s="115"/>
      <c r="D459" s="115">
        <v>3222</v>
      </c>
      <c r="E459" s="115"/>
      <c r="F459" s="116"/>
      <c r="G459" s="10" t="s">
        <v>38</v>
      </c>
      <c r="H459" s="111" t="s">
        <v>164</v>
      </c>
      <c r="I459" s="117">
        <f t="shared" ref="I459:K460" si="83">I460</f>
        <v>160</v>
      </c>
      <c r="J459" s="122">
        <f t="shared" si="83"/>
        <v>0</v>
      </c>
      <c r="K459" s="117">
        <f t="shared" si="83"/>
        <v>160</v>
      </c>
      <c r="L459" s="97"/>
    </row>
    <row r="460" spans="1:12" s="98" customFormat="1" ht="20.25" customHeight="1" x14ac:dyDescent="0.25">
      <c r="A460" s="108"/>
      <c r="B460" s="115"/>
      <c r="C460" s="115"/>
      <c r="D460" s="115"/>
      <c r="E460" s="75">
        <v>32222</v>
      </c>
      <c r="F460" s="111"/>
      <c r="G460" s="10" t="s">
        <v>38</v>
      </c>
      <c r="H460" s="111" t="s">
        <v>167</v>
      </c>
      <c r="I460" s="117">
        <f t="shared" si="83"/>
        <v>160</v>
      </c>
      <c r="J460" s="122">
        <f t="shared" si="83"/>
        <v>0</v>
      </c>
      <c r="K460" s="117">
        <f t="shared" si="83"/>
        <v>160</v>
      </c>
      <c r="L460" s="97"/>
    </row>
    <row r="461" spans="1:12" s="98" customFormat="1" ht="20.25" customHeight="1" x14ac:dyDescent="0.25">
      <c r="A461" s="108"/>
      <c r="B461" s="115"/>
      <c r="C461" s="115"/>
      <c r="D461" s="115"/>
      <c r="E461" s="9"/>
      <c r="F461" s="155">
        <v>322220</v>
      </c>
      <c r="G461" s="156" t="s">
        <v>38</v>
      </c>
      <c r="H461" s="157" t="s">
        <v>167</v>
      </c>
      <c r="I461" s="158">
        <v>160</v>
      </c>
      <c r="J461" s="158">
        <f>K461-I461</f>
        <v>0</v>
      </c>
      <c r="K461" s="158">
        <v>160</v>
      </c>
      <c r="L461" s="97"/>
    </row>
    <row r="462" spans="1:12" s="98" customFormat="1" ht="34.5" customHeight="1" x14ac:dyDescent="0.25">
      <c r="A462" s="406" t="s">
        <v>95</v>
      </c>
      <c r="B462" s="407"/>
      <c r="C462" s="407"/>
      <c r="D462" s="407"/>
      <c r="E462" s="407"/>
      <c r="F462" s="407"/>
      <c r="G462" s="408"/>
      <c r="H462" s="95" t="s">
        <v>91</v>
      </c>
      <c r="I462" s="96">
        <f>+I463+I502+I533+I540</f>
        <v>925718</v>
      </c>
      <c r="J462" s="96">
        <f>+J463+J502+J533+J540</f>
        <v>0</v>
      </c>
      <c r="K462" s="96">
        <f>+K463+K502+K533+K540</f>
        <v>925718</v>
      </c>
    </row>
    <row r="463" spans="1:12" s="103" customFormat="1" ht="23.1" customHeight="1" x14ac:dyDescent="0.25">
      <c r="A463" s="99"/>
      <c r="B463" s="99"/>
      <c r="C463" s="99"/>
      <c r="D463" s="99"/>
      <c r="E463" s="99"/>
      <c r="F463" s="99" t="str">
        <f>+G463</f>
        <v>3.1.</v>
      </c>
      <c r="G463" s="100" t="s">
        <v>40</v>
      </c>
      <c r="H463" s="101" t="s">
        <v>19</v>
      </c>
      <c r="I463" s="102">
        <f>+I464</f>
        <v>138323</v>
      </c>
      <c r="J463" s="102">
        <f t="shared" ref="J463:K463" si="84">+J464</f>
        <v>0</v>
      </c>
      <c r="K463" s="102">
        <f t="shared" si="84"/>
        <v>138323</v>
      </c>
      <c r="L463" s="97"/>
    </row>
    <row r="464" spans="1:12" s="103" customFormat="1" ht="23.1" customHeight="1" x14ac:dyDescent="0.25">
      <c r="A464" s="104">
        <v>4</v>
      </c>
      <c r="B464" s="104"/>
      <c r="C464" s="104"/>
      <c r="D464" s="104"/>
      <c r="E464" s="104"/>
      <c r="F464" s="104"/>
      <c r="G464" s="159" t="s">
        <v>40</v>
      </c>
      <c r="H464" s="106" t="s">
        <v>20</v>
      </c>
      <c r="I464" s="107">
        <f>+I465+I470+I497</f>
        <v>138323</v>
      </c>
      <c r="J464" s="107">
        <f>+J465+J470+J497</f>
        <v>0</v>
      </c>
      <c r="K464" s="107">
        <f>+K465+K470+K497</f>
        <v>138323</v>
      </c>
      <c r="L464" s="97"/>
    </row>
    <row r="465" spans="1:12" s="98" customFormat="1" ht="20.25" customHeight="1" x14ac:dyDescent="0.25">
      <c r="A465" s="123"/>
      <c r="B465" s="108">
        <v>41</v>
      </c>
      <c r="C465" s="108"/>
      <c r="D465" s="108"/>
      <c r="E465" s="108"/>
      <c r="F465" s="108"/>
      <c r="G465" s="159" t="s">
        <v>40</v>
      </c>
      <c r="H465" s="109" t="s">
        <v>11</v>
      </c>
      <c r="I465" s="112">
        <f t="shared" ref="I465:K467" si="85">I466</f>
        <v>0</v>
      </c>
      <c r="J465" s="112">
        <f t="shared" si="85"/>
        <v>0</v>
      </c>
      <c r="K465" s="112">
        <f t="shared" si="85"/>
        <v>0</v>
      </c>
      <c r="L465" s="97"/>
    </row>
    <row r="466" spans="1:12" s="98" customFormat="1" ht="20.25" customHeight="1" x14ac:dyDescent="0.25">
      <c r="A466" s="123"/>
      <c r="B466" s="115"/>
      <c r="C466" s="115">
        <v>412</v>
      </c>
      <c r="D466" s="115"/>
      <c r="E466" s="115"/>
      <c r="F466" s="116"/>
      <c r="G466" s="10" t="s">
        <v>40</v>
      </c>
      <c r="H466" s="111" t="s">
        <v>271</v>
      </c>
      <c r="I466" s="117">
        <f t="shared" si="85"/>
        <v>0</v>
      </c>
      <c r="J466" s="117">
        <f t="shared" si="85"/>
        <v>0</v>
      </c>
      <c r="K466" s="117">
        <f t="shared" si="85"/>
        <v>0</v>
      </c>
      <c r="L466" s="97"/>
    </row>
    <row r="467" spans="1:12" s="98" customFormat="1" ht="20.25" customHeight="1" x14ac:dyDescent="0.25">
      <c r="A467" s="123"/>
      <c r="B467" s="115"/>
      <c r="C467" s="115"/>
      <c r="D467" s="115">
        <v>4123</v>
      </c>
      <c r="E467" s="115"/>
      <c r="F467" s="116"/>
      <c r="G467" s="124" t="s">
        <v>40</v>
      </c>
      <c r="H467" s="111" t="s">
        <v>201</v>
      </c>
      <c r="I467" s="117">
        <f t="shared" si="85"/>
        <v>0</v>
      </c>
      <c r="J467" s="117">
        <f t="shared" si="85"/>
        <v>0</v>
      </c>
      <c r="K467" s="117">
        <f t="shared" si="85"/>
        <v>0</v>
      </c>
      <c r="L467" s="97"/>
    </row>
    <row r="468" spans="1:12" s="98" customFormat="1" ht="20.25" customHeight="1" x14ac:dyDescent="0.25">
      <c r="A468" s="123"/>
      <c r="B468" s="115"/>
      <c r="C468" s="115"/>
      <c r="D468" s="115"/>
      <c r="E468" s="75">
        <v>41231</v>
      </c>
      <c r="F468" s="111"/>
      <c r="G468" s="124" t="s">
        <v>40</v>
      </c>
      <c r="H468" s="111" t="s">
        <v>201</v>
      </c>
      <c r="I468" s="117">
        <f>I469</f>
        <v>0</v>
      </c>
      <c r="J468" s="117">
        <f>J469</f>
        <v>0</v>
      </c>
      <c r="K468" s="117">
        <f>K469</f>
        <v>0</v>
      </c>
      <c r="L468" s="97"/>
    </row>
    <row r="469" spans="1:12" s="98" customFormat="1" ht="20.25" customHeight="1" x14ac:dyDescent="0.25">
      <c r="A469" s="123"/>
      <c r="B469" s="115"/>
      <c r="C469" s="115"/>
      <c r="D469" s="115"/>
      <c r="E469" s="9"/>
      <c r="F469" s="155">
        <v>412310</v>
      </c>
      <c r="G469" s="156" t="s">
        <v>40</v>
      </c>
      <c r="H469" s="157" t="s">
        <v>201</v>
      </c>
      <c r="I469" s="158">
        <v>0</v>
      </c>
      <c r="J469" s="158">
        <f>K469-I469</f>
        <v>0</v>
      </c>
      <c r="K469" s="158">
        <v>0</v>
      </c>
      <c r="L469" s="97"/>
    </row>
    <row r="470" spans="1:12" s="98" customFormat="1" ht="23.1" customHeight="1" x14ac:dyDescent="0.25">
      <c r="A470" s="125"/>
      <c r="B470" s="108">
        <v>42</v>
      </c>
      <c r="C470" s="108"/>
      <c r="D470" s="108"/>
      <c r="E470" s="108"/>
      <c r="F470" s="108"/>
      <c r="G470" s="159" t="s">
        <v>40</v>
      </c>
      <c r="H470" s="109" t="s">
        <v>12</v>
      </c>
      <c r="I470" s="112">
        <f>I471+I489+I493</f>
        <v>87323</v>
      </c>
      <c r="J470" s="112">
        <f>J471+J489+J493</f>
        <v>0</v>
      </c>
      <c r="K470" s="112">
        <f>K471+K489+K493</f>
        <v>87323</v>
      </c>
      <c r="L470" s="97"/>
    </row>
    <row r="471" spans="1:12" s="98" customFormat="1" ht="20.25" customHeight="1" x14ac:dyDescent="0.25">
      <c r="A471" s="125"/>
      <c r="B471" s="115"/>
      <c r="C471" s="115">
        <v>422</v>
      </c>
      <c r="D471" s="115"/>
      <c r="E471" s="115"/>
      <c r="F471" s="116"/>
      <c r="G471" s="10" t="s">
        <v>40</v>
      </c>
      <c r="H471" s="111" t="s">
        <v>272</v>
      </c>
      <c r="I471" s="117">
        <f>I472+I482+I479</f>
        <v>87323</v>
      </c>
      <c r="J471" s="117">
        <f>J472+J482+J479</f>
        <v>0</v>
      </c>
      <c r="K471" s="117">
        <f>K472+K482+K479</f>
        <v>87323</v>
      </c>
      <c r="L471" s="97"/>
    </row>
    <row r="472" spans="1:12" s="98" customFormat="1" ht="20.25" customHeight="1" x14ac:dyDescent="0.25">
      <c r="A472" s="125"/>
      <c r="B472" s="115"/>
      <c r="C472" s="115"/>
      <c r="D472" s="115">
        <v>4221</v>
      </c>
      <c r="E472" s="115"/>
      <c r="F472" s="116"/>
      <c r="G472" s="10" t="s">
        <v>40</v>
      </c>
      <c r="H472" s="111" t="s">
        <v>273</v>
      </c>
      <c r="I472" s="117">
        <f>I473+I475+I477</f>
        <v>0</v>
      </c>
      <c r="J472" s="117">
        <f>J473+J475+J477</f>
        <v>0</v>
      </c>
      <c r="K472" s="117">
        <f>K473+K475+K477</f>
        <v>0</v>
      </c>
      <c r="L472" s="97"/>
    </row>
    <row r="473" spans="1:12" s="98" customFormat="1" ht="20.25" customHeight="1" x14ac:dyDescent="0.25">
      <c r="A473" s="125"/>
      <c r="B473" s="115"/>
      <c r="C473" s="115"/>
      <c r="D473" s="115"/>
      <c r="E473" s="75">
        <v>42211</v>
      </c>
      <c r="F473" s="111"/>
      <c r="G473" s="10" t="s">
        <v>40</v>
      </c>
      <c r="H473" s="111" t="s">
        <v>274</v>
      </c>
      <c r="I473" s="117">
        <f>I474</f>
        <v>0</v>
      </c>
      <c r="J473" s="117">
        <f t="shared" ref="J473:K473" si="86">J474</f>
        <v>0</v>
      </c>
      <c r="K473" s="117">
        <f t="shared" si="86"/>
        <v>0</v>
      </c>
      <c r="L473" s="97"/>
    </row>
    <row r="474" spans="1:12" s="98" customFormat="1" ht="20.25" customHeight="1" x14ac:dyDescent="0.25">
      <c r="A474" s="125"/>
      <c r="B474" s="115"/>
      <c r="C474" s="115"/>
      <c r="D474" s="115"/>
      <c r="E474" s="9"/>
      <c r="F474" s="155">
        <v>422110</v>
      </c>
      <c r="G474" s="156" t="s">
        <v>40</v>
      </c>
      <c r="H474" s="157" t="s">
        <v>274</v>
      </c>
      <c r="I474" s="158">
        <v>0</v>
      </c>
      <c r="J474" s="158">
        <f>K474-I474</f>
        <v>0</v>
      </c>
      <c r="K474" s="158">
        <v>0</v>
      </c>
      <c r="L474" s="97"/>
    </row>
    <row r="475" spans="1:12" s="98" customFormat="1" ht="20.25" customHeight="1" x14ac:dyDescent="0.25">
      <c r="A475" s="125"/>
      <c r="B475" s="115"/>
      <c r="C475" s="115"/>
      <c r="D475" s="115"/>
      <c r="E475" s="75">
        <v>42212</v>
      </c>
      <c r="F475" s="111"/>
      <c r="G475" s="10" t="s">
        <v>40</v>
      </c>
      <c r="H475" s="111" t="s">
        <v>275</v>
      </c>
      <c r="I475" s="117">
        <f>I476</f>
        <v>0</v>
      </c>
      <c r="J475" s="117">
        <f>J476</f>
        <v>0</v>
      </c>
      <c r="K475" s="117">
        <f>K476</f>
        <v>0</v>
      </c>
      <c r="L475" s="97"/>
    </row>
    <row r="476" spans="1:12" s="98" customFormat="1" ht="20.25" customHeight="1" x14ac:dyDescent="0.25">
      <c r="A476" s="125"/>
      <c r="B476" s="115"/>
      <c r="C476" s="115"/>
      <c r="D476" s="115"/>
      <c r="E476" s="9"/>
      <c r="F476" s="155">
        <v>422120</v>
      </c>
      <c r="G476" s="156" t="s">
        <v>40</v>
      </c>
      <c r="H476" s="157" t="s">
        <v>275</v>
      </c>
      <c r="I476" s="158">
        <v>0</v>
      </c>
      <c r="J476" s="158">
        <f>K476-I476</f>
        <v>0</v>
      </c>
      <c r="K476" s="158">
        <v>0</v>
      </c>
      <c r="L476" s="97"/>
    </row>
    <row r="477" spans="1:12" s="98" customFormat="1" ht="20.25" customHeight="1" x14ac:dyDescent="0.25">
      <c r="A477" s="125"/>
      <c r="B477" s="115"/>
      <c r="C477" s="115"/>
      <c r="D477" s="115"/>
      <c r="E477" s="75">
        <v>42219</v>
      </c>
      <c r="F477" s="111"/>
      <c r="G477" s="10" t="s">
        <v>40</v>
      </c>
      <c r="H477" s="111" t="s">
        <v>276</v>
      </c>
      <c r="I477" s="117">
        <f>I478</f>
        <v>0</v>
      </c>
      <c r="J477" s="117">
        <f t="shared" ref="J477:K477" si="87">J478</f>
        <v>0</v>
      </c>
      <c r="K477" s="117">
        <f t="shared" si="87"/>
        <v>0</v>
      </c>
      <c r="L477" s="97"/>
    </row>
    <row r="478" spans="1:12" s="98" customFormat="1" ht="20.25" customHeight="1" x14ac:dyDescent="0.25">
      <c r="A478" s="125"/>
      <c r="B478" s="115"/>
      <c r="C478" s="115"/>
      <c r="D478" s="115"/>
      <c r="E478" s="9"/>
      <c r="F478" s="155">
        <v>422190</v>
      </c>
      <c r="G478" s="156" t="s">
        <v>40</v>
      </c>
      <c r="H478" s="157" t="s">
        <v>276</v>
      </c>
      <c r="I478" s="158">
        <v>0</v>
      </c>
      <c r="J478" s="158">
        <f>K478-I478</f>
        <v>0</v>
      </c>
      <c r="K478" s="158">
        <v>0</v>
      </c>
      <c r="L478" s="97"/>
    </row>
    <row r="479" spans="1:12" s="98" customFormat="1" ht="20.25" customHeight="1" x14ac:dyDescent="0.25">
      <c r="A479" s="125"/>
      <c r="B479" s="115"/>
      <c r="C479" s="115"/>
      <c r="D479" s="148">
        <v>4223</v>
      </c>
      <c r="E479" s="148"/>
      <c r="F479" s="148"/>
      <c r="G479" s="10" t="s">
        <v>40</v>
      </c>
      <c r="H479" s="149" t="s">
        <v>277</v>
      </c>
      <c r="I479" s="117">
        <f t="shared" ref="I479:K480" si="88">I480</f>
        <v>0</v>
      </c>
      <c r="J479" s="117">
        <f t="shared" si="88"/>
        <v>0</v>
      </c>
      <c r="K479" s="117">
        <f t="shared" si="88"/>
        <v>0</v>
      </c>
      <c r="L479" s="97"/>
    </row>
    <row r="480" spans="1:12" s="98" customFormat="1" ht="20.25" customHeight="1" x14ac:dyDescent="0.25">
      <c r="A480" s="125"/>
      <c r="B480" s="115"/>
      <c r="C480" s="115"/>
      <c r="D480" s="148"/>
      <c r="E480" s="148">
        <v>42231</v>
      </c>
      <c r="F480" s="148"/>
      <c r="G480" s="10" t="s">
        <v>40</v>
      </c>
      <c r="H480" s="149" t="s">
        <v>278</v>
      </c>
      <c r="I480" s="117">
        <f t="shared" si="88"/>
        <v>0</v>
      </c>
      <c r="J480" s="117">
        <f t="shared" si="88"/>
        <v>0</v>
      </c>
      <c r="K480" s="117">
        <f t="shared" si="88"/>
        <v>0</v>
      </c>
      <c r="L480" s="97"/>
    </row>
    <row r="481" spans="1:12" s="98" customFormat="1" ht="20.25" customHeight="1" x14ac:dyDescent="0.25">
      <c r="A481" s="125"/>
      <c r="B481" s="115"/>
      <c r="C481" s="115"/>
      <c r="D481" s="148"/>
      <c r="E481" s="148"/>
      <c r="F481" s="155">
        <v>422310</v>
      </c>
      <c r="G481" s="156" t="s">
        <v>40</v>
      </c>
      <c r="H481" s="157" t="s">
        <v>278</v>
      </c>
      <c r="I481" s="158">
        <v>0</v>
      </c>
      <c r="J481" s="158">
        <f>K481-I481</f>
        <v>0</v>
      </c>
      <c r="K481" s="158">
        <v>0</v>
      </c>
      <c r="L481" s="97"/>
    </row>
    <row r="482" spans="1:12" s="98" customFormat="1" ht="20.25" customHeight="1" x14ac:dyDescent="0.25">
      <c r="A482" s="125"/>
      <c r="B482" s="115"/>
      <c r="C482" s="115"/>
      <c r="D482" s="115">
        <v>4224</v>
      </c>
      <c r="E482" s="115"/>
      <c r="F482" s="116"/>
      <c r="G482" s="10" t="s">
        <v>40</v>
      </c>
      <c r="H482" s="111" t="s">
        <v>279</v>
      </c>
      <c r="I482" s="117">
        <f>I483+I485</f>
        <v>87323</v>
      </c>
      <c r="J482" s="117">
        <f>J483+J485</f>
        <v>0</v>
      </c>
      <c r="K482" s="117">
        <f>K483+K485</f>
        <v>87323</v>
      </c>
      <c r="L482" s="97"/>
    </row>
    <row r="483" spans="1:12" s="98" customFormat="1" ht="20.25" customHeight="1" x14ac:dyDescent="0.25">
      <c r="A483" s="125"/>
      <c r="B483" s="115"/>
      <c r="C483" s="115"/>
      <c r="D483" s="115"/>
      <c r="E483" s="75">
        <v>42241</v>
      </c>
      <c r="F483" s="111"/>
      <c r="G483" s="10" t="s">
        <v>40</v>
      </c>
      <c r="H483" s="111" t="s">
        <v>280</v>
      </c>
      <c r="I483" s="117">
        <f>I484</f>
        <v>0</v>
      </c>
      <c r="J483" s="117">
        <f>J484</f>
        <v>0</v>
      </c>
      <c r="K483" s="117">
        <f>K484</f>
        <v>0</v>
      </c>
      <c r="L483" s="97"/>
    </row>
    <row r="484" spans="1:12" s="98" customFormat="1" ht="20.25" customHeight="1" x14ac:dyDescent="0.25">
      <c r="A484" s="125"/>
      <c r="B484" s="115"/>
      <c r="C484" s="115"/>
      <c r="D484" s="115"/>
      <c r="E484" s="9"/>
      <c r="F484" s="155">
        <v>422410</v>
      </c>
      <c r="G484" s="156" t="s">
        <v>40</v>
      </c>
      <c r="H484" s="157" t="s">
        <v>280</v>
      </c>
      <c r="I484" s="158">
        <v>0</v>
      </c>
      <c r="J484" s="158">
        <f>K484-I484</f>
        <v>0</v>
      </c>
      <c r="K484" s="158">
        <v>0</v>
      </c>
      <c r="L484" s="97"/>
    </row>
    <row r="485" spans="1:12" s="98" customFormat="1" ht="20.25" customHeight="1" x14ac:dyDescent="0.25">
      <c r="A485" s="125"/>
      <c r="B485" s="115"/>
      <c r="C485" s="115"/>
      <c r="D485" s="115"/>
      <c r="E485" s="75">
        <v>42242</v>
      </c>
      <c r="F485" s="111"/>
      <c r="G485" s="10" t="s">
        <v>40</v>
      </c>
      <c r="H485" s="111" t="s">
        <v>281</v>
      </c>
      <c r="I485" s="117">
        <f>I486</f>
        <v>87323</v>
      </c>
      <c r="J485" s="117">
        <f>J486</f>
        <v>0</v>
      </c>
      <c r="K485" s="117">
        <f>K486</f>
        <v>87323</v>
      </c>
      <c r="L485" s="97"/>
    </row>
    <row r="486" spans="1:12" s="98" customFormat="1" ht="20.25" customHeight="1" x14ac:dyDescent="0.25">
      <c r="A486" s="121"/>
      <c r="B486" s="115"/>
      <c r="C486" s="115"/>
      <c r="D486" s="115"/>
      <c r="E486" s="9"/>
      <c r="F486" s="155">
        <v>422420</v>
      </c>
      <c r="G486" s="156" t="s">
        <v>40</v>
      </c>
      <c r="H486" s="157" t="s">
        <v>281</v>
      </c>
      <c r="I486" s="158">
        <f>160000-62677+1000-11000</f>
        <v>87323</v>
      </c>
      <c r="J486" s="158">
        <f>K486-I486</f>
        <v>0</v>
      </c>
      <c r="K486" s="158">
        <f>160000-62677+1000-11000</f>
        <v>87323</v>
      </c>
      <c r="L486" s="97"/>
    </row>
    <row r="487" spans="1:12" s="98" customFormat="1" ht="20.25" customHeight="1" x14ac:dyDescent="0.25">
      <c r="A487" s="125"/>
      <c r="B487" s="115"/>
      <c r="C487" s="115"/>
      <c r="D487" s="115">
        <v>4225</v>
      </c>
      <c r="E487" s="9"/>
      <c r="F487" s="111"/>
      <c r="G487" s="10" t="s">
        <v>40</v>
      </c>
      <c r="H487" s="111" t="s">
        <v>282</v>
      </c>
      <c r="I487" s="117"/>
      <c r="J487" s="117"/>
      <c r="K487" s="117"/>
      <c r="L487" s="97"/>
    </row>
    <row r="488" spans="1:12" s="98" customFormat="1" ht="20.25" customHeight="1" x14ac:dyDescent="0.25">
      <c r="A488" s="125"/>
      <c r="B488" s="115"/>
      <c r="C488" s="115"/>
      <c r="D488" s="115">
        <v>4227</v>
      </c>
      <c r="E488" s="9"/>
      <c r="F488" s="111"/>
      <c r="G488" s="10" t="s">
        <v>40</v>
      </c>
      <c r="H488" s="111" t="s">
        <v>283</v>
      </c>
      <c r="I488" s="117"/>
      <c r="J488" s="117"/>
      <c r="K488" s="117"/>
      <c r="L488" s="97"/>
    </row>
    <row r="489" spans="1:12" s="98" customFormat="1" ht="20.25" customHeight="1" x14ac:dyDescent="0.25">
      <c r="A489" s="125"/>
      <c r="B489" s="115"/>
      <c r="C489" s="115">
        <v>423</v>
      </c>
      <c r="D489" s="115"/>
      <c r="E489" s="115"/>
      <c r="F489" s="116"/>
      <c r="G489" s="10" t="s">
        <v>40</v>
      </c>
      <c r="H489" s="111" t="s">
        <v>284</v>
      </c>
      <c r="I489" s="117">
        <f t="shared" ref="I489:K490" si="89">I490</f>
        <v>0</v>
      </c>
      <c r="J489" s="117">
        <f t="shared" si="89"/>
        <v>0</v>
      </c>
      <c r="K489" s="117">
        <f t="shared" si="89"/>
        <v>0</v>
      </c>
      <c r="L489" s="97"/>
    </row>
    <row r="490" spans="1:12" s="98" customFormat="1" ht="20.25" customHeight="1" x14ac:dyDescent="0.25">
      <c r="A490" s="125"/>
      <c r="B490" s="115"/>
      <c r="C490" s="115"/>
      <c r="D490" s="115">
        <v>4231</v>
      </c>
      <c r="E490" s="115"/>
      <c r="F490" s="116"/>
      <c r="G490" s="10" t="s">
        <v>40</v>
      </c>
      <c r="H490" s="111" t="s">
        <v>285</v>
      </c>
      <c r="I490" s="117">
        <f t="shared" si="89"/>
        <v>0</v>
      </c>
      <c r="J490" s="117">
        <f t="shared" si="89"/>
        <v>0</v>
      </c>
      <c r="K490" s="117">
        <f t="shared" si="89"/>
        <v>0</v>
      </c>
      <c r="L490" s="97"/>
    </row>
    <row r="491" spans="1:12" s="98" customFormat="1" ht="20.25" customHeight="1" x14ac:dyDescent="0.25">
      <c r="A491" s="125"/>
      <c r="B491" s="115"/>
      <c r="C491" s="115"/>
      <c r="D491" s="115"/>
      <c r="E491" s="75">
        <v>42311</v>
      </c>
      <c r="F491" s="111"/>
      <c r="G491" s="10" t="s">
        <v>40</v>
      </c>
      <c r="H491" s="111" t="s">
        <v>286</v>
      </c>
      <c r="I491" s="117">
        <f>I492</f>
        <v>0</v>
      </c>
      <c r="J491" s="117">
        <f>J492</f>
        <v>0</v>
      </c>
      <c r="K491" s="117">
        <f>K492</f>
        <v>0</v>
      </c>
      <c r="L491" s="97"/>
    </row>
    <row r="492" spans="1:12" s="98" customFormat="1" ht="20.25" customHeight="1" x14ac:dyDescent="0.25">
      <c r="A492" s="125"/>
      <c r="B492" s="115"/>
      <c r="C492" s="115"/>
      <c r="D492" s="115"/>
      <c r="E492" s="9"/>
      <c r="F492" s="155">
        <v>423110</v>
      </c>
      <c r="G492" s="156" t="s">
        <v>40</v>
      </c>
      <c r="H492" s="157" t="s">
        <v>286</v>
      </c>
      <c r="I492" s="158">
        <v>0</v>
      </c>
      <c r="J492" s="158">
        <f>K492-I492</f>
        <v>0</v>
      </c>
      <c r="K492" s="158">
        <v>0</v>
      </c>
      <c r="L492" s="97"/>
    </row>
    <row r="493" spans="1:12" s="98" customFormat="1" ht="20.25" customHeight="1" x14ac:dyDescent="0.25">
      <c r="A493" s="125"/>
      <c r="B493" s="115"/>
      <c r="C493" s="115">
        <v>426</v>
      </c>
      <c r="D493" s="115"/>
      <c r="E493" s="115"/>
      <c r="F493" s="116"/>
      <c r="G493" s="10" t="s">
        <v>40</v>
      </c>
      <c r="H493" s="118" t="s">
        <v>287</v>
      </c>
      <c r="I493" s="117">
        <f t="shared" ref="I493:K495" si="90">I494</f>
        <v>0</v>
      </c>
      <c r="J493" s="117">
        <f t="shared" si="90"/>
        <v>0</v>
      </c>
      <c r="K493" s="117">
        <f t="shared" si="90"/>
        <v>0</v>
      </c>
      <c r="L493" s="97"/>
    </row>
    <row r="494" spans="1:12" s="98" customFormat="1" ht="20.25" customHeight="1" x14ac:dyDescent="0.25">
      <c r="A494" s="125"/>
      <c r="B494" s="115"/>
      <c r="C494" s="115"/>
      <c r="D494" s="115">
        <v>4262</v>
      </c>
      <c r="E494" s="115"/>
      <c r="F494" s="116"/>
      <c r="G494" s="10" t="s">
        <v>40</v>
      </c>
      <c r="H494" s="118" t="s">
        <v>288</v>
      </c>
      <c r="I494" s="117">
        <f t="shared" si="90"/>
        <v>0</v>
      </c>
      <c r="J494" s="117">
        <f t="shared" si="90"/>
        <v>0</v>
      </c>
      <c r="K494" s="117">
        <f t="shared" si="90"/>
        <v>0</v>
      </c>
      <c r="L494" s="97"/>
    </row>
    <row r="495" spans="1:12" s="98" customFormat="1" ht="20.25" customHeight="1" x14ac:dyDescent="0.25">
      <c r="A495" s="125"/>
      <c r="B495" s="115"/>
      <c r="C495" s="115"/>
      <c r="D495" s="115"/>
      <c r="E495" s="75">
        <v>42621</v>
      </c>
      <c r="F495" s="111"/>
      <c r="G495" s="10" t="s">
        <v>40</v>
      </c>
      <c r="H495" s="111" t="s">
        <v>288</v>
      </c>
      <c r="I495" s="117">
        <f t="shared" si="90"/>
        <v>0</v>
      </c>
      <c r="J495" s="117">
        <f t="shared" si="90"/>
        <v>0</v>
      </c>
      <c r="K495" s="117">
        <f t="shared" si="90"/>
        <v>0</v>
      </c>
      <c r="L495" s="97"/>
    </row>
    <row r="496" spans="1:12" s="98" customFormat="1" ht="20.25" customHeight="1" x14ac:dyDescent="0.25">
      <c r="A496" s="125"/>
      <c r="B496" s="115"/>
      <c r="C496" s="115"/>
      <c r="D496" s="115"/>
      <c r="E496" s="9"/>
      <c r="F496" s="155">
        <v>426210</v>
      </c>
      <c r="G496" s="156" t="s">
        <v>40</v>
      </c>
      <c r="H496" s="157" t="s">
        <v>288</v>
      </c>
      <c r="I496" s="158">
        <v>0</v>
      </c>
      <c r="J496" s="158">
        <f>K496-I496</f>
        <v>0</v>
      </c>
      <c r="K496" s="158">
        <v>0</v>
      </c>
      <c r="L496" s="97"/>
    </row>
    <row r="497" spans="1:12" s="98" customFormat="1" ht="23.1" customHeight="1" x14ac:dyDescent="0.25">
      <c r="A497" s="125"/>
      <c r="B497" s="108">
        <v>45</v>
      </c>
      <c r="C497" s="108"/>
      <c r="D497" s="108"/>
      <c r="E497" s="108"/>
      <c r="F497" s="108"/>
      <c r="G497" s="159" t="s">
        <v>40</v>
      </c>
      <c r="H497" s="109" t="s">
        <v>44</v>
      </c>
      <c r="I497" s="112">
        <f t="shared" ref="I497:K498" si="91">I498</f>
        <v>51000</v>
      </c>
      <c r="J497" s="112">
        <f t="shared" si="91"/>
        <v>0</v>
      </c>
      <c r="K497" s="112">
        <f t="shared" si="91"/>
        <v>51000</v>
      </c>
      <c r="L497" s="97"/>
    </row>
    <row r="498" spans="1:12" s="98" customFormat="1" ht="20.25" customHeight="1" x14ac:dyDescent="0.25">
      <c r="A498" s="125"/>
      <c r="B498" s="150"/>
      <c r="C498" s="148">
        <v>452</v>
      </c>
      <c r="D498" s="148"/>
      <c r="E498" s="148"/>
      <c r="F498" s="148"/>
      <c r="G498" s="10" t="s">
        <v>40</v>
      </c>
      <c r="H498" s="151" t="s">
        <v>289</v>
      </c>
      <c r="I498" s="117">
        <f t="shared" si="91"/>
        <v>51000</v>
      </c>
      <c r="J498" s="117">
        <f t="shared" si="91"/>
        <v>0</v>
      </c>
      <c r="K498" s="117">
        <f t="shared" si="91"/>
        <v>51000</v>
      </c>
      <c r="L498" s="97"/>
    </row>
    <row r="499" spans="1:12" s="98" customFormat="1" ht="20.25" customHeight="1" x14ac:dyDescent="0.25">
      <c r="A499" s="125"/>
      <c r="B499" s="150"/>
      <c r="C499" s="148"/>
      <c r="D499" s="148">
        <v>4521</v>
      </c>
      <c r="E499" s="148"/>
      <c r="F499" s="148"/>
      <c r="G499" s="10" t="s">
        <v>40</v>
      </c>
      <c r="H499" s="151" t="s">
        <v>289</v>
      </c>
      <c r="I499" s="117">
        <f>I500</f>
        <v>51000</v>
      </c>
      <c r="J499" s="117">
        <f>J500</f>
        <v>0</v>
      </c>
      <c r="K499" s="117">
        <f>K500</f>
        <v>51000</v>
      </c>
      <c r="L499" s="97"/>
    </row>
    <row r="500" spans="1:12" s="98" customFormat="1" ht="20.25" customHeight="1" x14ac:dyDescent="0.25">
      <c r="A500" s="125"/>
      <c r="B500" s="150"/>
      <c r="C500" s="148"/>
      <c r="D500" s="148"/>
      <c r="E500" s="148">
        <v>45211</v>
      </c>
      <c r="F500" s="148"/>
      <c r="G500" s="10" t="s">
        <v>40</v>
      </c>
      <c r="H500" s="151" t="s">
        <v>289</v>
      </c>
      <c r="I500" s="117">
        <f t="shared" ref="I500:K500" si="92">I501</f>
        <v>51000</v>
      </c>
      <c r="J500" s="117">
        <f t="shared" si="92"/>
        <v>0</v>
      </c>
      <c r="K500" s="117">
        <f t="shared" si="92"/>
        <v>51000</v>
      </c>
      <c r="L500" s="97"/>
    </row>
    <row r="501" spans="1:12" s="98" customFormat="1" ht="20.25" customHeight="1" x14ac:dyDescent="0.25">
      <c r="A501" s="125"/>
      <c r="B501" s="150"/>
      <c r="C501" s="148"/>
      <c r="D501" s="148"/>
      <c r="E501" s="148"/>
      <c r="F501" s="155">
        <v>452110</v>
      </c>
      <c r="G501" s="156" t="s">
        <v>40</v>
      </c>
      <c r="H501" s="157" t="s">
        <v>289</v>
      </c>
      <c r="I501" s="158">
        <f>71000-30000+11000-1000</f>
        <v>51000</v>
      </c>
      <c r="J501" s="158">
        <f>K501-I501</f>
        <v>0</v>
      </c>
      <c r="K501" s="158">
        <f>71000-30000+11000-1000</f>
        <v>51000</v>
      </c>
      <c r="L501" s="97"/>
    </row>
    <row r="502" spans="1:12" s="103" customFormat="1" ht="23.1" customHeight="1" x14ac:dyDescent="0.25">
      <c r="A502" s="99"/>
      <c r="B502" s="99"/>
      <c r="C502" s="99"/>
      <c r="D502" s="99"/>
      <c r="E502" s="99"/>
      <c r="F502" s="99" t="str">
        <f>+G502</f>
        <v>4.6.</v>
      </c>
      <c r="G502" s="100" t="s">
        <v>41</v>
      </c>
      <c r="H502" s="101" t="s">
        <v>66</v>
      </c>
      <c r="I502" s="102">
        <f>+I503</f>
        <v>785985</v>
      </c>
      <c r="J502" s="102">
        <f t="shared" ref="J502:K502" si="93">+J503</f>
        <v>0</v>
      </c>
      <c r="K502" s="102">
        <f t="shared" si="93"/>
        <v>785985</v>
      </c>
      <c r="L502" s="97"/>
    </row>
    <row r="503" spans="1:12" s="98" customFormat="1" ht="23.1" customHeight="1" x14ac:dyDescent="0.25">
      <c r="A503" s="104">
        <v>4</v>
      </c>
      <c r="B503" s="104"/>
      <c r="C503" s="104"/>
      <c r="D503" s="104"/>
      <c r="E503" s="104"/>
      <c r="F503" s="104"/>
      <c r="G503" s="159" t="s">
        <v>41</v>
      </c>
      <c r="H503" s="106" t="s">
        <v>20</v>
      </c>
      <c r="I503" s="107">
        <f>+I504+I509+I528</f>
        <v>785985</v>
      </c>
      <c r="J503" s="107">
        <f>+J504+J509+J528</f>
        <v>0</v>
      </c>
      <c r="K503" s="107">
        <f>+K504+K509+K528</f>
        <v>785985</v>
      </c>
      <c r="L503" s="97"/>
    </row>
    <row r="504" spans="1:12" s="98" customFormat="1" ht="23.1" customHeight="1" x14ac:dyDescent="0.25">
      <c r="A504" s="116"/>
      <c r="B504" s="116">
        <v>41</v>
      </c>
      <c r="C504" s="116"/>
      <c r="D504" s="116"/>
      <c r="E504" s="116"/>
      <c r="F504" s="116"/>
      <c r="G504" s="159" t="s">
        <v>41</v>
      </c>
      <c r="H504" s="111" t="s">
        <v>11</v>
      </c>
      <c r="I504" s="112">
        <f t="shared" ref="I504:K507" si="94">I505</f>
        <v>4000</v>
      </c>
      <c r="J504" s="112">
        <f t="shared" si="94"/>
        <v>0</v>
      </c>
      <c r="K504" s="112">
        <f t="shared" si="94"/>
        <v>4000</v>
      </c>
      <c r="L504" s="97"/>
    </row>
    <row r="505" spans="1:12" s="98" customFormat="1" ht="20.25" customHeight="1" x14ac:dyDescent="0.25">
      <c r="A505" s="116"/>
      <c r="B505" s="115"/>
      <c r="C505" s="115">
        <v>412</v>
      </c>
      <c r="D505" s="115"/>
      <c r="E505" s="9"/>
      <c r="F505" s="111"/>
      <c r="G505" s="10" t="s">
        <v>41</v>
      </c>
      <c r="H505" s="111" t="s">
        <v>271</v>
      </c>
      <c r="I505" s="117">
        <f t="shared" si="94"/>
        <v>4000</v>
      </c>
      <c r="J505" s="117">
        <f t="shared" si="94"/>
        <v>0</v>
      </c>
      <c r="K505" s="117">
        <f t="shared" si="94"/>
        <v>4000</v>
      </c>
      <c r="L505" s="97"/>
    </row>
    <row r="506" spans="1:12" s="98" customFormat="1" ht="20.25" customHeight="1" x14ac:dyDescent="0.25">
      <c r="A506" s="116"/>
      <c r="B506" s="115"/>
      <c r="C506" s="115"/>
      <c r="D506" s="115">
        <v>4123</v>
      </c>
      <c r="E506" s="115"/>
      <c r="F506" s="115"/>
      <c r="G506" s="10" t="s">
        <v>41</v>
      </c>
      <c r="H506" s="111" t="s">
        <v>201</v>
      </c>
      <c r="I506" s="117">
        <f t="shared" si="94"/>
        <v>4000</v>
      </c>
      <c r="J506" s="117">
        <f t="shared" si="94"/>
        <v>0</v>
      </c>
      <c r="K506" s="117">
        <f t="shared" si="94"/>
        <v>4000</v>
      </c>
      <c r="L506" s="97"/>
    </row>
    <row r="507" spans="1:12" s="98" customFormat="1" ht="20.25" customHeight="1" x14ac:dyDescent="0.25">
      <c r="A507" s="116"/>
      <c r="B507" s="115"/>
      <c r="C507" s="115"/>
      <c r="D507" s="115"/>
      <c r="E507" s="75">
        <v>41231</v>
      </c>
      <c r="F507" s="115"/>
      <c r="G507" s="10" t="s">
        <v>41</v>
      </c>
      <c r="H507" s="111" t="s">
        <v>201</v>
      </c>
      <c r="I507" s="117">
        <f t="shared" si="94"/>
        <v>4000</v>
      </c>
      <c r="J507" s="117">
        <f t="shared" si="94"/>
        <v>0</v>
      </c>
      <c r="K507" s="117">
        <f t="shared" si="94"/>
        <v>4000</v>
      </c>
      <c r="L507" s="97"/>
    </row>
    <row r="508" spans="1:12" s="98" customFormat="1" ht="20.25" customHeight="1" x14ac:dyDescent="0.25">
      <c r="A508" s="116"/>
      <c r="B508" s="115"/>
      <c r="C508" s="115"/>
      <c r="D508" s="115"/>
      <c r="E508" s="115"/>
      <c r="F508" s="155">
        <v>412310</v>
      </c>
      <c r="G508" s="156" t="s">
        <v>41</v>
      </c>
      <c r="H508" s="157" t="s">
        <v>201</v>
      </c>
      <c r="I508" s="158">
        <v>4000</v>
      </c>
      <c r="J508" s="158">
        <f>K508-I508</f>
        <v>0</v>
      </c>
      <c r="K508" s="158">
        <v>4000</v>
      </c>
      <c r="L508" s="97"/>
    </row>
    <row r="509" spans="1:12" s="98" customFormat="1" ht="23.1" customHeight="1" x14ac:dyDescent="0.25">
      <c r="A509" s="116"/>
      <c r="B509" s="116">
        <v>42</v>
      </c>
      <c r="C509" s="116"/>
      <c r="D509" s="116"/>
      <c r="E509" s="116"/>
      <c r="F509" s="116"/>
      <c r="G509" s="159" t="s">
        <v>41</v>
      </c>
      <c r="H509" s="111" t="s">
        <v>12</v>
      </c>
      <c r="I509" s="112">
        <f>I510+I524</f>
        <v>761985</v>
      </c>
      <c r="J509" s="112">
        <f>J510+J524</f>
        <v>0</v>
      </c>
      <c r="K509" s="112">
        <f>K510+K524</f>
        <v>761985</v>
      </c>
      <c r="L509" s="97"/>
    </row>
    <row r="510" spans="1:12" s="98" customFormat="1" ht="20.25" customHeight="1" x14ac:dyDescent="0.25">
      <c r="A510" s="116"/>
      <c r="B510" s="115"/>
      <c r="C510" s="115">
        <v>422</v>
      </c>
      <c r="D510" s="115"/>
      <c r="E510" s="115"/>
      <c r="F510" s="116"/>
      <c r="G510" s="10" t="s">
        <v>41</v>
      </c>
      <c r="H510" s="111" t="s">
        <v>272</v>
      </c>
      <c r="I510" s="117">
        <f>I511+I519+I516</f>
        <v>751985</v>
      </c>
      <c r="J510" s="117">
        <f t="shared" ref="J510:K510" si="95">J511+J519+J516</f>
        <v>0</v>
      </c>
      <c r="K510" s="117">
        <f t="shared" si="95"/>
        <v>751985</v>
      </c>
      <c r="L510" s="97"/>
    </row>
    <row r="511" spans="1:12" s="98" customFormat="1" ht="20.25" customHeight="1" x14ac:dyDescent="0.25">
      <c r="A511" s="116"/>
      <c r="B511" s="115"/>
      <c r="C511" s="115"/>
      <c r="D511" s="115">
        <v>4221</v>
      </c>
      <c r="E511" s="115"/>
      <c r="F511" s="116"/>
      <c r="G511" s="10" t="s">
        <v>41</v>
      </c>
      <c r="H511" s="111" t="s">
        <v>273</v>
      </c>
      <c r="I511" s="117">
        <f>I512+I514</f>
        <v>10000</v>
      </c>
      <c r="J511" s="117">
        <f t="shared" ref="J511:K511" si="96">J512+J514</f>
        <v>0</v>
      </c>
      <c r="K511" s="117">
        <f t="shared" si="96"/>
        <v>10000</v>
      </c>
      <c r="L511" s="97"/>
    </row>
    <row r="512" spans="1:12" s="98" customFormat="1" ht="20.25" customHeight="1" x14ac:dyDescent="0.25">
      <c r="A512" s="116"/>
      <c r="B512" s="115"/>
      <c r="C512" s="115"/>
      <c r="D512" s="115"/>
      <c r="E512" s="75">
        <v>42211</v>
      </c>
      <c r="F512" s="111"/>
      <c r="G512" s="10" t="s">
        <v>41</v>
      </c>
      <c r="H512" s="111" t="s">
        <v>274</v>
      </c>
      <c r="I512" s="117">
        <f>I513</f>
        <v>5000</v>
      </c>
      <c r="J512" s="117">
        <f>J513</f>
        <v>0</v>
      </c>
      <c r="K512" s="117">
        <f>K513</f>
        <v>5000</v>
      </c>
      <c r="L512" s="97"/>
    </row>
    <row r="513" spans="1:12" s="98" customFormat="1" ht="20.25" customHeight="1" x14ac:dyDescent="0.25">
      <c r="A513" s="116"/>
      <c r="B513" s="115"/>
      <c r="C513" s="115"/>
      <c r="D513" s="115"/>
      <c r="E513" s="9"/>
      <c r="F513" s="155">
        <v>422110</v>
      </c>
      <c r="G513" s="156" t="s">
        <v>41</v>
      </c>
      <c r="H513" s="157" t="s">
        <v>274</v>
      </c>
      <c r="I513" s="158">
        <v>5000</v>
      </c>
      <c r="J513" s="158">
        <f>K513-I513</f>
        <v>0</v>
      </c>
      <c r="K513" s="158">
        <v>5000</v>
      </c>
      <c r="L513" s="97"/>
    </row>
    <row r="514" spans="1:12" s="98" customFormat="1" ht="20.25" customHeight="1" x14ac:dyDescent="0.25">
      <c r="A514" s="116"/>
      <c r="B514" s="115"/>
      <c r="C514" s="115"/>
      <c r="D514" s="115"/>
      <c r="E514" s="75">
        <v>42212</v>
      </c>
      <c r="F514" s="111"/>
      <c r="G514" s="10" t="s">
        <v>41</v>
      </c>
      <c r="H514" s="111" t="s">
        <v>275</v>
      </c>
      <c r="I514" s="117">
        <f>I515</f>
        <v>5000</v>
      </c>
      <c r="J514" s="117">
        <f>J515</f>
        <v>0</v>
      </c>
      <c r="K514" s="117">
        <f>K515</f>
        <v>5000</v>
      </c>
      <c r="L514" s="97"/>
    </row>
    <row r="515" spans="1:12" s="98" customFormat="1" ht="20.25" customHeight="1" x14ac:dyDescent="0.25">
      <c r="A515" s="116"/>
      <c r="B515" s="115"/>
      <c r="C515" s="115"/>
      <c r="D515" s="115"/>
      <c r="E515" s="9"/>
      <c r="F515" s="155">
        <v>422120</v>
      </c>
      <c r="G515" s="156" t="s">
        <v>41</v>
      </c>
      <c r="H515" s="157" t="s">
        <v>275</v>
      </c>
      <c r="I515" s="158">
        <v>5000</v>
      </c>
      <c r="J515" s="158">
        <f>K515-I515</f>
        <v>0</v>
      </c>
      <c r="K515" s="158">
        <v>5000</v>
      </c>
      <c r="L515" s="97"/>
    </row>
    <row r="516" spans="1:12" s="98" customFormat="1" ht="20.25" customHeight="1" x14ac:dyDescent="0.2">
      <c r="A516" s="116"/>
      <c r="B516" s="115"/>
      <c r="C516" s="115"/>
      <c r="D516" s="115">
        <v>4223</v>
      </c>
      <c r="E516" s="9"/>
      <c r="F516" s="111"/>
      <c r="G516" s="10" t="s">
        <v>41</v>
      </c>
      <c r="H516" s="152" t="s">
        <v>277</v>
      </c>
      <c r="I516" s="117">
        <f t="shared" ref="I516:K517" si="97">I517</f>
        <v>5000</v>
      </c>
      <c r="J516" s="117">
        <f t="shared" si="97"/>
        <v>0</v>
      </c>
      <c r="K516" s="117">
        <f t="shared" si="97"/>
        <v>5000</v>
      </c>
      <c r="L516" s="97"/>
    </row>
    <row r="517" spans="1:12" s="98" customFormat="1" ht="20.25" customHeight="1" x14ac:dyDescent="0.2">
      <c r="A517" s="116"/>
      <c r="B517" s="115"/>
      <c r="C517" s="115"/>
      <c r="D517" s="115"/>
      <c r="E517" s="75">
        <v>42231</v>
      </c>
      <c r="F517" s="111"/>
      <c r="G517" s="10" t="s">
        <v>41</v>
      </c>
      <c r="H517" s="152" t="s">
        <v>278</v>
      </c>
      <c r="I517" s="117">
        <f t="shared" si="97"/>
        <v>5000</v>
      </c>
      <c r="J517" s="117">
        <f t="shared" si="97"/>
        <v>0</v>
      </c>
      <c r="K517" s="117">
        <f t="shared" si="97"/>
        <v>5000</v>
      </c>
      <c r="L517" s="97"/>
    </row>
    <row r="518" spans="1:12" s="98" customFormat="1" ht="20.25" customHeight="1" x14ac:dyDescent="0.25">
      <c r="A518" s="116"/>
      <c r="B518" s="115"/>
      <c r="C518" s="115"/>
      <c r="D518" s="115"/>
      <c r="E518" s="9"/>
      <c r="F518" s="155">
        <v>422310</v>
      </c>
      <c r="G518" s="156" t="s">
        <v>41</v>
      </c>
      <c r="H518" s="157" t="s">
        <v>278</v>
      </c>
      <c r="I518" s="158">
        <v>5000</v>
      </c>
      <c r="J518" s="158">
        <f>K518-I518</f>
        <v>0</v>
      </c>
      <c r="K518" s="158">
        <v>5000</v>
      </c>
      <c r="L518" s="97"/>
    </row>
    <row r="519" spans="1:12" s="98" customFormat="1" ht="20.25" customHeight="1" x14ac:dyDescent="0.25">
      <c r="A519" s="116"/>
      <c r="B519" s="115"/>
      <c r="C519" s="115"/>
      <c r="D519" s="115">
        <v>4224</v>
      </c>
      <c r="E519" s="115"/>
      <c r="F519" s="116"/>
      <c r="G519" s="10" t="s">
        <v>41</v>
      </c>
      <c r="H519" s="111" t="s">
        <v>279</v>
      </c>
      <c r="I519" s="117">
        <f t="shared" ref="I519:K519" si="98">I520+I522</f>
        <v>736985</v>
      </c>
      <c r="J519" s="117">
        <f t="shared" si="98"/>
        <v>0</v>
      </c>
      <c r="K519" s="117">
        <f t="shared" si="98"/>
        <v>736985</v>
      </c>
      <c r="L519" s="97"/>
    </row>
    <row r="520" spans="1:12" s="98" customFormat="1" ht="20.25" customHeight="1" x14ac:dyDescent="0.25">
      <c r="A520" s="116"/>
      <c r="B520" s="115"/>
      <c r="C520" s="115"/>
      <c r="D520" s="115"/>
      <c r="E520" s="75">
        <v>42241</v>
      </c>
      <c r="F520" s="111"/>
      <c r="G520" s="10" t="s">
        <v>41</v>
      </c>
      <c r="H520" s="111" t="s">
        <v>280</v>
      </c>
      <c r="I520" s="117">
        <f t="shared" ref="I520:K520" si="99">I521</f>
        <v>5000</v>
      </c>
      <c r="J520" s="117">
        <f t="shared" si="99"/>
        <v>0</v>
      </c>
      <c r="K520" s="117">
        <f t="shared" si="99"/>
        <v>5000</v>
      </c>
      <c r="L520" s="97"/>
    </row>
    <row r="521" spans="1:12" s="98" customFormat="1" ht="20.25" customHeight="1" x14ac:dyDescent="0.25">
      <c r="A521" s="116"/>
      <c r="B521" s="115"/>
      <c r="C521" s="115"/>
      <c r="D521" s="115"/>
      <c r="E521" s="9"/>
      <c r="F521" s="155">
        <v>422410</v>
      </c>
      <c r="G521" s="156" t="s">
        <v>41</v>
      </c>
      <c r="H521" s="157" t="s">
        <v>280</v>
      </c>
      <c r="I521" s="158">
        <v>5000</v>
      </c>
      <c r="J521" s="158">
        <f>K521-I521</f>
        <v>0</v>
      </c>
      <c r="K521" s="158">
        <v>5000</v>
      </c>
      <c r="L521" s="97"/>
    </row>
    <row r="522" spans="1:12" s="98" customFormat="1" ht="20.25" customHeight="1" x14ac:dyDescent="0.25">
      <c r="A522" s="116"/>
      <c r="B522" s="115"/>
      <c r="C522" s="115"/>
      <c r="D522" s="115"/>
      <c r="E522" s="75">
        <v>42242</v>
      </c>
      <c r="F522" s="111"/>
      <c r="G522" s="10" t="s">
        <v>41</v>
      </c>
      <c r="H522" s="111" t="s">
        <v>281</v>
      </c>
      <c r="I522" s="117">
        <f t="shared" ref="I522:K522" si="100">I523</f>
        <v>731985</v>
      </c>
      <c r="J522" s="117">
        <f t="shared" si="100"/>
        <v>0</v>
      </c>
      <c r="K522" s="117">
        <f t="shared" si="100"/>
        <v>731985</v>
      </c>
      <c r="L522" s="97"/>
    </row>
    <row r="523" spans="1:12" s="98" customFormat="1" ht="20.25" customHeight="1" x14ac:dyDescent="0.25">
      <c r="A523" s="116"/>
      <c r="B523" s="115"/>
      <c r="C523" s="115"/>
      <c r="D523" s="115"/>
      <c r="E523" s="9"/>
      <c r="F523" s="155">
        <v>422420</v>
      </c>
      <c r="G523" s="156" t="s">
        <v>41</v>
      </c>
      <c r="H523" s="157" t="s">
        <v>281</v>
      </c>
      <c r="I523" s="158">
        <v>731985</v>
      </c>
      <c r="J523" s="158">
        <f>K523-I523</f>
        <v>0</v>
      </c>
      <c r="K523" s="158">
        <f>819308-160000+62677-1000+11000</f>
        <v>731985</v>
      </c>
      <c r="L523" s="97"/>
    </row>
    <row r="524" spans="1:12" s="98" customFormat="1" ht="20.25" customHeight="1" x14ac:dyDescent="0.25">
      <c r="A524" s="116"/>
      <c r="B524" s="115"/>
      <c r="C524" s="115">
        <v>426</v>
      </c>
      <c r="D524" s="115"/>
      <c r="E524" s="115"/>
      <c r="F524" s="116"/>
      <c r="G524" s="10" t="s">
        <v>41</v>
      </c>
      <c r="H524" s="118" t="s">
        <v>287</v>
      </c>
      <c r="I524" s="117">
        <f t="shared" ref="I524:K526" si="101">I525</f>
        <v>10000</v>
      </c>
      <c r="J524" s="117">
        <f t="shared" si="101"/>
        <v>0</v>
      </c>
      <c r="K524" s="117">
        <f t="shared" si="101"/>
        <v>10000</v>
      </c>
      <c r="L524" s="97"/>
    </row>
    <row r="525" spans="1:12" s="98" customFormat="1" ht="20.25" customHeight="1" x14ac:dyDescent="0.25">
      <c r="A525" s="116"/>
      <c r="B525" s="115"/>
      <c r="C525" s="115"/>
      <c r="D525" s="115">
        <v>4262</v>
      </c>
      <c r="E525" s="115"/>
      <c r="F525" s="116"/>
      <c r="G525" s="10" t="s">
        <v>41</v>
      </c>
      <c r="H525" s="118" t="s">
        <v>288</v>
      </c>
      <c r="I525" s="117">
        <f t="shared" si="101"/>
        <v>10000</v>
      </c>
      <c r="J525" s="117">
        <f t="shared" si="101"/>
        <v>0</v>
      </c>
      <c r="K525" s="117">
        <f t="shared" si="101"/>
        <v>10000</v>
      </c>
      <c r="L525" s="97"/>
    </row>
    <row r="526" spans="1:12" s="98" customFormat="1" ht="20.25" customHeight="1" x14ac:dyDescent="0.25">
      <c r="A526" s="116"/>
      <c r="B526" s="115"/>
      <c r="C526" s="115"/>
      <c r="D526" s="115"/>
      <c r="E526" s="75">
        <v>42621</v>
      </c>
      <c r="F526" s="111"/>
      <c r="G526" s="10" t="s">
        <v>41</v>
      </c>
      <c r="H526" s="111" t="s">
        <v>288</v>
      </c>
      <c r="I526" s="117">
        <f t="shared" si="101"/>
        <v>10000</v>
      </c>
      <c r="J526" s="117">
        <f t="shared" si="101"/>
        <v>0</v>
      </c>
      <c r="K526" s="117">
        <f t="shared" si="101"/>
        <v>10000</v>
      </c>
      <c r="L526" s="97"/>
    </row>
    <row r="527" spans="1:12" s="98" customFormat="1" ht="20.25" customHeight="1" x14ac:dyDescent="0.25">
      <c r="A527" s="116"/>
      <c r="B527" s="115"/>
      <c r="C527" s="115"/>
      <c r="D527" s="115"/>
      <c r="E527" s="9"/>
      <c r="F527" s="155">
        <v>426210</v>
      </c>
      <c r="G527" s="156" t="s">
        <v>41</v>
      </c>
      <c r="H527" s="157" t="s">
        <v>288</v>
      </c>
      <c r="I527" s="158">
        <v>10000</v>
      </c>
      <c r="J527" s="158">
        <f>K527-I527</f>
        <v>0</v>
      </c>
      <c r="K527" s="158">
        <v>10000</v>
      </c>
      <c r="L527" s="97"/>
    </row>
    <row r="528" spans="1:12" s="98" customFormat="1" ht="23.1" customHeight="1" x14ac:dyDescent="0.25">
      <c r="A528" s="111"/>
      <c r="B528" s="118">
        <v>45</v>
      </c>
      <c r="C528" s="116"/>
      <c r="D528" s="116"/>
      <c r="E528" s="116"/>
      <c r="F528" s="116"/>
      <c r="G528" s="159" t="s">
        <v>41</v>
      </c>
      <c r="H528" s="111" t="s">
        <v>44</v>
      </c>
      <c r="I528" s="112">
        <v>20000</v>
      </c>
      <c r="J528" s="112"/>
      <c r="K528" s="112">
        <v>20000</v>
      </c>
      <c r="L528" s="97"/>
    </row>
    <row r="529" spans="1:12" s="98" customFormat="1" ht="20.25" customHeight="1" x14ac:dyDescent="0.2">
      <c r="A529" s="111"/>
      <c r="B529" s="116"/>
      <c r="C529" s="145">
        <v>452</v>
      </c>
      <c r="D529" s="145"/>
      <c r="E529" s="145"/>
      <c r="F529" s="145"/>
      <c r="G529" s="10" t="s">
        <v>41</v>
      </c>
      <c r="H529" s="153" t="s">
        <v>289</v>
      </c>
      <c r="I529" s="117">
        <f>I530</f>
        <v>20000</v>
      </c>
      <c r="J529" s="117">
        <f t="shared" ref="J529:K531" si="102">J530</f>
        <v>0</v>
      </c>
      <c r="K529" s="117">
        <f t="shared" si="102"/>
        <v>20000</v>
      </c>
      <c r="L529" s="97"/>
    </row>
    <row r="530" spans="1:12" s="98" customFormat="1" ht="20.25" customHeight="1" x14ac:dyDescent="0.2">
      <c r="A530" s="111"/>
      <c r="B530" s="116"/>
      <c r="C530" s="145"/>
      <c r="D530" s="145">
        <v>4521</v>
      </c>
      <c r="E530" s="145"/>
      <c r="F530" s="145"/>
      <c r="G530" s="10" t="s">
        <v>41</v>
      </c>
      <c r="H530" s="153" t="s">
        <v>289</v>
      </c>
      <c r="I530" s="117">
        <f>I531</f>
        <v>20000</v>
      </c>
      <c r="J530" s="117">
        <f t="shared" si="102"/>
        <v>0</v>
      </c>
      <c r="K530" s="117">
        <f t="shared" si="102"/>
        <v>20000</v>
      </c>
      <c r="L530" s="97"/>
    </row>
    <row r="531" spans="1:12" s="98" customFormat="1" ht="20.25" customHeight="1" x14ac:dyDescent="0.2">
      <c r="A531" s="111"/>
      <c r="B531" s="116"/>
      <c r="C531" s="145"/>
      <c r="D531" s="145"/>
      <c r="E531" s="145">
        <v>45211</v>
      </c>
      <c r="F531" s="145"/>
      <c r="G531" s="10" t="s">
        <v>41</v>
      </c>
      <c r="H531" s="153" t="s">
        <v>289</v>
      </c>
      <c r="I531" s="117">
        <f>I532</f>
        <v>20000</v>
      </c>
      <c r="J531" s="117">
        <f t="shared" si="102"/>
        <v>0</v>
      </c>
      <c r="K531" s="117">
        <f t="shared" si="102"/>
        <v>20000</v>
      </c>
      <c r="L531" s="97"/>
    </row>
    <row r="532" spans="1:12" s="98" customFormat="1" ht="20.25" customHeight="1" x14ac:dyDescent="0.2">
      <c r="A532" s="111"/>
      <c r="B532" s="116"/>
      <c r="C532" s="145"/>
      <c r="D532" s="145"/>
      <c r="E532" s="145"/>
      <c r="F532" s="155">
        <v>452110</v>
      </c>
      <c r="G532" s="156" t="s">
        <v>41</v>
      </c>
      <c r="H532" s="157" t="s">
        <v>289</v>
      </c>
      <c r="I532" s="158">
        <v>20000</v>
      </c>
      <c r="J532" s="158">
        <f>K532-I532</f>
        <v>0</v>
      </c>
      <c r="K532" s="158">
        <f>30000-11000+1000</f>
        <v>20000</v>
      </c>
      <c r="L532" s="97"/>
    </row>
    <row r="533" spans="1:12" s="103" customFormat="1" ht="23.1" customHeight="1" x14ac:dyDescent="0.25">
      <c r="A533" s="99"/>
      <c r="B533" s="99"/>
      <c r="C533" s="99"/>
      <c r="D533" s="99"/>
      <c r="E533" s="99"/>
      <c r="F533" s="99" t="str">
        <f>+G533</f>
        <v>5.5.</v>
      </c>
      <c r="G533" s="100" t="s">
        <v>38</v>
      </c>
      <c r="H533" s="101" t="s">
        <v>97</v>
      </c>
      <c r="I533" s="102">
        <f>+I534</f>
        <v>1300</v>
      </c>
      <c r="J533" s="102">
        <f t="shared" ref="J533:K534" si="103">+J534</f>
        <v>0</v>
      </c>
      <c r="K533" s="102">
        <f t="shared" si="103"/>
        <v>1300</v>
      </c>
      <c r="L533" s="97"/>
    </row>
    <row r="534" spans="1:12" s="98" customFormat="1" ht="23.1" customHeight="1" x14ac:dyDescent="0.25">
      <c r="A534" s="104">
        <v>4</v>
      </c>
      <c r="B534" s="104"/>
      <c r="C534" s="104"/>
      <c r="D534" s="104"/>
      <c r="E534" s="104"/>
      <c r="F534" s="104"/>
      <c r="G534" s="159" t="s">
        <v>38</v>
      </c>
      <c r="H534" s="106" t="s">
        <v>20</v>
      </c>
      <c r="I534" s="107">
        <f>+I535</f>
        <v>1300</v>
      </c>
      <c r="J534" s="107">
        <f t="shared" si="103"/>
        <v>0</v>
      </c>
      <c r="K534" s="107">
        <f t="shared" si="103"/>
        <v>1300</v>
      </c>
      <c r="L534" s="97"/>
    </row>
    <row r="535" spans="1:12" s="98" customFormat="1" ht="23.1" customHeight="1" x14ac:dyDescent="0.25">
      <c r="A535" s="108"/>
      <c r="B535" s="108">
        <v>42</v>
      </c>
      <c r="C535" s="108"/>
      <c r="D535" s="108"/>
      <c r="E535" s="108"/>
      <c r="F535" s="108"/>
      <c r="G535" s="159" t="s">
        <v>38</v>
      </c>
      <c r="H535" s="109" t="s">
        <v>12</v>
      </c>
      <c r="I535" s="112">
        <f t="shared" ref="I535:K538" si="104">I536</f>
        <v>1300</v>
      </c>
      <c r="J535" s="112">
        <f t="shared" si="104"/>
        <v>0</v>
      </c>
      <c r="K535" s="112">
        <f t="shared" si="104"/>
        <v>1300</v>
      </c>
      <c r="L535" s="97"/>
    </row>
    <row r="536" spans="1:12" s="98" customFormat="1" ht="20.25" customHeight="1" x14ac:dyDescent="0.25">
      <c r="A536" s="108"/>
      <c r="B536" s="115"/>
      <c r="C536" s="115">
        <v>422</v>
      </c>
      <c r="D536" s="116"/>
      <c r="E536" s="108"/>
      <c r="F536" s="108"/>
      <c r="G536" s="10" t="s">
        <v>38</v>
      </c>
      <c r="H536" s="111" t="s">
        <v>272</v>
      </c>
      <c r="I536" s="117">
        <f>I537</f>
        <v>1300</v>
      </c>
      <c r="J536" s="122">
        <f t="shared" si="104"/>
        <v>0</v>
      </c>
      <c r="K536" s="117">
        <f t="shared" si="104"/>
        <v>1300</v>
      </c>
      <c r="L536" s="97"/>
    </row>
    <row r="537" spans="1:12" s="98" customFormat="1" ht="20.25" customHeight="1" x14ac:dyDescent="0.25">
      <c r="A537" s="108"/>
      <c r="B537" s="123"/>
      <c r="C537" s="123"/>
      <c r="D537" s="9">
        <v>4221</v>
      </c>
      <c r="E537" s="9"/>
      <c r="F537" s="9"/>
      <c r="G537" s="10" t="s">
        <v>38</v>
      </c>
      <c r="H537" s="111" t="s">
        <v>273</v>
      </c>
      <c r="I537" s="117">
        <f>I538</f>
        <v>1300</v>
      </c>
      <c r="J537" s="122">
        <f t="shared" si="104"/>
        <v>0</v>
      </c>
      <c r="K537" s="117">
        <f t="shared" si="104"/>
        <v>1300</v>
      </c>
      <c r="L537" s="97"/>
    </row>
    <row r="538" spans="1:12" s="98" customFormat="1" ht="20.25" customHeight="1" x14ac:dyDescent="0.25">
      <c r="A538" s="108"/>
      <c r="B538" s="108"/>
      <c r="C538" s="108"/>
      <c r="D538" s="9"/>
      <c r="E538" s="75">
        <v>42211</v>
      </c>
      <c r="F538" s="9"/>
      <c r="G538" s="10" t="s">
        <v>38</v>
      </c>
      <c r="H538" s="111" t="s">
        <v>274</v>
      </c>
      <c r="I538" s="117">
        <f>I539</f>
        <v>1300</v>
      </c>
      <c r="J538" s="122">
        <f t="shared" si="104"/>
        <v>0</v>
      </c>
      <c r="K538" s="117">
        <f t="shared" si="104"/>
        <v>1300</v>
      </c>
      <c r="L538" s="97"/>
    </row>
    <row r="539" spans="1:12" s="98" customFormat="1" ht="20.25" customHeight="1" x14ac:dyDescent="0.25">
      <c r="A539" s="108"/>
      <c r="B539" s="108"/>
      <c r="C539" s="108"/>
      <c r="D539" s="9"/>
      <c r="E539" s="9"/>
      <c r="F539" s="155">
        <v>422110</v>
      </c>
      <c r="G539" s="156" t="s">
        <v>38</v>
      </c>
      <c r="H539" s="157" t="s">
        <v>290</v>
      </c>
      <c r="I539" s="158">
        <v>1300</v>
      </c>
      <c r="J539" s="158">
        <f>K539-I539</f>
        <v>0</v>
      </c>
      <c r="K539" s="158">
        <v>1300</v>
      </c>
      <c r="L539" s="97"/>
    </row>
    <row r="540" spans="1:12" s="103" customFormat="1" ht="23.1" customHeight="1" x14ac:dyDescent="0.25">
      <c r="A540" s="99"/>
      <c r="B540" s="99"/>
      <c r="C540" s="99"/>
      <c r="D540" s="99"/>
      <c r="E540" s="99"/>
      <c r="F540" s="99" t="str">
        <f>+G540</f>
        <v>7.2.</v>
      </c>
      <c r="G540" s="100" t="s">
        <v>42</v>
      </c>
      <c r="H540" s="101" t="s">
        <v>21</v>
      </c>
      <c r="I540" s="102">
        <f>+I541</f>
        <v>110</v>
      </c>
      <c r="J540" s="102">
        <f t="shared" ref="J540:K540" si="105">+J541</f>
        <v>0</v>
      </c>
      <c r="K540" s="102">
        <f t="shared" si="105"/>
        <v>110</v>
      </c>
      <c r="L540" s="97"/>
    </row>
    <row r="541" spans="1:12" s="98" customFormat="1" ht="23.1" customHeight="1" x14ac:dyDescent="0.25">
      <c r="A541" s="104">
        <v>4</v>
      </c>
      <c r="B541" s="104"/>
      <c r="C541" s="104"/>
      <c r="D541" s="104"/>
      <c r="E541" s="104"/>
      <c r="F541" s="104"/>
      <c r="G541" s="159" t="s">
        <v>42</v>
      </c>
      <c r="H541" s="106" t="s">
        <v>20</v>
      </c>
      <c r="I541" s="107">
        <f>+I542+I547</f>
        <v>110</v>
      </c>
      <c r="J541" s="107">
        <f t="shared" ref="J541:K541" si="106">+J542+J547</f>
        <v>0</v>
      </c>
      <c r="K541" s="107">
        <f t="shared" si="106"/>
        <v>110</v>
      </c>
      <c r="L541" s="97"/>
    </row>
    <row r="542" spans="1:12" s="98" customFormat="1" ht="19.5" customHeight="1" x14ac:dyDescent="0.25">
      <c r="A542" s="123"/>
      <c r="B542" s="108">
        <v>41</v>
      </c>
      <c r="C542" s="108"/>
      <c r="D542" s="108"/>
      <c r="E542" s="108"/>
      <c r="F542" s="108"/>
      <c r="G542" s="159" t="s">
        <v>42</v>
      </c>
      <c r="H542" s="109" t="s">
        <v>11</v>
      </c>
      <c r="I542" s="112">
        <f t="shared" ref="I542:K544" si="107">I543</f>
        <v>0</v>
      </c>
      <c r="J542" s="112">
        <f t="shared" si="107"/>
        <v>0</v>
      </c>
      <c r="K542" s="112">
        <f t="shared" si="107"/>
        <v>0</v>
      </c>
      <c r="L542" s="97"/>
    </row>
    <row r="543" spans="1:12" s="98" customFormat="1" ht="19.5" customHeight="1" x14ac:dyDescent="0.25">
      <c r="A543" s="123"/>
      <c r="B543" s="115"/>
      <c r="C543" s="115">
        <v>412</v>
      </c>
      <c r="D543" s="115"/>
      <c r="E543" s="115"/>
      <c r="F543" s="116"/>
      <c r="G543" s="124" t="s">
        <v>42</v>
      </c>
      <c r="H543" s="111" t="s">
        <v>271</v>
      </c>
      <c r="I543" s="117">
        <f t="shared" si="107"/>
        <v>0</v>
      </c>
      <c r="J543" s="117">
        <f t="shared" si="107"/>
        <v>0</v>
      </c>
      <c r="K543" s="117">
        <f t="shared" si="107"/>
        <v>0</v>
      </c>
      <c r="L543" s="97"/>
    </row>
    <row r="544" spans="1:12" s="98" customFormat="1" ht="19.5" customHeight="1" x14ac:dyDescent="0.25">
      <c r="A544" s="123"/>
      <c r="B544" s="115"/>
      <c r="C544" s="115"/>
      <c r="D544" s="115">
        <v>4123</v>
      </c>
      <c r="E544" s="115"/>
      <c r="F544" s="116"/>
      <c r="G544" s="124" t="s">
        <v>42</v>
      </c>
      <c r="H544" s="111" t="s">
        <v>201</v>
      </c>
      <c r="I544" s="117">
        <f t="shared" si="107"/>
        <v>0</v>
      </c>
      <c r="J544" s="117">
        <f t="shared" si="107"/>
        <v>0</v>
      </c>
      <c r="K544" s="117">
        <f t="shared" si="107"/>
        <v>0</v>
      </c>
      <c r="L544" s="97"/>
    </row>
    <row r="545" spans="1:12" s="98" customFormat="1" ht="19.5" customHeight="1" x14ac:dyDescent="0.25">
      <c r="A545" s="123"/>
      <c r="B545" s="115"/>
      <c r="C545" s="115"/>
      <c r="D545" s="115"/>
      <c r="E545" s="75">
        <v>41231</v>
      </c>
      <c r="F545" s="111"/>
      <c r="G545" s="124" t="s">
        <v>42</v>
      </c>
      <c r="H545" s="111" t="s">
        <v>201</v>
      </c>
      <c r="I545" s="117">
        <f>I546</f>
        <v>0</v>
      </c>
      <c r="J545" s="117">
        <f>J546</f>
        <v>0</v>
      </c>
      <c r="K545" s="117">
        <f>K546</f>
        <v>0</v>
      </c>
      <c r="L545" s="97"/>
    </row>
    <row r="546" spans="1:12" s="98" customFormat="1" ht="19.5" customHeight="1" x14ac:dyDescent="0.25">
      <c r="A546" s="123"/>
      <c r="B546" s="115"/>
      <c r="C546" s="115"/>
      <c r="D546" s="115"/>
      <c r="E546" s="9"/>
      <c r="F546" s="155">
        <v>412310</v>
      </c>
      <c r="G546" s="156" t="s">
        <v>42</v>
      </c>
      <c r="H546" s="157" t="s">
        <v>201</v>
      </c>
      <c r="I546" s="158">
        <v>0</v>
      </c>
      <c r="J546" s="158">
        <f>K546-I546</f>
        <v>0</v>
      </c>
      <c r="K546" s="158">
        <v>0</v>
      </c>
      <c r="L546" s="97"/>
    </row>
    <row r="547" spans="1:12" s="98" customFormat="1" ht="23.1" customHeight="1" x14ac:dyDescent="0.25">
      <c r="A547" s="123"/>
      <c r="B547" s="108">
        <v>42</v>
      </c>
      <c r="C547" s="108"/>
      <c r="D547" s="108"/>
      <c r="E547" s="108"/>
      <c r="F547" s="108"/>
      <c r="G547" s="159" t="s">
        <v>42</v>
      </c>
      <c r="H547" s="109" t="s">
        <v>12</v>
      </c>
      <c r="I547" s="110">
        <f t="shared" ref="I547:K547" si="108">I548+I552</f>
        <v>110</v>
      </c>
      <c r="J547" s="110">
        <f t="shared" si="108"/>
        <v>0</v>
      </c>
      <c r="K547" s="110">
        <f t="shared" si="108"/>
        <v>110</v>
      </c>
      <c r="L547" s="97"/>
    </row>
    <row r="548" spans="1:12" s="98" customFormat="1" ht="19.5" customHeight="1" x14ac:dyDescent="0.25">
      <c r="A548" s="123"/>
      <c r="B548" s="115"/>
      <c r="C548" s="115">
        <v>422</v>
      </c>
      <c r="D548" s="115"/>
      <c r="E548" s="115"/>
      <c r="F548" s="116"/>
      <c r="G548" s="10" t="s">
        <v>42</v>
      </c>
      <c r="H548" s="111" t="s">
        <v>272</v>
      </c>
      <c r="I548" s="117">
        <f t="shared" ref="I548:K550" si="109">I549</f>
        <v>110</v>
      </c>
      <c r="J548" s="117">
        <f t="shared" si="109"/>
        <v>0</v>
      </c>
      <c r="K548" s="117">
        <f t="shared" si="109"/>
        <v>110</v>
      </c>
      <c r="L548" s="97"/>
    </row>
    <row r="549" spans="1:12" s="98" customFormat="1" ht="19.5" customHeight="1" x14ac:dyDescent="0.25">
      <c r="A549" s="123"/>
      <c r="B549" s="115"/>
      <c r="C549" s="115"/>
      <c r="D549" s="115">
        <v>4224</v>
      </c>
      <c r="E549" s="115"/>
      <c r="F549" s="116"/>
      <c r="G549" s="10" t="s">
        <v>42</v>
      </c>
      <c r="H549" s="111" t="s">
        <v>279</v>
      </c>
      <c r="I549" s="117">
        <f t="shared" si="109"/>
        <v>110</v>
      </c>
      <c r="J549" s="117">
        <f t="shared" si="109"/>
        <v>0</v>
      </c>
      <c r="K549" s="117">
        <f t="shared" si="109"/>
        <v>110</v>
      </c>
      <c r="L549" s="97"/>
    </row>
    <row r="550" spans="1:12" s="98" customFormat="1" ht="19.5" customHeight="1" x14ac:dyDescent="0.25">
      <c r="A550" s="123"/>
      <c r="B550" s="115"/>
      <c r="C550" s="115"/>
      <c r="D550" s="115"/>
      <c r="E550" s="75">
        <v>42242</v>
      </c>
      <c r="F550" s="111"/>
      <c r="G550" s="10" t="s">
        <v>42</v>
      </c>
      <c r="H550" s="111" t="s">
        <v>281</v>
      </c>
      <c r="I550" s="117">
        <f t="shared" si="109"/>
        <v>110</v>
      </c>
      <c r="J550" s="117">
        <f t="shared" si="109"/>
        <v>0</v>
      </c>
      <c r="K550" s="117">
        <f t="shared" si="109"/>
        <v>110</v>
      </c>
      <c r="L550" s="97"/>
    </row>
    <row r="551" spans="1:12" s="98" customFormat="1" ht="19.5" customHeight="1" x14ac:dyDescent="0.25">
      <c r="A551" s="123"/>
      <c r="B551" s="115"/>
      <c r="C551" s="115"/>
      <c r="D551" s="115"/>
      <c r="E551" s="9"/>
      <c r="F551" s="155">
        <v>422420</v>
      </c>
      <c r="G551" s="156" t="s">
        <v>42</v>
      </c>
      <c r="H551" s="157" t="s">
        <v>281</v>
      </c>
      <c r="I551" s="158">
        <v>110</v>
      </c>
      <c r="J551" s="158">
        <f>K551-I551</f>
        <v>0</v>
      </c>
      <c r="K551" s="158">
        <v>110</v>
      </c>
      <c r="L551" s="97"/>
    </row>
    <row r="552" spans="1:12" s="98" customFormat="1" ht="19.5" customHeight="1" x14ac:dyDescent="0.25">
      <c r="A552" s="123"/>
      <c r="B552" s="115"/>
      <c r="C552" s="115">
        <v>423</v>
      </c>
      <c r="D552" s="115"/>
      <c r="E552" s="115"/>
      <c r="F552" s="116"/>
      <c r="G552" s="126" t="s">
        <v>42</v>
      </c>
      <c r="H552" s="111" t="s">
        <v>284</v>
      </c>
      <c r="I552" s="117">
        <f t="shared" ref="I552:K554" si="110">I553</f>
        <v>0</v>
      </c>
      <c r="J552" s="117">
        <f t="shared" si="110"/>
        <v>0</v>
      </c>
      <c r="K552" s="117">
        <f t="shared" si="110"/>
        <v>0</v>
      </c>
      <c r="L552" s="97"/>
    </row>
    <row r="553" spans="1:12" s="98" customFormat="1" ht="19.5" customHeight="1" x14ac:dyDescent="0.25">
      <c r="A553" s="123"/>
      <c r="B553" s="115"/>
      <c r="C553" s="115"/>
      <c r="D553" s="115">
        <v>4231</v>
      </c>
      <c r="E553" s="115"/>
      <c r="F553" s="116"/>
      <c r="G553" s="126" t="s">
        <v>42</v>
      </c>
      <c r="H553" s="111" t="s">
        <v>285</v>
      </c>
      <c r="I553" s="117">
        <f t="shared" si="110"/>
        <v>0</v>
      </c>
      <c r="J553" s="117">
        <f t="shared" si="110"/>
        <v>0</v>
      </c>
      <c r="K553" s="117">
        <f t="shared" si="110"/>
        <v>0</v>
      </c>
      <c r="L553" s="97"/>
    </row>
    <row r="554" spans="1:12" s="98" customFormat="1" ht="19.5" customHeight="1" x14ac:dyDescent="0.25">
      <c r="A554" s="123"/>
      <c r="B554" s="115"/>
      <c r="C554" s="115"/>
      <c r="D554" s="115"/>
      <c r="E554" s="75">
        <v>42311</v>
      </c>
      <c r="F554" s="111"/>
      <c r="G554" s="10" t="s">
        <v>42</v>
      </c>
      <c r="H554" s="111" t="s">
        <v>286</v>
      </c>
      <c r="I554" s="117">
        <f t="shared" si="110"/>
        <v>0</v>
      </c>
      <c r="J554" s="117">
        <f t="shared" si="110"/>
        <v>0</v>
      </c>
      <c r="K554" s="117">
        <f t="shared" si="110"/>
        <v>0</v>
      </c>
      <c r="L554" s="97"/>
    </row>
    <row r="555" spans="1:12" s="98" customFormat="1" ht="19.5" customHeight="1" x14ac:dyDescent="0.25">
      <c r="A555" s="123"/>
      <c r="B555" s="115"/>
      <c r="C555" s="115"/>
      <c r="D555" s="115"/>
      <c r="E555" s="9"/>
      <c r="F555" s="155">
        <v>423110</v>
      </c>
      <c r="G555" s="156" t="s">
        <v>42</v>
      </c>
      <c r="H555" s="157" t="s">
        <v>286</v>
      </c>
      <c r="I555" s="158"/>
      <c r="J555" s="158"/>
      <c r="K555" s="158"/>
      <c r="L555" s="97"/>
    </row>
    <row r="556" spans="1:12" s="98" customFormat="1" ht="30" customHeight="1" x14ac:dyDescent="0.25">
      <c r="A556" s="406" t="s">
        <v>96</v>
      </c>
      <c r="B556" s="407"/>
      <c r="C556" s="407"/>
      <c r="D556" s="407"/>
      <c r="E556" s="407"/>
      <c r="F556" s="407"/>
      <c r="G556" s="408"/>
      <c r="H556" s="95" t="s">
        <v>99</v>
      </c>
      <c r="I556" s="96">
        <f>+I557</f>
        <v>0</v>
      </c>
      <c r="J556" s="96">
        <f t="shared" ref="J556:K557" si="111">+J557</f>
        <v>0</v>
      </c>
      <c r="K556" s="96">
        <f t="shared" si="111"/>
        <v>0</v>
      </c>
    </row>
    <row r="557" spans="1:12" s="103" customFormat="1" ht="21.75" customHeight="1" x14ac:dyDescent="0.25">
      <c r="A557" s="99"/>
      <c r="B557" s="99"/>
      <c r="C557" s="99"/>
      <c r="D557" s="99"/>
      <c r="E557" s="99"/>
      <c r="F557" s="99" t="str">
        <f>+G557</f>
        <v>5.5.</v>
      </c>
      <c r="G557" s="100" t="s">
        <v>38</v>
      </c>
      <c r="H557" s="101" t="s">
        <v>18</v>
      </c>
      <c r="I557" s="102">
        <f>+I558</f>
        <v>0</v>
      </c>
      <c r="J557" s="102">
        <f t="shared" si="111"/>
        <v>0</v>
      </c>
      <c r="K557" s="102">
        <f>+K558</f>
        <v>0</v>
      </c>
      <c r="L557" s="97"/>
    </row>
    <row r="558" spans="1:12" s="98" customFormat="1" ht="20.25" customHeight="1" x14ac:dyDescent="0.25">
      <c r="A558" s="104">
        <v>3</v>
      </c>
      <c r="B558" s="104"/>
      <c r="C558" s="104"/>
      <c r="D558" s="104"/>
      <c r="E558" s="104"/>
      <c r="F558" s="104"/>
      <c r="G558" s="159" t="s">
        <v>38</v>
      </c>
      <c r="H558" s="106" t="s">
        <v>17</v>
      </c>
      <c r="I558" s="107">
        <f>+I559+I560</f>
        <v>0</v>
      </c>
      <c r="J558" s="107">
        <f>+J559+J560</f>
        <v>0</v>
      </c>
      <c r="K558" s="107">
        <f>+K559+K560</f>
        <v>0</v>
      </c>
      <c r="L558" s="97"/>
    </row>
    <row r="559" spans="1:12" s="98" customFormat="1" ht="20.25" customHeight="1" x14ac:dyDescent="0.25">
      <c r="A559" s="108"/>
      <c r="B559" s="108">
        <v>31</v>
      </c>
      <c r="C559" s="108"/>
      <c r="D559" s="108"/>
      <c r="E559" s="108"/>
      <c r="F559" s="108"/>
      <c r="G559" s="159" t="s">
        <v>38</v>
      </c>
      <c r="H559" s="109" t="s">
        <v>6</v>
      </c>
      <c r="I559" s="110">
        <v>0</v>
      </c>
      <c r="J559" s="110">
        <f>+K559-I559</f>
        <v>0</v>
      </c>
      <c r="K559" s="110">
        <v>0</v>
      </c>
      <c r="L559" s="97"/>
    </row>
    <row r="560" spans="1:12" s="98" customFormat="1" ht="20.25" customHeight="1" x14ac:dyDescent="0.25">
      <c r="A560" s="108"/>
      <c r="B560" s="108">
        <v>32</v>
      </c>
      <c r="C560" s="108"/>
      <c r="D560" s="108"/>
      <c r="E560" s="108"/>
      <c r="F560" s="108"/>
      <c r="G560" s="159" t="s">
        <v>38</v>
      </c>
      <c r="H560" s="111" t="s">
        <v>7</v>
      </c>
      <c r="I560" s="112">
        <v>0</v>
      </c>
      <c r="J560" s="110">
        <f>+K560-I560</f>
        <v>0</v>
      </c>
      <c r="K560" s="112">
        <v>0</v>
      </c>
      <c r="L560" s="97"/>
    </row>
    <row r="561" spans="1:12" s="98" customFormat="1" ht="30" customHeight="1" x14ac:dyDescent="0.25">
      <c r="A561" s="406" t="s">
        <v>312</v>
      </c>
      <c r="B561" s="407"/>
      <c r="C561" s="407"/>
      <c r="D561" s="407"/>
      <c r="E561" s="407"/>
      <c r="F561" s="407"/>
      <c r="G561" s="408"/>
      <c r="H561" s="95" t="s">
        <v>313</v>
      </c>
      <c r="I561" s="96"/>
      <c r="J561" s="96"/>
      <c r="K561" s="96"/>
    </row>
    <row r="562" spans="1:12" s="103" customFormat="1" ht="21.75" customHeight="1" x14ac:dyDescent="0.25">
      <c r="A562" s="99"/>
      <c r="B562" s="99"/>
      <c r="C562" s="99"/>
      <c r="D562" s="99"/>
      <c r="E562" s="99"/>
      <c r="F562" s="99" t="str">
        <f>+G562</f>
        <v>5.5.</v>
      </c>
      <c r="G562" s="100" t="s">
        <v>38</v>
      </c>
      <c r="H562" s="101" t="s">
        <v>18</v>
      </c>
      <c r="I562" s="102">
        <f>+I563</f>
        <v>0</v>
      </c>
      <c r="J562" s="102">
        <f t="shared" ref="J562:K562" si="112">+J563</f>
        <v>0</v>
      </c>
      <c r="K562" s="102">
        <f t="shared" si="112"/>
        <v>0</v>
      </c>
      <c r="L562" s="97"/>
    </row>
    <row r="563" spans="1:12" s="98" customFormat="1" ht="20.25" customHeight="1" x14ac:dyDescent="0.25">
      <c r="A563" s="104">
        <v>4</v>
      </c>
      <c r="B563" s="104"/>
      <c r="C563" s="104"/>
      <c r="D563" s="104"/>
      <c r="E563" s="104"/>
      <c r="F563" s="104"/>
      <c r="G563" s="159" t="s">
        <v>38</v>
      </c>
      <c r="H563" s="106" t="s">
        <v>20</v>
      </c>
      <c r="I563" s="107">
        <f>+I564+I565</f>
        <v>0</v>
      </c>
      <c r="J563" s="107">
        <f>+J564+J565</f>
        <v>0</v>
      </c>
      <c r="K563" s="107">
        <f>+K564+K565</f>
        <v>0</v>
      </c>
      <c r="L563" s="97"/>
    </row>
    <row r="564" spans="1:12" s="98" customFormat="1" ht="20.25" customHeight="1" x14ac:dyDescent="0.25">
      <c r="A564" s="108"/>
      <c r="B564" s="108">
        <v>41</v>
      </c>
      <c r="C564" s="108"/>
      <c r="D564" s="108"/>
      <c r="E564" s="108"/>
      <c r="F564" s="108"/>
      <c r="G564" s="159" t="s">
        <v>38</v>
      </c>
      <c r="H564" s="109" t="s">
        <v>11</v>
      </c>
      <c r="I564" s="112">
        <v>0</v>
      </c>
      <c r="J564" s="112">
        <v>0</v>
      </c>
      <c r="K564" s="112">
        <v>0</v>
      </c>
      <c r="L564" s="97"/>
    </row>
    <row r="565" spans="1:12" s="98" customFormat="1" ht="20.25" customHeight="1" x14ac:dyDescent="0.25">
      <c r="A565" s="105"/>
      <c r="B565" s="108">
        <v>42</v>
      </c>
      <c r="C565" s="108"/>
      <c r="D565" s="108"/>
      <c r="E565" s="108"/>
      <c r="F565" s="108"/>
      <c r="G565" s="159" t="s">
        <v>38</v>
      </c>
      <c r="H565" s="109" t="s">
        <v>12</v>
      </c>
      <c r="I565" s="112">
        <v>0</v>
      </c>
      <c r="J565" s="112">
        <v>0</v>
      </c>
      <c r="K565" s="112">
        <v>0</v>
      </c>
      <c r="L565" s="97"/>
    </row>
    <row r="566" spans="1:12" s="98" customFormat="1" ht="34.5" customHeight="1" x14ac:dyDescent="0.25">
      <c r="A566" s="406" t="s">
        <v>94</v>
      </c>
      <c r="B566" s="407"/>
      <c r="C566" s="407"/>
      <c r="D566" s="407"/>
      <c r="E566" s="407"/>
      <c r="F566" s="407"/>
      <c r="G566" s="408"/>
      <c r="H566" s="95" t="s">
        <v>100</v>
      </c>
      <c r="I566" s="96">
        <f>+I567</f>
        <v>12500</v>
      </c>
      <c r="J566" s="96">
        <f t="shared" ref="J566:K567" si="113">+J567</f>
        <v>0</v>
      </c>
      <c r="K566" s="96">
        <f t="shared" si="113"/>
        <v>12500</v>
      </c>
    </row>
    <row r="567" spans="1:12" s="103" customFormat="1" ht="23.1" customHeight="1" x14ac:dyDescent="0.25">
      <c r="A567" s="99"/>
      <c r="B567" s="99"/>
      <c r="C567" s="99"/>
      <c r="D567" s="99"/>
      <c r="E567" s="99"/>
      <c r="F567" s="99" t="str">
        <f>+G567</f>
        <v>3.1.</v>
      </c>
      <c r="G567" s="100" t="s">
        <v>40</v>
      </c>
      <c r="H567" s="101" t="s">
        <v>19</v>
      </c>
      <c r="I567" s="102">
        <f>+I568</f>
        <v>12500</v>
      </c>
      <c r="J567" s="102">
        <f t="shared" si="113"/>
        <v>0</v>
      </c>
      <c r="K567" s="102">
        <f t="shared" si="113"/>
        <v>12500</v>
      </c>
      <c r="L567" s="97"/>
    </row>
    <row r="568" spans="1:12" s="103" customFormat="1" ht="23.1" customHeight="1" x14ac:dyDescent="0.25">
      <c r="A568" s="104">
        <v>3</v>
      </c>
      <c r="B568" s="104"/>
      <c r="C568" s="104"/>
      <c r="D568" s="104"/>
      <c r="E568" s="104"/>
      <c r="F568" s="104"/>
      <c r="G568" s="159" t="s">
        <v>40</v>
      </c>
      <c r="H568" s="106" t="s">
        <v>17</v>
      </c>
      <c r="I568" s="107">
        <f>+I569+I601</f>
        <v>12500</v>
      </c>
      <c r="J568" s="107">
        <f t="shared" ref="J568:K568" si="114">+J569+J601</f>
        <v>0</v>
      </c>
      <c r="K568" s="107">
        <f t="shared" si="114"/>
        <v>12500</v>
      </c>
      <c r="L568" s="97"/>
    </row>
    <row r="569" spans="1:12" s="98" customFormat="1" ht="23.1" customHeight="1" x14ac:dyDescent="0.25">
      <c r="A569" s="108"/>
      <c r="B569" s="108">
        <v>31</v>
      </c>
      <c r="C569" s="108"/>
      <c r="D569" s="108"/>
      <c r="E569" s="108"/>
      <c r="F569" s="108"/>
      <c r="G569" s="159" t="s">
        <v>40</v>
      </c>
      <c r="H569" s="109" t="s">
        <v>6</v>
      </c>
      <c r="I569" s="110">
        <f>I570+I580+I592</f>
        <v>11350</v>
      </c>
      <c r="J569" s="110">
        <f>J570+J580+J592</f>
        <v>0</v>
      </c>
      <c r="K569" s="110">
        <f>K570+K580+K592</f>
        <v>11350</v>
      </c>
      <c r="L569" s="97"/>
    </row>
    <row r="570" spans="1:12" s="98" customFormat="1" ht="20.25" customHeight="1" x14ac:dyDescent="0.25">
      <c r="A570" s="108"/>
      <c r="B570" s="115"/>
      <c r="C570" s="115">
        <v>311</v>
      </c>
      <c r="D570" s="115"/>
      <c r="E570" s="115"/>
      <c r="F570" s="116"/>
      <c r="G570" s="10" t="s">
        <v>40</v>
      </c>
      <c r="H570" s="111" t="s">
        <v>114</v>
      </c>
      <c r="I570" s="117">
        <f>I571+I577</f>
        <v>9650</v>
      </c>
      <c r="J570" s="117">
        <f>J571+J577</f>
        <v>0</v>
      </c>
      <c r="K570" s="117">
        <f>K571+K577</f>
        <v>9650</v>
      </c>
      <c r="L570" s="97"/>
    </row>
    <row r="571" spans="1:12" s="98" customFormat="1" ht="20.25" customHeight="1" x14ac:dyDescent="0.25">
      <c r="A571" s="108"/>
      <c r="B571" s="115"/>
      <c r="C571" s="115"/>
      <c r="D571" s="115">
        <v>3111</v>
      </c>
      <c r="E571" s="115"/>
      <c r="F571" s="116"/>
      <c r="G571" s="10" t="s">
        <v>40</v>
      </c>
      <c r="H571" s="111" t="s">
        <v>115</v>
      </c>
      <c r="I571" s="117">
        <f t="shared" ref="I571:K572" si="115">I572</f>
        <v>9560</v>
      </c>
      <c r="J571" s="117">
        <f t="shared" si="115"/>
        <v>0</v>
      </c>
      <c r="K571" s="117">
        <f t="shared" si="115"/>
        <v>9560</v>
      </c>
      <c r="L571" s="97"/>
    </row>
    <row r="572" spans="1:12" s="98" customFormat="1" ht="20.25" customHeight="1" x14ac:dyDescent="0.25">
      <c r="A572" s="108"/>
      <c r="B572" s="115"/>
      <c r="C572" s="115"/>
      <c r="D572" s="115"/>
      <c r="E572" s="75">
        <v>31111</v>
      </c>
      <c r="F572" s="111"/>
      <c r="G572" s="10" t="s">
        <v>40</v>
      </c>
      <c r="H572" s="111" t="s">
        <v>116</v>
      </c>
      <c r="I572" s="117">
        <f t="shared" si="115"/>
        <v>9560</v>
      </c>
      <c r="J572" s="117">
        <f t="shared" si="115"/>
        <v>0</v>
      </c>
      <c r="K572" s="117">
        <f t="shared" si="115"/>
        <v>9560</v>
      </c>
      <c r="L572" s="97"/>
    </row>
    <row r="573" spans="1:12" s="98" customFormat="1" ht="20.25" customHeight="1" x14ac:dyDescent="0.25">
      <c r="A573" s="108"/>
      <c r="B573" s="115"/>
      <c r="C573" s="115"/>
      <c r="D573" s="115"/>
      <c r="E573" s="9"/>
      <c r="F573" s="155">
        <v>311110</v>
      </c>
      <c r="G573" s="156" t="s">
        <v>40</v>
      </c>
      <c r="H573" s="157" t="s">
        <v>291</v>
      </c>
      <c r="I573" s="158">
        <f>8900+660</f>
        <v>9560</v>
      </c>
      <c r="J573" s="158">
        <f>K573-I573</f>
        <v>0</v>
      </c>
      <c r="K573" s="162">
        <f>8900+660</f>
        <v>9560</v>
      </c>
      <c r="L573" s="97"/>
    </row>
    <row r="574" spans="1:12" s="98" customFormat="1" ht="20.25" customHeight="1" x14ac:dyDescent="0.25">
      <c r="A574" s="108"/>
      <c r="B574" s="115"/>
      <c r="C574" s="115"/>
      <c r="D574" s="115">
        <v>3113</v>
      </c>
      <c r="E574" s="115"/>
      <c r="F574" s="116"/>
      <c r="G574" s="10" t="s">
        <v>40</v>
      </c>
      <c r="H574" s="111" t="s">
        <v>123</v>
      </c>
      <c r="I574" s="117"/>
      <c r="J574" s="117"/>
      <c r="K574" s="117"/>
      <c r="L574" s="97"/>
    </row>
    <row r="575" spans="1:12" s="98" customFormat="1" ht="20.25" customHeight="1" x14ac:dyDescent="0.25">
      <c r="A575" s="108"/>
      <c r="B575" s="115"/>
      <c r="C575" s="115"/>
      <c r="D575" s="115"/>
      <c r="E575" s="75">
        <v>31131</v>
      </c>
      <c r="F575" s="111"/>
      <c r="G575" s="10" t="s">
        <v>40</v>
      </c>
      <c r="H575" s="111" t="s">
        <v>123</v>
      </c>
      <c r="I575" s="117"/>
      <c r="J575" s="117"/>
      <c r="K575" s="117"/>
      <c r="L575" s="97"/>
    </row>
    <row r="576" spans="1:12" s="98" customFormat="1" ht="20.25" customHeight="1" x14ac:dyDescent="0.25">
      <c r="A576" s="108"/>
      <c r="B576" s="115"/>
      <c r="C576" s="115"/>
      <c r="D576" s="115"/>
      <c r="E576" s="9"/>
      <c r="F576" s="155">
        <v>313310</v>
      </c>
      <c r="G576" s="156" t="s">
        <v>40</v>
      </c>
      <c r="H576" s="157" t="s">
        <v>123</v>
      </c>
      <c r="I576" s="158"/>
      <c r="J576" s="158"/>
      <c r="K576" s="158"/>
      <c r="L576" s="97"/>
    </row>
    <row r="577" spans="1:12" s="98" customFormat="1" ht="20.25" customHeight="1" x14ac:dyDescent="0.25">
      <c r="A577" s="108"/>
      <c r="B577" s="115"/>
      <c r="C577" s="115"/>
      <c r="D577" s="115">
        <v>3114</v>
      </c>
      <c r="E577" s="115"/>
      <c r="F577" s="116"/>
      <c r="G577" s="10" t="s">
        <v>40</v>
      </c>
      <c r="H577" s="111" t="s">
        <v>124</v>
      </c>
      <c r="I577" s="117">
        <f t="shared" ref="I577:K578" si="116">I578</f>
        <v>90</v>
      </c>
      <c r="J577" s="117">
        <f t="shared" si="116"/>
        <v>0</v>
      </c>
      <c r="K577" s="117">
        <f t="shared" si="116"/>
        <v>90</v>
      </c>
      <c r="L577" s="97"/>
    </row>
    <row r="578" spans="1:12" s="98" customFormat="1" ht="20.25" customHeight="1" x14ac:dyDescent="0.25">
      <c r="A578" s="108"/>
      <c r="B578" s="115"/>
      <c r="C578" s="115"/>
      <c r="D578" s="115"/>
      <c r="E578" s="75">
        <v>31141</v>
      </c>
      <c r="F578" s="111"/>
      <c r="G578" s="10" t="s">
        <v>40</v>
      </c>
      <c r="H578" s="111" t="s">
        <v>124</v>
      </c>
      <c r="I578" s="117">
        <f t="shared" si="116"/>
        <v>90</v>
      </c>
      <c r="J578" s="117">
        <f t="shared" si="116"/>
        <v>0</v>
      </c>
      <c r="K578" s="117">
        <f t="shared" si="116"/>
        <v>90</v>
      </c>
      <c r="L578" s="97"/>
    </row>
    <row r="579" spans="1:12" s="98" customFormat="1" ht="20.25" customHeight="1" x14ac:dyDescent="0.25">
      <c r="A579" s="108"/>
      <c r="B579" s="115"/>
      <c r="C579" s="115"/>
      <c r="D579" s="115"/>
      <c r="E579" s="9"/>
      <c r="F579" s="155">
        <v>311410</v>
      </c>
      <c r="G579" s="156" t="s">
        <v>40</v>
      </c>
      <c r="H579" s="157" t="s">
        <v>124</v>
      </c>
      <c r="I579" s="158">
        <v>90</v>
      </c>
      <c r="J579" s="158">
        <f>K579-I579</f>
        <v>0</v>
      </c>
      <c r="K579" s="162">
        <v>90</v>
      </c>
      <c r="L579" s="97"/>
    </row>
    <row r="580" spans="1:12" s="98" customFormat="1" ht="20.25" customHeight="1" x14ac:dyDescent="0.25">
      <c r="A580" s="108"/>
      <c r="B580" s="115"/>
      <c r="C580" s="115">
        <v>312</v>
      </c>
      <c r="D580" s="115"/>
      <c r="E580" s="115"/>
      <c r="F580" s="116"/>
      <c r="G580" s="10" t="s">
        <v>40</v>
      </c>
      <c r="H580" s="111" t="s">
        <v>127</v>
      </c>
      <c r="I580" s="117">
        <f>I581</f>
        <v>100</v>
      </c>
      <c r="J580" s="117">
        <f>J581</f>
        <v>0</v>
      </c>
      <c r="K580" s="117">
        <f>K581</f>
        <v>100</v>
      </c>
      <c r="L580" s="97"/>
    </row>
    <row r="581" spans="1:12" s="98" customFormat="1" ht="20.25" customHeight="1" x14ac:dyDescent="0.25">
      <c r="A581" s="108"/>
      <c r="B581" s="115"/>
      <c r="C581" s="115"/>
      <c r="D581" s="115">
        <v>3121</v>
      </c>
      <c r="E581" s="115"/>
      <c r="F581" s="116"/>
      <c r="G581" s="10" t="s">
        <v>40</v>
      </c>
      <c r="H581" s="111" t="s">
        <v>127</v>
      </c>
      <c r="I581" s="117">
        <f>I590</f>
        <v>100</v>
      </c>
      <c r="J581" s="117">
        <f>J590</f>
        <v>0</v>
      </c>
      <c r="K581" s="117">
        <f>K590</f>
        <v>100</v>
      </c>
      <c r="L581" s="97"/>
    </row>
    <row r="582" spans="1:12" s="98" customFormat="1" ht="20.25" customHeight="1" x14ac:dyDescent="0.25">
      <c r="A582" s="108"/>
      <c r="B582" s="115"/>
      <c r="C582" s="115"/>
      <c r="D582" s="115"/>
      <c r="E582" s="75">
        <v>31212</v>
      </c>
      <c r="F582" s="111"/>
      <c r="G582" s="10" t="s">
        <v>40</v>
      </c>
      <c r="H582" s="111" t="s">
        <v>128</v>
      </c>
      <c r="I582" s="117"/>
      <c r="J582" s="117"/>
      <c r="K582" s="117"/>
      <c r="L582" s="97"/>
    </row>
    <row r="583" spans="1:12" s="98" customFormat="1" ht="20.25" customHeight="1" x14ac:dyDescent="0.25">
      <c r="A583" s="108"/>
      <c r="B583" s="115"/>
      <c r="C583" s="115"/>
      <c r="D583" s="115"/>
      <c r="E583" s="9"/>
      <c r="F583" s="155">
        <v>312120</v>
      </c>
      <c r="G583" s="156" t="s">
        <v>40</v>
      </c>
      <c r="H583" s="157" t="s">
        <v>128</v>
      </c>
      <c r="I583" s="158"/>
      <c r="J583" s="158"/>
      <c r="K583" s="158"/>
      <c r="L583" s="97"/>
    </row>
    <row r="584" spans="1:12" s="98" customFormat="1" ht="20.25" customHeight="1" x14ac:dyDescent="0.25">
      <c r="A584" s="108"/>
      <c r="B584" s="115"/>
      <c r="C584" s="115"/>
      <c r="D584" s="115"/>
      <c r="E584" s="75">
        <v>31213</v>
      </c>
      <c r="F584" s="111"/>
      <c r="G584" s="10" t="s">
        <v>40</v>
      </c>
      <c r="H584" s="111" t="s">
        <v>129</v>
      </c>
      <c r="I584" s="117"/>
      <c r="J584" s="117"/>
      <c r="K584" s="117"/>
      <c r="L584" s="97"/>
    </row>
    <row r="585" spans="1:12" s="98" customFormat="1" ht="20.25" customHeight="1" x14ac:dyDescent="0.25">
      <c r="A585" s="108"/>
      <c r="B585" s="115"/>
      <c r="C585" s="115"/>
      <c r="D585" s="115"/>
      <c r="E585" s="9"/>
      <c r="F585" s="155">
        <v>312130</v>
      </c>
      <c r="G585" s="156" t="s">
        <v>40</v>
      </c>
      <c r="H585" s="157" t="s">
        <v>129</v>
      </c>
      <c r="I585" s="158"/>
      <c r="J585" s="158"/>
      <c r="K585" s="158"/>
      <c r="L585" s="97"/>
    </row>
    <row r="586" spans="1:12" s="98" customFormat="1" ht="20.25" customHeight="1" x14ac:dyDescent="0.25">
      <c r="A586" s="108"/>
      <c r="B586" s="115"/>
      <c r="C586" s="115"/>
      <c r="D586" s="115"/>
      <c r="E586" s="75">
        <v>31214</v>
      </c>
      <c r="F586" s="111"/>
      <c r="G586" s="10" t="s">
        <v>40</v>
      </c>
      <c r="H586" s="111" t="s">
        <v>130</v>
      </c>
      <c r="I586" s="117"/>
      <c r="J586" s="117"/>
      <c r="K586" s="117"/>
      <c r="L586" s="97"/>
    </row>
    <row r="587" spans="1:12" s="98" customFormat="1" ht="20.25" customHeight="1" x14ac:dyDescent="0.25">
      <c r="A587" s="108"/>
      <c r="B587" s="115"/>
      <c r="C587" s="115"/>
      <c r="D587" s="115"/>
      <c r="E587" s="9"/>
      <c r="F587" s="155">
        <v>312140</v>
      </c>
      <c r="G587" s="156" t="s">
        <v>40</v>
      </c>
      <c r="H587" s="157" t="s">
        <v>130</v>
      </c>
      <c r="I587" s="158"/>
      <c r="J587" s="158"/>
      <c r="K587" s="158"/>
      <c r="L587" s="97"/>
    </row>
    <row r="588" spans="1:12" s="98" customFormat="1" ht="20.25" customHeight="1" x14ac:dyDescent="0.25">
      <c r="A588" s="108"/>
      <c r="B588" s="115"/>
      <c r="C588" s="115"/>
      <c r="D588" s="115"/>
      <c r="E588" s="75">
        <v>31215</v>
      </c>
      <c r="F588" s="111"/>
      <c r="G588" s="10" t="s">
        <v>40</v>
      </c>
      <c r="H588" s="111" t="s">
        <v>131</v>
      </c>
      <c r="I588" s="117"/>
      <c r="J588" s="117"/>
      <c r="K588" s="117"/>
      <c r="L588" s="97"/>
    </row>
    <row r="589" spans="1:12" s="98" customFormat="1" ht="20.25" customHeight="1" x14ac:dyDescent="0.25">
      <c r="A589" s="108"/>
      <c r="B589" s="115"/>
      <c r="C589" s="115"/>
      <c r="D589" s="115"/>
      <c r="E589" s="9"/>
      <c r="F589" s="155">
        <v>312150</v>
      </c>
      <c r="G589" s="156" t="s">
        <v>40</v>
      </c>
      <c r="H589" s="157" t="s">
        <v>131</v>
      </c>
      <c r="I589" s="158"/>
      <c r="J589" s="158"/>
      <c r="K589" s="158"/>
      <c r="L589" s="97"/>
    </row>
    <row r="590" spans="1:12" s="98" customFormat="1" ht="20.25" customHeight="1" x14ac:dyDescent="0.25">
      <c r="A590" s="108"/>
      <c r="B590" s="115"/>
      <c r="C590" s="115"/>
      <c r="D590" s="115"/>
      <c r="E590" s="75">
        <v>31219</v>
      </c>
      <c r="F590" s="111"/>
      <c r="G590" s="10" t="s">
        <v>40</v>
      </c>
      <c r="H590" s="111" t="s">
        <v>133</v>
      </c>
      <c r="I590" s="117">
        <f>I591</f>
        <v>100</v>
      </c>
      <c r="J590" s="117">
        <f>J591</f>
        <v>0</v>
      </c>
      <c r="K590" s="117">
        <f>K591</f>
        <v>100</v>
      </c>
      <c r="L590" s="97"/>
    </row>
    <row r="591" spans="1:12" s="98" customFormat="1" ht="20.25" customHeight="1" x14ac:dyDescent="0.25">
      <c r="A591" s="108"/>
      <c r="B591" s="115"/>
      <c r="C591" s="115"/>
      <c r="D591" s="115"/>
      <c r="E591" s="9"/>
      <c r="F591" s="155">
        <v>312190</v>
      </c>
      <c r="G591" s="156" t="s">
        <v>40</v>
      </c>
      <c r="H591" s="157" t="s">
        <v>133</v>
      </c>
      <c r="I591" s="158">
        <v>100</v>
      </c>
      <c r="J591" s="158">
        <f>K591-I591</f>
        <v>0</v>
      </c>
      <c r="K591" s="162">
        <v>100</v>
      </c>
      <c r="L591" s="97"/>
    </row>
    <row r="592" spans="1:12" s="98" customFormat="1" ht="20.25" customHeight="1" x14ac:dyDescent="0.25">
      <c r="A592" s="108"/>
      <c r="B592" s="115"/>
      <c r="C592" s="115">
        <v>313</v>
      </c>
      <c r="D592" s="115"/>
      <c r="E592" s="115"/>
      <c r="F592" s="116"/>
      <c r="G592" s="10" t="s">
        <v>40</v>
      </c>
      <c r="H592" s="111" t="s">
        <v>135</v>
      </c>
      <c r="I592" s="117">
        <f>I593+I598</f>
        <v>1600</v>
      </c>
      <c r="J592" s="117">
        <f>J593+J598</f>
        <v>0</v>
      </c>
      <c r="K592" s="117">
        <f>K593+K598</f>
        <v>1600</v>
      </c>
      <c r="L592" s="97"/>
    </row>
    <row r="593" spans="1:12" s="98" customFormat="1" ht="20.25" customHeight="1" x14ac:dyDescent="0.25">
      <c r="A593" s="108"/>
      <c r="B593" s="115"/>
      <c r="C593" s="115"/>
      <c r="D593" s="115">
        <v>3132</v>
      </c>
      <c r="E593" s="115"/>
      <c r="F593" s="116"/>
      <c r="G593" s="10" t="s">
        <v>40</v>
      </c>
      <c r="H593" s="111" t="s">
        <v>136</v>
      </c>
      <c r="I593" s="117">
        <f t="shared" ref="I593:K594" si="117">I594</f>
        <v>1600</v>
      </c>
      <c r="J593" s="117">
        <f t="shared" si="117"/>
        <v>0</v>
      </c>
      <c r="K593" s="117">
        <f t="shared" si="117"/>
        <v>1600</v>
      </c>
      <c r="L593" s="97"/>
    </row>
    <row r="594" spans="1:12" s="98" customFormat="1" ht="20.25" customHeight="1" x14ac:dyDescent="0.25">
      <c r="A594" s="108"/>
      <c r="B594" s="115"/>
      <c r="C594" s="115"/>
      <c r="D594" s="115"/>
      <c r="E594" s="75">
        <v>31321</v>
      </c>
      <c r="F594" s="111"/>
      <c r="G594" s="10" t="s">
        <v>40</v>
      </c>
      <c r="H594" s="111" t="s">
        <v>136</v>
      </c>
      <c r="I594" s="117">
        <f t="shared" si="117"/>
        <v>1600</v>
      </c>
      <c r="J594" s="117">
        <f t="shared" si="117"/>
        <v>0</v>
      </c>
      <c r="K594" s="117">
        <f t="shared" si="117"/>
        <v>1600</v>
      </c>
      <c r="L594" s="97"/>
    </row>
    <row r="595" spans="1:12" s="98" customFormat="1" ht="20.25" customHeight="1" x14ac:dyDescent="0.25">
      <c r="A595" s="108"/>
      <c r="B595" s="115"/>
      <c r="C595" s="115"/>
      <c r="D595" s="115"/>
      <c r="E595" s="9"/>
      <c r="F595" s="155">
        <v>313210</v>
      </c>
      <c r="G595" s="156" t="s">
        <v>40</v>
      </c>
      <c r="H595" s="157" t="s">
        <v>136</v>
      </c>
      <c r="I595" s="158">
        <v>1600</v>
      </c>
      <c r="J595" s="158">
        <f>K595-I595</f>
        <v>0</v>
      </c>
      <c r="K595" s="162">
        <v>1600</v>
      </c>
      <c r="L595" s="97"/>
    </row>
    <row r="596" spans="1:12" s="98" customFormat="1" ht="20.25" customHeight="1" x14ac:dyDescent="0.25">
      <c r="A596" s="108"/>
      <c r="B596" s="115"/>
      <c r="C596" s="115"/>
      <c r="D596" s="115"/>
      <c r="E596" s="75">
        <v>31322</v>
      </c>
      <c r="F596" s="111"/>
      <c r="G596" s="10" t="s">
        <v>40</v>
      </c>
      <c r="H596" s="111" t="s">
        <v>256</v>
      </c>
      <c r="I596" s="117"/>
      <c r="J596" s="117"/>
      <c r="K596" s="117"/>
      <c r="L596" s="97"/>
    </row>
    <row r="597" spans="1:12" s="98" customFormat="1" ht="20.25" customHeight="1" x14ac:dyDescent="0.25">
      <c r="A597" s="108"/>
      <c r="B597" s="115"/>
      <c r="C597" s="115"/>
      <c r="D597" s="115"/>
      <c r="E597" s="9"/>
      <c r="F597" s="155">
        <v>313220</v>
      </c>
      <c r="G597" s="156" t="s">
        <v>40</v>
      </c>
      <c r="H597" s="157" t="s">
        <v>256</v>
      </c>
      <c r="I597" s="158"/>
      <c r="J597" s="158"/>
      <c r="K597" s="158"/>
      <c r="L597" s="97"/>
    </row>
    <row r="598" spans="1:12" s="98" customFormat="1" ht="20.25" customHeight="1" x14ac:dyDescent="0.25">
      <c r="A598" s="108"/>
      <c r="B598" s="115"/>
      <c r="C598" s="115"/>
      <c r="D598" s="115">
        <v>3133</v>
      </c>
      <c r="E598" s="115"/>
      <c r="F598" s="116"/>
      <c r="G598" s="10" t="s">
        <v>40</v>
      </c>
      <c r="H598" s="111" t="s">
        <v>257</v>
      </c>
      <c r="I598" s="117">
        <f t="shared" ref="I598:K599" si="118">I599</f>
        <v>0</v>
      </c>
      <c r="J598" s="117">
        <f t="shared" si="118"/>
        <v>0</v>
      </c>
      <c r="K598" s="117">
        <f t="shared" si="118"/>
        <v>0</v>
      </c>
      <c r="L598" s="97"/>
    </row>
    <row r="599" spans="1:12" s="98" customFormat="1" ht="20.25" customHeight="1" x14ac:dyDescent="0.25">
      <c r="A599" s="108"/>
      <c r="B599" s="115"/>
      <c r="C599" s="115"/>
      <c r="D599" s="115"/>
      <c r="E599" s="75">
        <v>31332</v>
      </c>
      <c r="F599" s="111"/>
      <c r="G599" s="10" t="s">
        <v>40</v>
      </c>
      <c r="H599" s="111" t="s">
        <v>257</v>
      </c>
      <c r="I599" s="117">
        <f t="shared" si="118"/>
        <v>0</v>
      </c>
      <c r="J599" s="117">
        <f t="shared" si="118"/>
        <v>0</v>
      </c>
      <c r="K599" s="117">
        <f t="shared" si="118"/>
        <v>0</v>
      </c>
      <c r="L599" s="97"/>
    </row>
    <row r="600" spans="1:12" s="98" customFormat="1" ht="20.25" customHeight="1" x14ac:dyDescent="0.25">
      <c r="A600" s="108"/>
      <c r="B600" s="115"/>
      <c r="C600" s="115"/>
      <c r="D600" s="115"/>
      <c r="E600" s="9"/>
      <c r="F600" s="155">
        <v>313320</v>
      </c>
      <c r="G600" s="156" t="s">
        <v>40</v>
      </c>
      <c r="H600" s="157" t="s">
        <v>257</v>
      </c>
      <c r="I600" s="158">
        <v>0</v>
      </c>
      <c r="J600" s="158">
        <f>K600-I600</f>
        <v>0</v>
      </c>
      <c r="K600" s="158">
        <v>0</v>
      </c>
      <c r="L600" s="97"/>
    </row>
    <row r="601" spans="1:12" s="98" customFormat="1" ht="23.1" customHeight="1" x14ac:dyDescent="0.25">
      <c r="A601" s="116"/>
      <c r="B601" s="116">
        <v>32</v>
      </c>
      <c r="C601" s="116"/>
      <c r="D601" s="116"/>
      <c r="E601" s="116"/>
      <c r="F601" s="116"/>
      <c r="G601" s="159" t="s">
        <v>40</v>
      </c>
      <c r="H601" s="111" t="s">
        <v>7</v>
      </c>
      <c r="I601" s="110">
        <f>I602+I623+I650</f>
        <v>1150</v>
      </c>
      <c r="J601" s="110">
        <f>J602+J623+J650</f>
        <v>0</v>
      </c>
      <c r="K601" s="110">
        <f>K602+K623+K650</f>
        <v>1150</v>
      </c>
      <c r="L601" s="97"/>
    </row>
    <row r="602" spans="1:12" s="98" customFormat="1" ht="20.25" customHeight="1" x14ac:dyDescent="0.25">
      <c r="A602" s="116"/>
      <c r="B602" s="115"/>
      <c r="C602" s="115">
        <v>321</v>
      </c>
      <c r="D602" s="115"/>
      <c r="E602" s="115"/>
      <c r="F602" s="116"/>
      <c r="G602" s="10" t="s">
        <v>40</v>
      </c>
      <c r="H602" s="111" t="s">
        <v>137</v>
      </c>
      <c r="I602" s="117">
        <f>I612</f>
        <v>0</v>
      </c>
      <c r="J602" s="117">
        <f>J612</f>
        <v>0</v>
      </c>
      <c r="K602" s="117">
        <f>K612</f>
        <v>0</v>
      </c>
      <c r="L602" s="97"/>
    </row>
    <row r="603" spans="1:12" s="98" customFormat="1" ht="20.25" customHeight="1" x14ac:dyDescent="0.25">
      <c r="A603" s="116"/>
      <c r="B603" s="115"/>
      <c r="C603" s="115"/>
      <c r="D603" s="115">
        <v>3211</v>
      </c>
      <c r="E603" s="115"/>
      <c r="F603" s="116"/>
      <c r="G603" s="10" t="s">
        <v>40</v>
      </c>
      <c r="H603" s="111" t="s">
        <v>138</v>
      </c>
      <c r="I603" s="117"/>
      <c r="J603" s="117"/>
      <c r="K603" s="117"/>
      <c r="L603" s="97"/>
    </row>
    <row r="604" spans="1:12" s="98" customFormat="1" ht="20.25" customHeight="1" x14ac:dyDescent="0.25">
      <c r="A604" s="116"/>
      <c r="B604" s="115"/>
      <c r="C604" s="115"/>
      <c r="D604" s="115"/>
      <c r="E604" s="75">
        <v>32111</v>
      </c>
      <c r="F604" s="111"/>
      <c r="G604" s="10" t="s">
        <v>40</v>
      </c>
      <c r="H604" s="111" t="s">
        <v>139</v>
      </c>
      <c r="I604" s="117"/>
      <c r="J604" s="117"/>
      <c r="K604" s="117"/>
      <c r="L604" s="97"/>
    </row>
    <row r="605" spans="1:12" s="98" customFormat="1" ht="20.25" customHeight="1" x14ac:dyDescent="0.25">
      <c r="A605" s="116"/>
      <c r="B605" s="115"/>
      <c r="C605" s="115"/>
      <c r="D605" s="115"/>
      <c r="E605" s="9"/>
      <c r="F605" s="155">
        <v>321110</v>
      </c>
      <c r="G605" s="156" t="s">
        <v>40</v>
      </c>
      <c r="H605" s="157" t="s">
        <v>139</v>
      </c>
      <c r="I605" s="158"/>
      <c r="J605" s="158"/>
      <c r="K605" s="158"/>
      <c r="L605" s="97"/>
    </row>
    <row r="606" spans="1:12" s="98" customFormat="1" ht="20.25" customHeight="1" x14ac:dyDescent="0.25">
      <c r="A606" s="116"/>
      <c r="B606" s="115"/>
      <c r="C606" s="115"/>
      <c r="D606" s="115"/>
      <c r="E606" s="75">
        <v>32113</v>
      </c>
      <c r="F606" s="111"/>
      <c r="G606" s="10" t="s">
        <v>40</v>
      </c>
      <c r="H606" s="111" t="s">
        <v>140</v>
      </c>
      <c r="I606" s="117"/>
      <c r="J606" s="117"/>
      <c r="K606" s="117"/>
      <c r="L606" s="97"/>
    </row>
    <row r="607" spans="1:12" s="98" customFormat="1" ht="20.25" customHeight="1" x14ac:dyDescent="0.25">
      <c r="A607" s="116"/>
      <c r="B607" s="115"/>
      <c r="C607" s="115"/>
      <c r="D607" s="115"/>
      <c r="E607" s="9"/>
      <c r="F607" s="155">
        <v>321130</v>
      </c>
      <c r="G607" s="156" t="s">
        <v>40</v>
      </c>
      <c r="H607" s="157" t="s">
        <v>140</v>
      </c>
      <c r="I607" s="158"/>
      <c r="J607" s="158"/>
      <c r="K607" s="158"/>
      <c r="L607" s="97"/>
    </row>
    <row r="608" spans="1:12" s="98" customFormat="1" ht="20.25" customHeight="1" x14ac:dyDescent="0.25">
      <c r="A608" s="116"/>
      <c r="B608" s="115"/>
      <c r="C608" s="115"/>
      <c r="D608" s="115"/>
      <c r="E608" s="75">
        <v>32115</v>
      </c>
      <c r="F608" s="111"/>
      <c r="G608" s="10" t="s">
        <v>40</v>
      </c>
      <c r="H608" s="111" t="s">
        <v>292</v>
      </c>
      <c r="I608" s="117"/>
      <c r="J608" s="117"/>
      <c r="K608" s="117"/>
      <c r="L608" s="97"/>
    </row>
    <row r="609" spans="1:12" s="98" customFormat="1" ht="20.25" customHeight="1" x14ac:dyDescent="0.25">
      <c r="A609" s="116"/>
      <c r="B609" s="115"/>
      <c r="C609" s="115"/>
      <c r="D609" s="115"/>
      <c r="E609" s="9"/>
      <c r="F609" s="155">
        <v>321150</v>
      </c>
      <c r="G609" s="156" t="s">
        <v>40</v>
      </c>
      <c r="H609" s="157" t="s">
        <v>292</v>
      </c>
      <c r="I609" s="158"/>
      <c r="J609" s="158"/>
      <c r="K609" s="158"/>
      <c r="L609" s="97"/>
    </row>
    <row r="610" spans="1:12" s="98" customFormat="1" ht="20.25" customHeight="1" x14ac:dyDescent="0.25">
      <c r="A610" s="116"/>
      <c r="B610" s="115"/>
      <c r="C610" s="115"/>
      <c r="D610" s="115"/>
      <c r="E610" s="75">
        <v>32119</v>
      </c>
      <c r="F610" s="111"/>
      <c r="G610" s="10" t="s">
        <v>40</v>
      </c>
      <c r="H610" s="111" t="s">
        <v>142</v>
      </c>
      <c r="I610" s="117"/>
      <c r="J610" s="117"/>
      <c r="K610" s="117"/>
      <c r="L610" s="97"/>
    </row>
    <row r="611" spans="1:12" s="98" customFormat="1" ht="20.25" customHeight="1" x14ac:dyDescent="0.25">
      <c r="A611" s="116"/>
      <c r="B611" s="115"/>
      <c r="C611" s="115"/>
      <c r="D611" s="115"/>
      <c r="E611" s="9"/>
      <c r="F611" s="155">
        <v>321190</v>
      </c>
      <c r="G611" s="156" t="s">
        <v>40</v>
      </c>
      <c r="H611" s="157" t="s">
        <v>142</v>
      </c>
      <c r="I611" s="158"/>
      <c r="J611" s="158"/>
      <c r="K611" s="158"/>
      <c r="L611" s="97"/>
    </row>
    <row r="612" spans="1:12" s="98" customFormat="1" ht="20.25" customHeight="1" x14ac:dyDescent="0.25">
      <c r="A612" s="116"/>
      <c r="B612" s="115"/>
      <c r="C612" s="115"/>
      <c r="D612" s="115">
        <v>3212</v>
      </c>
      <c r="E612" s="115"/>
      <c r="F612" s="116"/>
      <c r="G612" s="10" t="s">
        <v>40</v>
      </c>
      <c r="H612" s="111" t="s">
        <v>143</v>
      </c>
      <c r="I612" s="117">
        <f t="shared" ref="I612:K613" si="119">I613</f>
        <v>0</v>
      </c>
      <c r="J612" s="117">
        <f t="shared" si="119"/>
        <v>0</v>
      </c>
      <c r="K612" s="117">
        <f t="shared" si="119"/>
        <v>0</v>
      </c>
      <c r="L612" s="97"/>
    </row>
    <row r="613" spans="1:12" s="98" customFormat="1" ht="20.25" customHeight="1" x14ac:dyDescent="0.25">
      <c r="A613" s="116"/>
      <c r="B613" s="115"/>
      <c r="C613" s="115"/>
      <c r="D613" s="115"/>
      <c r="E613" s="75">
        <v>32121</v>
      </c>
      <c r="F613" s="111"/>
      <c r="G613" s="10" t="s">
        <v>40</v>
      </c>
      <c r="H613" s="111" t="s">
        <v>144</v>
      </c>
      <c r="I613" s="117">
        <f t="shared" si="119"/>
        <v>0</v>
      </c>
      <c r="J613" s="117">
        <f t="shared" si="119"/>
        <v>0</v>
      </c>
      <c r="K613" s="117">
        <f t="shared" si="119"/>
        <v>0</v>
      </c>
      <c r="L613" s="97"/>
    </row>
    <row r="614" spans="1:12" s="98" customFormat="1" ht="20.25" customHeight="1" x14ac:dyDescent="0.25">
      <c r="A614" s="116"/>
      <c r="B614" s="115"/>
      <c r="C614" s="115"/>
      <c r="D614" s="115"/>
      <c r="E614" s="9"/>
      <c r="F614" s="155">
        <v>321210</v>
      </c>
      <c r="G614" s="156" t="s">
        <v>40</v>
      </c>
      <c r="H614" s="157" t="s">
        <v>144</v>
      </c>
      <c r="I614" s="158">
        <v>0</v>
      </c>
      <c r="J614" s="158">
        <v>0</v>
      </c>
      <c r="K614" s="158">
        <f>I614+J614</f>
        <v>0</v>
      </c>
      <c r="L614" s="97"/>
    </row>
    <row r="615" spans="1:12" s="98" customFormat="1" ht="20.25" customHeight="1" x14ac:dyDescent="0.25">
      <c r="A615" s="116"/>
      <c r="B615" s="115"/>
      <c r="C615" s="115"/>
      <c r="D615" s="115"/>
      <c r="E615" s="75">
        <v>32123</v>
      </c>
      <c r="F615" s="111"/>
      <c r="G615" s="10" t="s">
        <v>40</v>
      </c>
      <c r="H615" s="111" t="s">
        <v>145</v>
      </c>
      <c r="I615" s="117"/>
      <c r="J615" s="117"/>
      <c r="K615" s="117"/>
      <c r="L615" s="97"/>
    </row>
    <row r="616" spans="1:12" s="98" customFormat="1" ht="20.25" customHeight="1" x14ac:dyDescent="0.25">
      <c r="A616" s="116"/>
      <c r="B616" s="115"/>
      <c r="C616" s="115"/>
      <c r="D616" s="115"/>
      <c r="E616" s="9"/>
      <c r="F616" s="155">
        <v>321230</v>
      </c>
      <c r="G616" s="156" t="s">
        <v>40</v>
      </c>
      <c r="H616" s="157" t="s">
        <v>145</v>
      </c>
      <c r="I616" s="158"/>
      <c r="J616" s="158"/>
      <c r="K616" s="158"/>
      <c r="L616" s="97"/>
    </row>
    <row r="617" spans="1:12" s="98" customFormat="1" ht="20.25" customHeight="1" x14ac:dyDescent="0.25">
      <c r="A617" s="116"/>
      <c r="B617" s="115"/>
      <c r="C617" s="115"/>
      <c r="D617" s="115">
        <v>3213</v>
      </c>
      <c r="E617" s="115"/>
      <c r="F617" s="116"/>
      <c r="G617" s="10" t="s">
        <v>40</v>
      </c>
      <c r="H617" s="111" t="s">
        <v>146</v>
      </c>
      <c r="I617" s="117"/>
      <c r="J617" s="117"/>
      <c r="K617" s="117"/>
      <c r="L617" s="97"/>
    </row>
    <row r="618" spans="1:12" s="98" customFormat="1" ht="20.25" customHeight="1" x14ac:dyDescent="0.25">
      <c r="A618" s="116"/>
      <c r="B618" s="115"/>
      <c r="C618" s="115"/>
      <c r="D618" s="115"/>
      <c r="E618" s="75">
        <v>32131</v>
      </c>
      <c r="F618" s="111"/>
      <c r="G618" s="10" t="s">
        <v>40</v>
      </c>
      <c r="H618" s="111" t="s">
        <v>147</v>
      </c>
      <c r="I618" s="117"/>
      <c r="J618" s="117"/>
      <c r="K618" s="117"/>
      <c r="L618" s="97"/>
    </row>
    <row r="619" spans="1:12" s="98" customFormat="1" ht="20.25" customHeight="1" x14ac:dyDescent="0.25">
      <c r="A619" s="116"/>
      <c r="B619" s="115"/>
      <c r="C619" s="115"/>
      <c r="D619" s="115"/>
      <c r="E619" s="9"/>
      <c r="F619" s="155">
        <v>321310</v>
      </c>
      <c r="G619" s="156" t="s">
        <v>40</v>
      </c>
      <c r="H619" s="157" t="s">
        <v>148</v>
      </c>
      <c r="I619" s="158"/>
      <c r="J619" s="158"/>
      <c r="K619" s="158"/>
      <c r="L619" s="97"/>
    </row>
    <row r="620" spans="1:12" s="98" customFormat="1" ht="20.25" customHeight="1" x14ac:dyDescent="0.25">
      <c r="A620" s="116"/>
      <c r="B620" s="115"/>
      <c r="C620" s="115"/>
      <c r="D620" s="115"/>
      <c r="E620" s="9"/>
      <c r="F620" s="155">
        <v>321311</v>
      </c>
      <c r="G620" s="156" t="s">
        <v>40</v>
      </c>
      <c r="H620" s="157" t="s">
        <v>149</v>
      </c>
      <c r="I620" s="158"/>
      <c r="J620" s="158"/>
      <c r="K620" s="158"/>
      <c r="L620" s="97"/>
    </row>
    <row r="621" spans="1:12" s="98" customFormat="1" ht="20.25" customHeight="1" x14ac:dyDescent="0.25">
      <c r="A621" s="116"/>
      <c r="B621" s="115"/>
      <c r="C621" s="115"/>
      <c r="D621" s="115"/>
      <c r="E621" s="75">
        <v>32132</v>
      </c>
      <c r="F621" s="111"/>
      <c r="G621" s="10" t="s">
        <v>40</v>
      </c>
      <c r="H621" s="111" t="s">
        <v>150</v>
      </c>
      <c r="I621" s="117"/>
      <c r="J621" s="117"/>
      <c r="K621" s="117"/>
      <c r="L621" s="97"/>
    </row>
    <row r="622" spans="1:12" s="98" customFormat="1" ht="20.25" customHeight="1" x14ac:dyDescent="0.25">
      <c r="A622" s="116"/>
      <c r="B622" s="115"/>
      <c r="C622" s="115"/>
      <c r="D622" s="115"/>
      <c r="E622" s="9"/>
      <c r="F622" s="155">
        <v>321320</v>
      </c>
      <c r="G622" s="156" t="s">
        <v>40</v>
      </c>
      <c r="H622" s="157" t="s">
        <v>150</v>
      </c>
      <c r="I622" s="158"/>
      <c r="J622" s="158"/>
      <c r="K622" s="158"/>
      <c r="L622" s="97"/>
    </row>
    <row r="623" spans="1:12" s="98" customFormat="1" ht="20.25" customHeight="1" x14ac:dyDescent="0.25">
      <c r="A623" s="116"/>
      <c r="B623" s="115"/>
      <c r="C623" s="115">
        <v>322</v>
      </c>
      <c r="D623" s="115"/>
      <c r="E623" s="115"/>
      <c r="F623" s="116"/>
      <c r="G623" s="10" t="s">
        <v>40</v>
      </c>
      <c r="H623" s="111" t="s">
        <v>151</v>
      </c>
      <c r="I623" s="117">
        <f>I624+I637+I642</f>
        <v>750</v>
      </c>
      <c r="J623" s="117">
        <f>J624+J637+J642</f>
        <v>0</v>
      </c>
      <c r="K623" s="117">
        <f>K624+K637+K642</f>
        <v>750</v>
      </c>
      <c r="L623" s="97"/>
    </row>
    <row r="624" spans="1:12" s="98" customFormat="1" ht="20.25" customHeight="1" x14ac:dyDescent="0.25">
      <c r="A624" s="116"/>
      <c r="B624" s="115"/>
      <c r="C624" s="115"/>
      <c r="D624" s="115">
        <v>3221</v>
      </c>
      <c r="E624" s="115"/>
      <c r="F624" s="116"/>
      <c r="G624" s="10" t="s">
        <v>40</v>
      </c>
      <c r="H624" s="111" t="s">
        <v>152</v>
      </c>
      <c r="I624" s="117">
        <f>I635+I632</f>
        <v>110</v>
      </c>
      <c r="J624" s="117">
        <f>J635+J632</f>
        <v>0</v>
      </c>
      <c r="K624" s="117">
        <f>K635+K632</f>
        <v>110</v>
      </c>
      <c r="L624" s="97"/>
    </row>
    <row r="625" spans="1:12" s="98" customFormat="1" ht="20.25" customHeight="1" x14ac:dyDescent="0.25">
      <c r="A625" s="116"/>
      <c r="B625" s="115"/>
      <c r="C625" s="115"/>
      <c r="D625" s="115"/>
      <c r="E625" s="75">
        <v>32211</v>
      </c>
      <c r="F625" s="111"/>
      <c r="G625" s="10" t="s">
        <v>40</v>
      </c>
      <c r="H625" s="111" t="s">
        <v>152</v>
      </c>
      <c r="I625" s="117"/>
      <c r="J625" s="117"/>
      <c r="K625" s="117"/>
      <c r="L625" s="97"/>
    </row>
    <row r="626" spans="1:12" s="98" customFormat="1" ht="20.25" customHeight="1" x14ac:dyDescent="0.25">
      <c r="A626" s="116"/>
      <c r="B626" s="115"/>
      <c r="C626" s="115"/>
      <c r="D626" s="115"/>
      <c r="E626" s="9"/>
      <c r="F626" s="155">
        <v>322110</v>
      </c>
      <c r="G626" s="156" t="s">
        <v>40</v>
      </c>
      <c r="H626" s="157" t="s">
        <v>152</v>
      </c>
      <c r="I626" s="158"/>
      <c r="J626" s="158"/>
      <c r="K626" s="158"/>
      <c r="L626" s="97"/>
    </row>
    <row r="627" spans="1:12" s="98" customFormat="1" ht="20.25" customHeight="1" x14ac:dyDescent="0.25">
      <c r="A627" s="116"/>
      <c r="B627" s="115"/>
      <c r="C627" s="115"/>
      <c r="D627" s="115"/>
      <c r="E627" s="9"/>
      <c r="F627" s="155">
        <v>322111</v>
      </c>
      <c r="G627" s="156" t="s">
        <v>40</v>
      </c>
      <c r="H627" s="157" t="s">
        <v>152</v>
      </c>
      <c r="I627" s="158"/>
      <c r="J627" s="158"/>
      <c r="K627" s="158"/>
      <c r="L627" s="97"/>
    </row>
    <row r="628" spans="1:12" s="98" customFormat="1" ht="20.25" customHeight="1" x14ac:dyDescent="0.25">
      <c r="A628" s="116"/>
      <c r="B628" s="115"/>
      <c r="C628" s="115"/>
      <c r="D628" s="115"/>
      <c r="E628" s="75">
        <v>32212</v>
      </c>
      <c r="F628" s="111"/>
      <c r="G628" s="10" t="s">
        <v>40</v>
      </c>
      <c r="H628" s="111" t="s">
        <v>152</v>
      </c>
      <c r="I628" s="117"/>
      <c r="J628" s="117"/>
      <c r="K628" s="117"/>
      <c r="L628" s="97"/>
    </row>
    <row r="629" spans="1:12" s="98" customFormat="1" ht="20.25" customHeight="1" x14ac:dyDescent="0.25">
      <c r="A629" s="116"/>
      <c r="B629" s="115"/>
      <c r="C629" s="115"/>
      <c r="D629" s="115"/>
      <c r="E629" s="9"/>
      <c r="F629" s="155">
        <v>322120</v>
      </c>
      <c r="G629" s="156" t="s">
        <v>40</v>
      </c>
      <c r="H629" s="157" t="s">
        <v>152</v>
      </c>
      <c r="I629" s="158"/>
      <c r="J629" s="158"/>
      <c r="K629" s="158"/>
      <c r="L629" s="97"/>
    </row>
    <row r="630" spans="1:12" s="98" customFormat="1" ht="20.25" customHeight="1" x14ac:dyDescent="0.25">
      <c r="A630" s="116"/>
      <c r="B630" s="115"/>
      <c r="C630" s="115"/>
      <c r="D630" s="115"/>
      <c r="E630" s="75">
        <v>32214</v>
      </c>
      <c r="F630" s="111"/>
      <c r="G630" s="10" t="s">
        <v>40</v>
      </c>
      <c r="H630" s="111" t="s">
        <v>152</v>
      </c>
      <c r="I630" s="117"/>
      <c r="J630" s="117"/>
      <c r="K630" s="117"/>
      <c r="L630" s="97"/>
    </row>
    <row r="631" spans="1:12" s="98" customFormat="1" ht="20.25" customHeight="1" x14ac:dyDescent="0.25">
      <c r="A631" s="116"/>
      <c r="B631" s="115"/>
      <c r="C631" s="115"/>
      <c r="D631" s="115"/>
      <c r="E631" s="9"/>
      <c r="F631" s="155">
        <v>322140</v>
      </c>
      <c r="G631" s="156" t="s">
        <v>40</v>
      </c>
      <c r="H631" s="157" t="s">
        <v>152</v>
      </c>
      <c r="I631" s="158"/>
      <c r="J631" s="158"/>
      <c r="K631" s="158"/>
      <c r="L631" s="97"/>
    </row>
    <row r="632" spans="1:12" s="98" customFormat="1" ht="20.25" customHeight="1" x14ac:dyDescent="0.25">
      <c r="A632" s="116"/>
      <c r="B632" s="115"/>
      <c r="C632" s="115"/>
      <c r="D632" s="115"/>
      <c r="E632" s="75">
        <v>32211</v>
      </c>
      <c r="F632" s="111"/>
      <c r="G632" s="10" t="s">
        <v>40</v>
      </c>
      <c r="H632" s="111" t="s">
        <v>293</v>
      </c>
      <c r="I632" s="117">
        <f>I633+I634</f>
        <v>70</v>
      </c>
      <c r="J632" s="117">
        <f>J633+J634</f>
        <v>0</v>
      </c>
      <c r="K632" s="117">
        <f>K633+K634</f>
        <v>70</v>
      </c>
      <c r="L632" s="97"/>
    </row>
    <row r="633" spans="1:12" s="98" customFormat="1" ht="20.25" customHeight="1" x14ac:dyDescent="0.25">
      <c r="A633" s="116"/>
      <c r="B633" s="115"/>
      <c r="C633" s="115"/>
      <c r="D633" s="115"/>
      <c r="E633" s="9"/>
      <c r="F633" s="155">
        <v>322110</v>
      </c>
      <c r="G633" s="156" t="s">
        <v>40</v>
      </c>
      <c r="H633" s="157" t="s">
        <v>293</v>
      </c>
      <c r="I633" s="158">
        <v>40</v>
      </c>
      <c r="J633" s="158">
        <f>K633-I633</f>
        <v>0</v>
      </c>
      <c r="K633" s="162">
        <v>40</v>
      </c>
      <c r="L633" s="97"/>
    </row>
    <row r="634" spans="1:12" s="98" customFormat="1" ht="20.25" customHeight="1" x14ac:dyDescent="0.25">
      <c r="A634" s="116"/>
      <c r="B634" s="115"/>
      <c r="C634" s="115"/>
      <c r="D634" s="115"/>
      <c r="E634" s="9"/>
      <c r="F634" s="155">
        <v>322111</v>
      </c>
      <c r="G634" s="156" t="s">
        <v>40</v>
      </c>
      <c r="H634" s="157" t="s">
        <v>155</v>
      </c>
      <c r="I634" s="158">
        <v>30</v>
      </c>
      <c r="J634" s="158">
        <f>K634-I634</f>
        <v>0</v>
      </c>
      <c r="K634" s="162">
        <v>30</v>
      </c>
      <c r="L634" s="97"/>
    </row>
    <row r="635" spans="1:12" s="98" customFormat="1" ht="20.25" customHeight="1" x14ac:dyDescent="0.25">
      <c r="A635" s="116"/>
      <c r="B635" s="115"/>
      <c r="C635" s="115"/>
      <c r="D635" s="115"/>
      <c r="E635" s="75">
        <v>32216</v>
      </c>
      <c r="F635" s="111"/>
      <c r="G635" s="10" t="s">
        <v>40</v>
      </c>
      <c r="H635" s="111" t="s">
        <v>162</v>
      </c>
      <c r="I635" s="117">
        <f>I636</f>
        <v>40</v>
      </c>
      <c r="J635" s="117">
        <f>J636</f>
        <v>0</v>
      </c>
      <c r="K635" s="117">
        <f>K636</f>
        <v>40</v>
      </c>
      <c r="L635" s="97"/>
    </row>
    <row r="636" spans="1:12" s="98" customFormat="1" ht="20.25" customHeight="1" x14ac:dyDescent="0.25">
      <c r="A636" s="116"/>
      <c r="B636" s="115"/>
      <c r="C636" s="115"/>
      <c r="D636" s="115"/>
      <c r="E636" s="9"/>
      <c r="F636" s="155">
        <v>322160</v>
      </c>
      <c r="G636" s="156" t="s">
        <v>40</v>
      </c>
      <c r="H636" s="157" t="s">
        <v>162</v>
      </c>
      <c r="I636" s="158">
        <v>40</v>
      </c>
      <c r="J636" s="158">
        <f>K636-I636</f>
        <v>0</v>
      </c>
      <c r="K636" s="162">
        <v>40</v>
      </c>
      <c r="L636" s="97"/>
    </row>
    <row r="637" spans="1:12" s="98" customFormat="1" ht="20.25" customHeight="1" x14ac:dyDescent="0.25">
      <c r="A637" s="116"/>
      <c r="B637" s="115"/>
      <c r="C637" s="115"/>
      <c r="D637" s="115">
        <v>3222</v>
      </c>
      <c r="E637" s="115"/>
      <c r="F637" s="115"/>
      <c r="G637" s="10" t="s">
        <v>40</v>
      </c>
      <c r="H637" s="111" t="s">
        <v>164</v>
      </c>
      <c r="I637" s="117">
        <f>I638+I640</f>
        <v>160</v>
      </c>
      <c r="J637" s="117">
        <f>J638+J640</f>
        <v>0</v>
      </c>
      <c r="K637" s="117">
        <f>K638+K640</f>
        <v>160</v>
      </c>
      <c r="L637" s="97"/>
    </row>
    <row r="638" spans="1:12" s="98" customFormat="1" ht="20.25" customHeight="1" x14ac:dyDescent="0.25">
      <c r="A638" s="116"/>
      <c r="B638" s="115"/>
      <c r="C638" s="115"/>
      <c r="D638" s="115"/>
      <c r="E638" s="75">
        <v>32221</v>
      </c>
      <c r="F638" s="115"/>
      <c r="G638" s="10" t="s">
        <v>40</v>
      </c>
      <c r="H638" s="111" t="s">
        <v>165</v>
      </c>
      <c r="I638" s="117">
        <f>I639</f>
        <v>90</v>
      </c>
      <c r="J638" s="117">
        <f>J639</f>
        <v>0</v>
      </c>
      <c r="K638" s="117">
        <f>K639</f>
        <v>90</v>
      </c>
      <c r="L638" s="97"/>
    </row>
    <row r="639" spans="1:12" s="98" customFormat="1" ht="20.25" customHeight="1" x14ac:dyDescent="0.25">
      <c r="A639" s="116"/>
      <c r="B639" s="115"/>
      <c r="C639" s="115"/>
      <c r="D639" s="115"/>
      <c r="E639" s="9"/>
      <c r="F639" s="155">
        <v>322210</v>
      </c>
      <c r="G639" s="156" t="s">
        <v>40</v>
      </c>
      <c r="H639" s="157" t="s">
        <v>165</v>
      </c>
      <c r="I639" s="158">
        <v>90</v>
      </c>
      <c r="J639" s="158">
        <f>K639-I639</f>
        <v>0</v>
      </c>
      <c r="K639" s="162">
        <v>90</v>
      </c>
      <c r="L639" s="97"/>
    </row>
    <row r="640" spans="1:12" s="98" customFormat="1" ht="20.25" customHeight="1" x14ac:dyDescent="0.25">
      <c r="A640" s="116"/>
      <c r="B640" s="115"/>
      <c r="C640" s="115"/>
      <c r="D640" s="115"/>
      <c r="E640" s="75">
        <v>32222</v>
      </c>
      <c r="F640" s="111"/>
      <c r="G640" s="10" t="s">
        <v>40</v>
      </c>
      <c r="H640" s="111" t="s">
        <v>167</v>
      </c>
      <c r="I640" s="117">
        <f>I641</f>
        <v>70</v>
      </c>
      <c r="J640" s="117">
        <f>J641</f>
        <v>0</v>
      </c>
      <c r="K640" s="117">
        <f>K641</f>
        <v>70</v>
      </c>
      <c r="L640" s="97"/>
    </row>
    <row r="641" spans="1:12" s="98" customFormat="1" ht="20.25" customHeight="1" x14ac:dyDescent="0.25">
      <c r="A641" s="116"/>
      <c r="B641" s="115"/>
      <c r="C641" s="115"/>
      <c r="D641" s="115"/>
      <c r="E641" s="9"/>
      <c r="F641" s="155">
        <v>322220</v>
      </c>
      <c r="G641" s="156" t="s">
        <v>40</v>
      </c>
      <c r="H641" s="157" t="s">
        <v>167</v>
      </c>
      <c r="I641" s="158">
        <v>70</v>
      </c>
      <c r="J641" s="158">
        <f>K641-I641</f>
        <v>0</v>
      </c>
      <c r="K641" s="162">
        <v>70</v>
      </c>
      <c r="L641" s="97"/>
    </row>
    <row r="642" spans="1:12" s="98" customFormat="1" ht="20.25" customHeight="1" x14ac:dyDescent="0.25">
      <c r="A642" s="116"/>
      <c r="B642" s="115"/>
      <c r="C642" s="115"/>
      <c r="D642" s="115">
        <v>3223</v>
      </c>
      <c r="E642" s="115"/>
      <c r="F642" s="116"/>
      <c r="G642" s="10" t="s">
        <v>40</v>
      </c>
      <c r="H642" s="111" t="s">
        <v>170</v>
      </c>
      <c r="I642" s="117">
        <f>I643+I646</f>
        <v>480</v>
      </c>
      <c r="J642" s="117">
        <f>J643+J646</f>
        <v>0</v>
      </c>
      <c r="K642" s="117">
        <f>K643+K646</f>
        <v>480</v>
      </c>
      <c r="L642" s="97"/>
    </row>
    <row r="643" spans="1:12" s="98" customFormat="1" ht="20.25" customHeight="1" x14ac:dyDescent="0.25">
      <c r="A643" s="116"/>
      <c r="B643" s="115"/>
      <c r="C643" s="115"/>
      <c r="D643" s="115"/>
      <c r="E643" s="75">
        <v>32231</v>
      </c>
      <c r="F643" s="111"/>
      <c r="G643" s="10" t="s">
        <v>40</v>
      </c>
      <c r="H643" s="111" t="s">
        <v>171</v>
      </c>
      <c r="I643" s="117">
        <f>I644+I645</f>
        <v>320</v>
      </c>
      <c r="J643" s="117">
        <f>J644+J645</f>
        <v>0</v>
      </c>
      <c r="K643" s="117">
        <f>K644+K645</f>
        <v>320</v>
      </c>
      <c r="L643" s="97"/>
    </row>
    <row r="644" spans="1:12" s="98" customFormat="1" ht="20.25" customHeight="1" x14ac:dyDescent="0.25">
      <c r="A644" s="116"/>
      <c r="B644" s="115"/>
      <c r="C644" s="115"/>
      <c r="D644" s="115"/>
      <c r="E644" s="9"/>
      <c r="F644" s="155">
        <v>322310</v>
      </c>
      <c r="G644" s="156" t="s">
        <v>40</v>
      </c>
      <c r="H644" s="157" t="s">
        <v>171</v>
      </c>
      <c r="I644" s="158">
        <v>160</v>
      </c>
      <c r="J644" s="158">
        <f>K644-I644</f>
        <v>0</v>
      </c>
      <c r="K644" s="162">
        <v>160</v>
      </c>
      <c r="L644" s="97"/>
    </row>
    <row r="645" spans="1:12" s="98" customFormat="1" ht="20.25" customHeight="1" x14ac:dyDescent="0.25">
      <c r="A645" s="116"/>
      <c r="B645" s="115"/>
      <c r="C645" s="115"/>
      <c r="D645" s="115"/>
      <c r="E645" s="9"/>
      <c r="F645" s="155">
        <v>322311</v>
      </c>
      <c r="G645" s="156" t="s">
        <v>40</v>
      </c>
      <c r="H645" s="157" t="s">
        <v>172</v>
      </c>
      <c r="I645" s="158">
        <v>160</v>
      </c>
      <c r="J645" s="158">
        <f>K645-I645</f>
        <v>0</v>
      </c>
      <c r="K645" s="162">
        <v>160</v>
      </c>
      <c r="L645" s="97"/>
    </row>
    <row r="646" spans="1:12" s="98" customFormat="1" ht="20.25" customHeight="1" x14ac:dyDescent="0.25">
      <c r="A646" s="116"/>
      <c r="B646" s="115"/>
      <c r="C646" s="115"/>
      <c r="D646" s="115"/>
      <c r="E646" s="75">
        <v>32233</v>
      </c>
      <c r="F646" s="111"/>
      <c r="G646" s="10" t="s">
        <v>40</v>
      </c>
      <c r="H646" s="111" t="s">
        <v>173</v>
      </c>
      <c r="I646" s="117">
        <f>I647</f>
        <v>160</v>
      </c>
      <c r="J646" s="117">
        <f>J647</f>
        <v>0</v>
      </c>
      <c r="K646" s="117">
        <f>K647</f>
        <v>160</v>
      </c>
      <c r="L646" s="97"/>
    </row>
    <row r="647" spans="1:12" s="98" customFormat="1" ht="20.25" customHeight="1" x14ac:dyDescent="0.25">
      <c r="A647" s="116"/>
      <c r="B647" s="115"/>
      <c r="C647" s="115"/>
      <c r="D647" s="115"/>
      <c r="E647" s="9"/>
      <c r="F647" s="155">
        <v>322330</v>
      </c>
      <c r="G647" s="156" t="s">
        <v>40</v>
      </c>
      <c r="H647" s="157" t="s">
        <v>173</v>
      </c>
      <c r="I647" s="158">
        <v>160</v>
      </c>
      <c r="J647" s="158">
        <f>K647-I647</f>
        <v>0</v>
      </c>
      <c r="K647" s="162">
        <v>160</v>
      </c>
      <c r="L647" s="97"/>
    </row>
    <row r="648" spans="1:12" s="98" customFormat="1" ht="20.25" customHeight="1" x14ac:dyDescent="0.25">
      <c r="A648" s="116"/>
      <c r="B648" s="115"/>
      <c r="C648" s="115"/>
      <c r="D648" s="115"/>
      <c r="E648" s="75">
        <v>32234</v>
      </c>
      <c r="F648" s="111"/>
      <c r="G648" s="10" t="s">
        <v>40</v>
      </c>
      <c r="H648" s="111" t="s">
        <v>174</v>
      </c>
      <c r="I648" s="117"/>
      <c r="J648" s="117"/>
      <c r="K648" s="117"/>
      <c r="L648" s="97"/>
    </row>
    <row r="649" spans="1:12" s="98" customFormat="1" ht="20.25" customHeight="1" x14ac:dyDescent="0.25">
      <c r="A649" s="116"/>
      <c r="B649" s="115"/>
      <c r="C649" s="115"/>
      <c r="D649" s="115"/>
      <c r="E649" s="9"/>
      <c r="F649" s="155">
        <v>322340</v>
      </c>
      <c r="G649" s="156" t="s">
        <v>40</v>
      </c>
      <c r="H649" s="157" t="s">
        <v>174</v>
      </c>
      <c r="I649" s="158"/>
      <c r="J649" s="158"/>
      <c r="K649" s="158"/>
      <c r="L649" s="97"/>
    </row>
    <row r="650" spans="1:12" s="98" customFormat="1" ht="20.25" customHeight="1" x14ac:dyDescent="0.25">
      <c r="A650" s="116"/>
      <c r="B650" s="115"/>
      <c r="C650" s="115">
        <v>323</v>
      </c>
      <c r="D650" s="115"/>
      <c r="E650" s="115"/>
      <c r="F650" s="116"/>
      <c r="G650" s="10" t="s">
        <v>40</v>
      </c>
      <c r="H650" s="111" t="s">
        <v>182</v>
      </c>
      <c r="I650" s="117">
        <f>I654+I662+I665+I651</f>
        <v>400</v>
      </c>
      <c r="J650" s="117">
        <f>J654+J662+J665+J651</f>
        <v>0</v>
      </c>
      <c r="K650" s="117">
        <f>K654+K662+K665+K651</f>
        <v>400</v>
      </c>
      <c r="L650" s="97"/>
    </row>
    <row r="651" spans="1:12" s="98" customFormat="1" ht="20.25" customHeight="1" x14ac:dyDescent="0.25">
      <c r="A651" s="116"/>
      <c r="B651" s="115"/>
      <c r="C651" s="115"/>
      <c r="D651" s="115">
        <v>3232</v>
      </c>
      <c r="E651" s="115"/>
      <c r="F651" s="116"/>
      <c r="G651" s="10" t="s">
        <v>40</v>
      </c>
      <c r="H651" s="111" t="s">
        <v>189</v>
      </c>
      <c r="I651" s="117">
        <f t="shared" ref="I651:K652" si="120">I652</f>
        <v>40</v>
      </c>
      <c r="J651" s="117">
        <f t="shared" si="120"/>
        <v>0</v>
      </c>
      <c r="K651" s="117">
        <f t="shared" si="120"/>
        <v>40</v>
      </c>
      <c r="L651" s="97"/>
    </row>
    <row r="652" spans="1:12" s="98" customFormat="1" ht="20.25" customHeight="1" x14ac:dyDescent="0.25">
      <c r="A652" s="116"/>
      <c r="B652" s="115"/>
      <c r="C652" s="115"/>
      <c r="D652" s="115"/>
      <c r="E652" s="115">
        <v>32322</v>
      </c>
      <c r="F652" s="116"/>
      <c r="G652" s="10" t="s">
        <v>40</v>
      </c>
      <c r="H652" s="111" t="s">
        <v>294</v>
      </c>
      <c r="I652" s="117">
        <f t="shared" si="120"/>
        <v>40</v>
      </c>
      <c r="J652" s="117">
        <f t="shared" si="120"/>
        <v>0</v>
      </c>
      <c r="K652" s="117">
        <f t="shared" si="120"/>
        <v>40</v>
      </c>
      <c r="L652" s="97"/>
    </row>
    <row r="653" spans="1:12" s="98" customFormat="1" ht="20.25" customHeight="1" x14ac:dyDescent="0.25">
      <c r="A653" s="116"/>
      <c r="B653" s="115"/>
      <c r="C653" s="115"/>
      <c r="D653" s="115"/>
      <c r="E653" s="115"/>
      <c r="F653" s="155">
        <v>323220</v>
      </c>
      <c r="G653" s="156" t="s">
        <v>40</v>
      </c>
      <c r="H653" s="157" t="s">
        <v>294</v>
      </c>
      <c r="I653" s="158">
        <v>40</v>
      </c>
      <c r="J653" s="158">
        <f>K653-I653</f>
        <v>0</v>
      </c>
      <c r="K653" s="162">
        <v>40</v>
      </c>
      <c r="L653" s="97"/>
    </row>
    <row r="654" spans="1:12" s="98" customFormat="1" ht="20.25" customHeight="1" x14ac:dyDescent="0.25">
      <c r="A654" s="116"/>
      <c r="B654" s="115"/>
      <c r="C654" s="115"/>
      <c r="D654" s="115">
        <v>3233</v>
      </c>
      <c r="E654" s="115"/>
      <c r="F654" s="116"/>
      <c r="G654" s="10" t="s">
        <v>40</v>
      </c>
      <c r="H654" s="111" t="s">
        <v>192</v>
      </c>
      <c r="I654" s="117">
        <f t="shared" ref="I654:K655" si="121">I655</f>
        <v>40</v>
      </c>
      <c r="J654" s="117">
        <f t="shared" si="121"/>
        <v>0</v>
      </c>
      <c r="K654" s="117">
        <f t="shared" si="121"/>
        <v>40</v>
      </c>
      <c r="L654" s="97"/>
    </row>
    <row r="655" spans="1:12" s="98" customFormat="1" ht="20.25" customHeight="1" x14ac:dyDescent="0.25">
      <c r="A655" s="116"/>
      <c r="B655" s="115"/>
      <c r="C655" s="115"/>
      <c r="D655" s="115"/>
      <c r="E655" s="75">
        <v>32339</v>
      </c>
      <c r="F655" s="111"/>
      <c r="G655" s="10" t="s">
        <v>40</v>
      </c>
      <c r="H655" s="111" t="s">
        <v>192</v>
      </c>
      <c r="I655" s="117">
        <f t="shared" si="121"/>
        <v>40</v>
      </c>
      <c r="J655" s="117">
        <f t="shared" si="121"/>
        <v>0</v>
      </c>
      <c r="K655" s="117">
        <f t="shared" si="121"/>
        <v>40</v>
      </c>
      <c r="L655" s="97"/>
    </row>
    <row r="656" spans="1:12" s="98" customFormat="1" ht="20.25" customHeight="1" x14ac:dyDescent="0.25">
      <c r="A656" s="116"/>
      <c r="B656" s="115"/>
      <c r="C656" s="115"/>
      <c r="D656" s="115"/>
      <c r="E656" s="9"/>
      <c r="F656" s="155">
        <v>323390</v>
      </c>
      <c r="G656" s="156" t="s">
        <v>40</v>
      </c>
      <c r="H656" s="157" t="s">
        <v>193</v>
      </c>
      <c r="I656" s="158">
        <v>40</v>
      </c>
      <c r="J656" s="158">
        <f>K656-I656</f>
        <v>0</v>
      </c>
      <c r="K656" s="162">
        <v>40</v>
      </c>
      <c r="L656" s="97"/>
    </row>
    <row r="657" spans="1:12" s="98" customFormat="1" ht="20.25" customHeight="1" x14ac:dyDescent="0.25">
      <c r="A657" s="116"/>
      <c r="B657" s="115"/>
      <c r="C657" s="115"/>
      <c r="D657" s="115">
        <v>3236</v>
      </c>
      <c r="E657" s="115"/>
      <c r="F657" s="116"/>
      <c r="G657" s="10" t="s">
        <v>40</v>
      </c>
      <c r="H657" s="111" t="s">
        <v>203</v>
      </c>
      <c r="I657" s="117"/>
      <c r="J657" s="117"/>
      <c r="K657" s="117"/>
      <c r="L657" s="97"/>
    </row>
    <row r="658" spans="1:12" s="98" customFormat="1" ht="20.25" customHeight="1" x14ac:dyDescent="0.25">
      <c r="A658" s="116"/>
      <c r="B658" s="115"/>
      <c r="C658" s="115"/>
      <c r="D658" s="115"/>
      <c r="E658" s="75">
        <v>32363</v>
      </c>
      <c r="F658" s="111"/>
      <c r="G658" s="10" t="s">
        <v>40</v>
      </c>
      <c r="H658" s="111" t="s">
        <v>204</v>
      </c>
      <c r="I658" s="117"/>
      <c r="J658" s="117"/>
      <c r="K658" s="117"/>
      <c r="L658" s="97"/>
    </row>
    <row r="659" spans="1:12" s="98" customFormat="1" ht="20.25" customHeight="1" x14ac:dyDescent="0.25">
      <c r="A659" s="116"/>
      <c r="B659" s="115"/>
      <c r="C659" s="115"/>
      <c r="D659" s="115"/>
      <c r="E659" s="9"/>
      <c r="F659" s="155">
        <v>323630</v>
      </c>
      <c r="G659" s="156" t="s">
        <v>40</v>
      </c>
      <c r="H659" s="157" t="s">
        <v>204</v>
      </c>
      <c r="I659" s="158"/>
      <c r="J659" s="158"/>
      <c r="K659" s="158"/>
      <c r="L659" s="97"/>
    </row>
    <row r="660" spans="1:12" s="98" customFormat="1" ht="20.25" customHeight="1" x14ac:dyDescent="0.25">
      <c r="A660" s="116"/>
      <c r="B660" s="115"/>
      <c r="C660" s="115"/>
      <c r="D660" s="115"/>
      <c r="E660" s="75">
        <v>32369</v>
      </c>
      <c r="F660" s="111"/>
      <c r="G660" s="10" t="s">
        <v>40</v>
      </c>
      <c r="H660" s="111" t="s">
        <v>205</v>
      </c>
      <c r="I660" s="117"/>
      <c r="J660" s="117"/>
      <c r="K660" s="117"/>
      <c r="L660" s="97"/>
    </row>
    <row r="661" spans="1:12" s="98" customFormat="1" ht="20.25" customHeight="1" x14ac:dyDescent="0.25">
      <c r="A661" s="116"/>
      <c r="B661" s="115"/>
      <c r="C661" s="115"/>
      <c r="D661" s="115"/>
      <c r="E661" s="9"/>
      <c r="F661" s="155">
        <v>323690</v>
      </c>
      <c r="G661" s="156" t="s">
        <v>40</v>
      </c>
      <c r="H661" s="157" t="s">
        <v>205</v>
      </c>
      <c r="I661" s="158"/>
      <c r="J661" s="158"/>
      <c r="K661" s="158"/>
      <c r="L661" s="97"/>
    </row>
    <row r="662" spans="1:12" s="98" customFormat="1" ht="20.25" customHeight="1" x14ac:dyDescent="0.25">
      <c r="A662" s="116"/>
      <c r="B662" s="115"/>
      <c r="C662" s="115"/>
      <c r="D662" s="115">
        <v>3238</v>
      </c>
      <c r="E662" s="115"/>
      <c r="F662" s="116"/>
      <c r="G662" s="10" t="s">
        <v>40</v>
      </c>
      <c r="H662" s="111" t="s">
        <v>210</v>
      </c>
      <c r="I662" s="117">
        <f t="shared" ref="I662:K663" si="122">I663</f>
        <v>160</v>
      </c>
      <c r="J662" s="117">
        <f t="shared" si="122"/>
        <v>0</v>
      </c>
      <c r="K662" s="117">
        <f t="shared" si="122"/>
        <v>160</v>
      </c>
      <c r="L662" s="97"/>
    </row>
    <row r="663" spans="1:12" s="98" customFormat="1" ht="20.25" customHeight="1" x14ac:dyDescent="0.25">
      <c r="A663" s="116"/>
      <c r="B663" s="115"/>
      <c r="C663" s="115"/>
      <c r="D663" s="115"/>
      <c r="E663" s="75">
        <v>32389</v>
      </c>
      <c r="F663" s="111"/>
      <c r="G663" s="10" t="s">
        <v>40</v>
      </c>
      <c r="H663" s="111" t="s">
        <v>211</v>
      </c>
      <c r="I663" s="117">
        <f t="shared" si="122"/>
        <v>160</v>
      </c>
      <c r="J663" s="117">
        <f t="shared" si="122"/>
        <v>0</v>
      </c>
      <c r="K663" s="117">
        <f t="shared" si="122"/>
        <v>160</v>
      </c>
      <c r="L663" s="97"/>
    </row>
    <row r="664" spans="1:12" s="98" customFormat="1" ht="20.25" customHeight="1" x14ac:dyDescent="0.25">
      <c r="A664" s="116"/>
      <c r="B664" s="115"/>
      <c r="C664" s="115"/>
      <c r="D664" s="115"/>
      <c r="E664" s="9"/>
      <c r="F664" s="155">
        <v>323890</v>
      </c>
      <c r="G664" s="156" t="s">
        <v>40</v>
      </c>
      <c r="H664" s="157" t="s">
        <v>211</v>
      </c>
      <c r="I664" s="158">
        <v>160</v>
      </c>
      <c r="J664" s="158">
        <f>K664-I664</f>
        <v>0</v>
      </c>
      <c r="K664" s="162">
        <v>160</v>
      </c>
      <c r="L664" s="97"/>
    </row>
    <row r="665" spans="1:12" s="98" customFormat="1" ht="20.25" customHeight="1" x14ac:dyDescent="0.25">
      <c r="A665" s="116"/>
      <c r="B665" s="115"/>
      <c r="C665" s="115"/>
      <c r="D665" s="115">
        <v>3239</v>
      </c>
      <c r="E665" s="115"/>
      <c r="F665" s="116"/>
      <c r="G665" s="10" t="s">
        <v>40</v>
      </c>
      <c r="H665" s="111" t="s">
        <v>212</v>
      </c>
      <c r="I665" s="117">
        <f>I670</f>
        <v>160</v>
      </c>
      <c r="J665" s="117">
        <f>J670</f>
        <v>0</v>
      </c>
      <c r="K665" s="117">
        <f>K670</f>
        <v>160</v>
      </c>
      <c r="L665" s="97"/>
    </row>
    <row r="666" spans="1:12" s="98" customFormat="1" ht="20.25" customHeight="1" x14ac:dyDescent="0.25">
      <c r="A666" s="116"/>
      <c r="B666" s="115"/>
      <c r="C666" s="115"/>
      <c r="D666" s="115"/>
      <c r="E666" s="75">
        <v>32391</v>
      </c>
      <c r="F666" s="111"/>
      <c r="G666" s="10" t="s">
        <v>40</v>
      </c>
      <c r="H666" s="111" t="s">
        <v>213</v>
      </c>
      <c r="I666" s="117"/>
      <c r="J666" s="117"/>
      <c r="K666" s="117"/>
      <c r="L666" s="97"/>
    </row>
    <row r="667" spans="1:12" s="98" customFormat="1" ht="20.25" customHeight="1" x14ac:dyDescent="0.25">
      <c r="A667" s="116"/>
      <c r="B667" s="115"/>
      <c r="C667" s="115"/>
      <c r="D667" s="115"/>
      <c r="E667" s="9"/>
      <c r="F667" s="155">
        <v>323910</v>
      </c>
      <c r="G667" s="156" t="s">
        <v>40</v>
      </c>
      <c r="H667" s="157" t="s">
        <v>213</v>
      </c>
      <c r="I667" s="158"/>
      <c r="J667" s="158"/>
      <c r="K667" s="158"/>
      <c r="L667" s="97"/>
    </row>
    <row r="668" spans="1:12" s="98" customFormat="1" ht="20.25" customHeight="1" x14ac:dyDescent="0.25">
      <c r="A668" s="116"/>
      <c r="B668" s="115"/>
      <c r="C668" s="115"/>
      <c r="D668" s="115"/>
      <c r="E668" s="75">
        <v>32394</v>
      </c>
      <c r="F668" s="111"/>
      <c r="G668" s="10" t="s">
        <v>40</v>
      </c>
      <c r="H668" s="111" t="s">
        <v>215</v>
      </c>
      <c r="I668" s="117"/>
      <c r="J668" s="117"/>
      <c r="K668" s="117"/>
      <c r="L668" s="97"/>
    </row>
    <row r="669" spans="1:12" s="98" customFormat="1" ht="20.25" customHeight="1" x14ac:dyDescent="0.25">
      <c r="A669" s="116"/>
      <c r="B669" s="115"/>
      <c r="C669" s="115"/>
      <c r="D669" s="115"/>
      <c r="E669" s="9"/>
      <c r="F669" s="155">
        <v>323940</v>
      </c>
      <c r="G669" s="156" t="s">
        <v>40</v>
      </c>
      <c r="H669" s="157" t="s">
        <v>215</v>
      </c>
      <c r="I669" s="158"/>
      <c r="J669" s="158"/>
      <c r="K669" s="158"/>
      <c r="L669" s="97"/>
    </row>
    <row r="670" spans="1:12" s="98" customFormat="1" ht="20.25" customHeight="1" x14ac:dyDescent="0.25">
      <c r="A670" s="116"/>
      <c r="B670" s="115"/>
      <c r="C670" s="115"/>
      <c r="D670" s="115"/>
      <c r="E670" s="75">
        <v>32395</v>
      </c>
      <c r="F670" s="111"/>
      <c r="G670" s="10" t="s">
        <v>40</v>
      </c>
      <c r="H670" s="111" t="s">
        <v>216</v>
      </c>
      <c r="I670" s="117">
        <f>I671</f>
        <v>160</v>
      </c>
      <c r="J670" s="117">
        <f>J671</f>
        <v>0</v>
      </c>
      <c r="K670" s="117">
        <f>K671</f>
        <v>160</v>
      </c>
      <c r="L670" s="97"/>
    </row>
    <row r="671" spans="1:12" s="98" customFormat="1" ht="20.25" customHeight="1" x14ac:dyDescent="0.25">
      <c r="A671" s="116"/>
      <c r="B671" s="115"/>
      <c r="C671" s="115"/>
      <c r="D671" s="115"/>
      <c r="E671" s="9"/>
      <c r="F671" s="155">
        <v>323950</v>
      </c>
      <c r="G671" s="156" t="s">
        <v>40</v>
      </c>
      <c r="H671" s="157" t="s">
        <v>216</v>
      </c>
      <c r="I671" s="158">
        <v>160</v>
      </c>
      <c r="J671" s="158">
        <f>K671-I671</f>
        <v>0</v>
      </c>
      <c r="K671" s="162">
        <v>160</v>
      </c>
      <c r="L671" s="97"/>
    </row>
    <row r="672" spans="1:12" s="98" customFormat="1" ht="20.25" customHeight="1" x14ac:dyDescent="0.25">
      <c r="A672" s="116"/>
      <c r="B672" s="115"/>
      <c r="C672" s="115"/>
      <c r="D672" s="115"/>
      <c r="E672" s="75">
        <v>32399</v>
      </c>
      <c r="F672" s="111"/>
      <c r="G672" s="10" t="s">
        <v>40</v>
      </c>
      <c r="H672" s="111" t="s">
        <v>217</v>
      </c>
      <c r="I672" s="117"/>
      <c r="J672" s="117"/>
      <c r="K672" s="117"/>
      <c r="L672" s="97"/>
    </row>
    <row r="673" spans="1:12" s="98" customFormat="1" ht="20.25" customHeight="1" x14ac:dyDescent="0.25">
      <c r="A673" s="116"/>
      <c r="B673" s="115"/>
      <c r="C673" s="115"/>
      <c r="D673" s="115"/>
      <c r="E673" s="9"/>
      <c r="F673" s="155">
        <v>323990</v>
      </c>
      <c r="G673" s="156" t="s">
        <v>40</v>
      </c>
      <c r="H673" s="157" t="s">
        <v>218</v>
      </c>
      <c r="I673" s="158"/>
      <c r="J673" s="158"/>
      <c r="K673" s="158"/>
      <c r="L673" s="97"/>
    </row>
    <row r="674" spans="1:12" s="98" customFormat="1" ht="20.25" customHeight="1" x14ac:dyDescent="0.25">
      <c r="A674" s="116"/>
      <c r="B674" s="115"/>
      <c r="C674" s="115"/>
      <c r="D674" s="115"/>
      <c r="E674" s="9"/>
      <c r="F674" s="155">
        <v>323991</v>
      </c>
      <c r="G674" s="156" t="s">
        <v>40</v>
      </c>
      <c r="H674" s="157" t="s">
        <v>219</v>
      </c>
      <c r="I674" s="158"/>
      <c r="J674" s="158"/>
      <c r="K674" s="158"/>
      <c r="L674" s="97"/>
    </row>
    <row r="675" spans="1:12" s="98" customFormat="1" ht="20.25" customHeight="1" x14ac:dyDescent="0.25">
      <c r="A675" s="116"/>
      <c r="B675" s="115"/>
      <c r="C675" s="115"/>
      <c r="D675" s="115"/>
      <c r="E675" s="9"/>
      <c r="F675" s="155">
        <v>323992</v>
      </c>
      <c r="G675" s="156" t="s">
        <v>40</v>
      </c>
      <c r="H675" s="157" t="s">
        <v>220</v>
      </c>
      <c r="I675" s="158"/>
      <c r="J675" s="158"/>
      <c r="K675" s="158"/>
      <c r="L675" s="97"/>
    </row>
    <row r="676" spans="1:12" s="98" customFormat="1" ht="20.25" customHeight="1" x14ac:dyDescent="0.25">
      <c r="A676" s="116"/>
      <c r="B676" s="115"/>
      <c r="C676" s="115"/>
      <c r="D676" s="115"/>
      <c r="E676" s="9"/>
      <c r="F676" s="155">
        <v>323993</v>
      </c>
      <c r="G676" s="156" t="s">
        <v>40</v>
      </c>
      <c r="H676" s="157" t="s">
        <v>221</v>
      </c>
      <c r="I676" s="158"/>
      <c r="J676" s="158"/>
      <c r="K676" s="158"/>
      <c r="L676" s="97"/>
    </row>
    <row r="677" spans="1:12" s="98" customFormat="1" ht="20.25" customHeight="1" x14ac:dyDescent="0.25">
      <c r="A677" s="116"/>
      <c r="B677" s="115"/>
      <c r="C677" s="115"/>
      <c r="D677" s="115"/>
      <c r="E677" s="9"/>
      <c r="F677" s="155">
        <v>323994</v>
      </c>
      <c r="G677" s="156" t="s">
        <v>40</v>
      </c>
      <c r="H677" s="157" t="s">
        <v>222</v>
      </c>
      <c r="I677" s="158"/>
      <c r="J677" s="158"/>
      <c r="K677" s="158"/>
      <c r="L677" s="97"/>
    </row>
    <row r="678" spans="1:12" s="98" customFormat="1" ht="30" customHeight="1" x14ac:dyDescent="0.25">
      <c r="A678" s="406" t="s">
        <v>307</v>
      </c>
      <c r="B678" s="407"/>
      <c r="C678" s="407"/>
      <c r="D678" s="407"/>
      <c r="E678" s="407"/>
      <c r="F678" s="407"/>
      <c r="G678" s="408"/>
      <c r="H678" s="95" t="s">
        <v>308</v>
      </c>
      <c r="I678" s="96"/>
      <c r="J678" s="96"/>
      <c r="K678" s="96"/>
    </row>
    <row r="679" spans="1:12" s="103" customFormat="1" ht="21.75" customHeight="1" x14ac:dyDescent="0.25">
      <c r="A679" s="99"/>
      <c r="B679" s="99"/>
      <c r="C679" s="99"/>
      <c r="D679" s="99"/>
      <c r="E679" s="99"/>
      <c r="F679" s="99" t="str">
        <f>+G679</f>
        <v>3.1.</v>
      </c>
      <c r="G679" s="100" t="s">
        <v>40</v>
      </c>
      <c r="H679" s="101" t="s">
        <v>19</v>
      </c>
      <c r="I679" s="102"/>
      <c r="J679" s="102"/>
      <c r="K679" s="102"/>
      <c r="L679" s="97"/>
    </row>
    <row r="680" spans="1:12" s="103" customFormat="1" ht="20.25" customHeight="1" x14ac:dyDescent="0.25">
      <c r="A680" s="104">
        <v>4</v>
      </c>
      <c r="B680" s="104"/>
      <c r="C680" s="104"/>
      <c r="D680" s="104"/>
      <c r="E680" s="104"/>
      <c r="F680" s="104"/>
      <c r="G680" s="159" t="s">
        <v>40</v>
      </c>
      <c r="H680" s="106" t="s">
        <v>20</v>
      </c>
      <c r="I680" s="107"/>
      <c r="J680" s="107"/>
      <c r="K680" s="107">
        <v>0</v>
      </c>
      <c r="L680" s="97"/>
    </row>
    <row r="681" spans="1:12" s="98" customFormat="1" ht="20.25" customHeight="1" x14ac:dyDescent="0.25">
      <c r="A681" s="108"/>
      <c r="B681" s="108">
        <v>41</v>
      </c>
      <c r="C681" s="108"/>
      <c r="D681" s="108"/>
      <c r="E681" s="108"/>
      <c r="F681" s="108"/>
      <c r="G681" s="159" t="s">
        <v>40</v>
      </c>
      <c r="H681" s="109" t="s">
        <v>11</v>
      </c>
      <c r="I681" s="112"/>
      <c r="J681" s="112"/>
      <c r="K681" s="112"/>
      <c r="L681" s="97"/>
    </row>
    <row r="682" spans="1:12" s="98" customFormat="1" ht="20.25" customHeight="1" x14ac:dyDescent="0.25">
      <c r="A682" s="108"/>
      <c r="B682" s="108">
        <v>42</v>
      </c>
      <c r="C682" s="108"/>
      <c r="D682" s="108"/>
      <c r="E682" s="108"/>
      <c r="F682" s="108"/>
      <c r="G682" s="159" t="s">
        <v>40</v>
      </c>
      <c r="H682" s="109" t="s">
        <v>12</v>
      </c>
      <c r="I682" s="112"/>
      <c r="J682" s="112"/>
      <c r="K682" s="112">
        <v>0</v>
      </c>
      <c r="L682" s="97"/>
    </row>
    <row r="683" spans="1:12" s="98" customFormat="1" ht="34.5" customHeight="1" x14ac:dyDescent="0.25">
      <c r="A683" s="406" t="s">
        <v>93</v>
      </c>
      <c r="B683" s="407"/>
      <c r="C683" s="407"/>
      <c r="D683" s="407"/>
      <c r="E683" s="407"/>
      <c r="F683" s="407"/>
      <c r="G683" s="408"/>
      <c r="H683" s="95" t="s">
        <v>98</v>
      </c>
      <c r="I683" s="96">
        <f>+I684</f>
        <v>0</v>
      </c>
      <c r="J683" s="96">
        <f t="shared" ref="J683:K684" si="123">+J684</f>
        <v>44000</v>
      </c>
      <c r="K683" s="96">
        <f t="shared" si="123"/>
        <v>44000</v>
      </c>
    </row>
    <row r="684" spans="1:12" s="103" customFormat="1" ht="23.1" customHeight="1" x14ac:dyDescent="0.25">
      <c r="A684" s="99"/>
      <c r="B684" s="99"/>
      <c r="C684" s="99"/>
      <c r="D684" s="99"/>
      <c r="E684" s="99"/>
      <c r="F684" s="99" t="s">
        <v>38</v>
      </c>
      <c r="G684" s="100" t="s">
        <v>38</v>
      </c>
      <c r="H684" s="101" t="s">
        <v>18</v>
      </c>
      <c r="I684" s="102">
        <f>+I685</f>
        <v>0</v>
      </c>
      <c r="J684" s="102">
        <f t="shared" si="123"/>
        <v>44000</v>
      </c>
      <c r="K684" s="102">
        <f t="shared" si="123"/>
        <v>44000</v>
      </c>
      <c r="L684" s="97"/>
    </row>
    <row r="685" spans="1:12" s="103" customFormat="1" ht="23.1" customHeight="1" x14ac:dyDescent="0.25">
      <c r="A685" s="104">
        <v>3</v>
      </c>
      <c r="B685" s="104"/>
      <c r="C685" s="104"/>
      <c r="D685" s="104"/>
      <c r="E685" s="104"/>
      <c r="F685" s="104"/>
      <c r="G685" s="159" t="s">
        <v>40</v>
      </c>
      <c r="H685" s="106" t="s">
        <v>17</v>
      </c>
      <c r="I685" s="107">
        <f>+I686+I718</f>
        <v>0</v>
      </c>
      <c r="J685" s="107">
        <f t="shared" ref="J685:K685" si="124">+J686+J718</f>
        <v>44000</v>
      </c>
      <c r="K685" s="107">
        <f t="shared" si="124"/>
        <v>44000</v>
      </c>
      <c r="L685" s="97"/>
    </row>
    <row r="686" spans="1:12" s="98" customFormat="1" ht="23.1" customHeight="1" x14ac:dyDescent="0.25">
      <c r="A686" s="108"/>
      <c r="B686" s="108">
        <v>31</v>
      </c>
      <c r="C686" s="108"/>
      <c r="D686" s="108"/>
      <c r="E686" s="108"/>
      <c r="F686" s="108"/>
      <c r="G686" s="159" t="s">
        <v>40</v>
      </c>
      <c r="H686" s="109" t="s">
        <v>6</v>
      </c>
      <c r="I686" s="112">
        <f>I687+I709</f>
        <v>0</v>
      </c>
      <c r="J686" s="112">
        <f>J687+J709</f>
        <v>22065</v>
      </c>
      <c r="K686" s="112">
        <f>K687+K709</f>
        <v>22065</v>
      </c>
      <c r="L686" s="97"/>
    </row>
    <row r="687" spans="1:12" s="98" customFormat="1" ht="20.25" customHeight="1" x14ac:dyDescent="0.25">
      <c r="A687" s="108"/>
      <c r="B687" s="115"/>
      <c r="C687" s="115">
        <v>311</v>
      </c>
      <c r="D687" s="115"/>
      <c r="E687" s="115"/>
      <c r="F687" s="116"/>
      <c r="G687" s="10" t="s">
        <v>38</v>
      </c>
      <c r="H687" s="111" t="s">
        <v>114</v>
      </c>
      <c r="I687" s="117">
        <f>I688+I691+I694</f>
        <v>0</v>
      </c>
      <c r="J687" s="117">
        <f>J688+J691+J694</f>
        <v>18940</v>
      </c>
      <c r="K687" s="117">
        <f>K688+K691+K694</f>
        <v>18940</v>
      </c>
      <c r="L687" s="97"/>
    </row>
    <row r="688" spans="1:12" s="98" customFormat="1" ht="20.25" customHeight="1" x14ac:dyDescent="0.25">
      <c r="A688" s="108"/>
      <c r="B688" s="115"/>
      <c r="C688" s="115"/>
      <c r="D688" s="115">
        <v>3111</v>
      </c>
      <c r="E688" s="115"/>
      <c r="F688" s="116"/>
      <c r="G688" s="10" t="s">
        <v>38</v>
      </c>
      <c r="H688" s="111" t="s">
        <v>115</v>
      </c>
      <c r="I688" s="117">
        <f t="shared" ref="I688:K689" si="125">I689</f>
        <v>0</v>
      </c>
      <c r="J688" s="117">
        <f t="shared" si="125"/>
        <v>18940</v>
      </c>
      <c r="K688" s="117">
        <f t="shared" si="125"/>
        <v>18940</v>
      </c>
      <c r="L688" s="97"/>
    </row>
    <row r="689" spans="1:14" s="98" customFormat="1" ht="20.25" customHeight="1" x14ac:dyDescent="0.25">
      <c r="A689" s="108"/>
      <c r="B689" s="115"/>
      <c r="C689" s="115"/>
      <c r="D689" s="115"/>
      <c r="E689" s="75">
        <v>31111</v>
      </c>
      <c r="F689" s="111"/>
      <c r="G689" s="10" t="s">
        <v>38</v>
      </c>
      <c r="H689" s="111" t="s">
        <v>116</v>
      </c>
      <c r="I689" s="117">
        <f t="shared" si="125"/>
        <v>0</v>
      </c>
      <c r="J689" s="117">
        <f t="shared" si="125"/>
        <v>18940</v>
      </c>
      <c r="K689" s="117">
        <f t="shared" si="125"/>
        <v>18940</v>
      </c>
      <c r="L689" s="97"/>
    </row>
    <row r="690" spans="1:14" s="98" customFormat="1" ht="20.25" customHeight="1" x14ac:dyDescent="0.25">
      <c r="A690" s="108"/>
      <c r="B690" s="115"/>
      <c r="C690" s="115"/>
      <c r="D690" s="115"/>
      <c r="E690" s="9"/>
      <c r="F690" s="155">
        <v>311110</v>
      </c>
      <c r="G690" s="156" t="s">
        <v>38</v>
      </c>
      <c r="H690" s="157" t="s">
        <v>291</v>
      </c>
      <c r="I690" s="158">
        <v>0</v>
      </c>
      <c r="J690" s="158">
        <f>K690-I690</f>
        <v>18940</v>
      </c>
      <c r="K690" s="161">
        <v>18940</v>
      </c>
      <c r="L690" s="97"/>
      <c r="M690" s="160"/>
      <c r="N690" s="97">
        <f>+M690-K685</f>
        <v>-44000</v>
      </c>
    </row>
    <row r="691" spans="1:14" s="98" customFormat="1" ht="20.25" customHeight="1" x14ac:dyDescent="0.25">
      <c r="A691" s="108"/>
      <c r="B691" s="115"/>
      <c r="C691" s="115"/>
      <c r="D691" s="115">
        <v>3113</v>
      </c>
      <c r="E691" s="115"/>
      <c r="F691" s="116"/>
      <c r="G691" s="10" t="s">
        <v>38</v>
      </c>
      <c r="H691" s="111" t="s">
        <v>123</v>
      </c>
      <c r="I691" s="117">
        <f t="shared" ref="I691:K692" si="126">I692</f>
        <v>0</v>
      </c>
      <c r="J691" s="117">
        <f t="shared" si="126"/>
        <v>0</v>
      </c>
      <c r="K691" s="117">
        <f t="shared" si="126"/>
        <v>0</v>
      </c>
      <c r="L691" s="97"/>
    </row>
    <row r="692" spans="1:14" s="98" customFormat="1" ht="20.25" customHeight="1" x14ac:dyDescent="0.25">
      <c r="A692" s="108"/>
      <c r="B692" s="115"/>
      <c r="C692" s="115"/>
      <c r="D692" s="115"/>
      <c r="E692" s="75">
        <v>31131</v>
      </c>
      <c r="F692" s="111"/>
      <c r="G692" s="10" t="s">
        <v>38</v>
      </c>
      <c r="H692" s="111" t="s">
        <v>123</v>
      </c>
      <c r="I692" s="117">
        <f t="shared" si="126"/>
        <v>0</v>
      </c>
      <c r="J692" s="117">
        <f t="shared" si="126"/>
        <v>0</v>
      </c>
      <c r="K692" s="117">
        <f t="shared" si="126"/>
        <v>0</v>
      </c>
      <c r="L692" s="97"/>
    </row>
    <row r="693" spans="1:14" s="98" customFormat="1" ht="20.25" customHeight="1" x14ac:dyDescent="0.25">
      <c r="A693" s="108"/>
      <c r="B693" s="115"/>
      <c r="C693" s="115"/>
      <c r="D693" s="115"/>
      <c r="E693" s="9"/>
      <c r="F693" s="155">
        <v>311310</v>
      </c>
      <c r="G693" s="156" t="s">
        <v>38</v>
      </c>
      <c r="H693" s="157" t="s">
        <v>123</v>
      </c>
      <c r="I693" s="158">
        <v>0</v>
      </c>
      <c r="J693" s="158">
        <f>K693-I693</f>
        <v>0</v>
      </c>
      <c r="K693" s="158">
        <v>0</v>
      </c>
      <c r="L693" s="97"/>
    </row>
    <row r="694" spans="1:14" s="98" customFormat="1" ht="20.25" customHeight="1" x14ac:dyDescent="0.25">
      <c r="A694" s="108"/>
      <c r="B694" s="115"/>
      <c r="C694" s="115"/>
      <c r="D694" s="115">
        <v>3114</v>
      </c>
      <c r="E694" s="115"/>
      <c r="F694" s="116"/>
      <c r="G694" s="10" t="s">
        <v>38</v>
      </c>
      <c r="H694" s="111" t="s">
        <v>295</v>
      </c>
      <c r="I694" s="117">
        <f t="shared" ref="I694:K695" si="127">I695</f>
        <v>0</v>
      </c>
      <c r="J694" s="117">
        <f t="shared" si="127"/>
        <v>0</v>
      </c>
      <c r="K694" s="117">
        <f t="shared" si="127"/>
        <v>0</v>
      </c>
      <c r="L694" s="97"/>
    </row>
    <row r="695" spans="1:14" s="98" customFormat="1" ht="20.25" customHeight="1" x14ac:dyDescent="0.25">
      <c r="A695" s="108"/>
      <c r="B695" s="115"/>
      <c r="C695" s="115"/>
      <c r="D695" s="115"/>
      <c r="E695" s="75">
        <v>31141</v>
      </c>
      <c r="F695" s="111"/>
      <c r="G695" s="10" t="s">
        <v>38</v>
      </c>
      <c r="H695" s="111" t="s">
        <v>124</v>
      </c>
      <c r="I695" s="117">
        <f t="shared" si="127"/>
        <v>0</v>
      </c>
      <c r="J695" s="117">
        <f t="shared" si="127"/>
        <v>0</v>
      </c>
      <c r="K695" s="117">
        <f t="shared" si="127"/>
        <v>0</v>
      </c>
      <c r="L695" s="97"/>
    </row>
    <row r="696" spans="1:14" s="98" customFormat="1" ht="20.25" customHeight="1" x14ac:dyDescent="0.25">
      <c r="A696" s="108"/>
      <c r="B696" s="115"/>
      <c r="C696" s="115"/>
      <c r="D696" s="115"/>
      <c r="E696" s="9"/>
      <c r="F696" s="155">
        <v>311410</v>
      </c>
      <c r="G696" s="156" t="s">
        <v>38</v>
      </c>
      <c r="H696" s="157" t="s">
        <v>124</v>
      </c>
      <c r="I696" s="158">
        <v>0</v>
      </c>
      <c r="J696" s="158">
        <f>K696-I696</f>
        <v>0</v>
      </c>
      <c r="K696" s="158">
        <v>0</v>
      </c>
      <c r="L696" s="97"/>
    </row>
    <row r="697" spans="1:14" s="98" customFormat="1" ht="20.25" customHeight="1" x14ac:dyDescent="0.25">
      <c r="A697" s="108"/>
      <c r="B697" s="115"/>
      <c r="C697" s="115">
        <v>312</v>
      </c>
      <c r="D697" s="115"/>
      <c r="E697" s="115"/>
      <c r="F697" s="116"/>
      <c r="G697" s="10" t="s">
        <v>38</v>
      </c>
      <c r="H697" s="111" t="s">
        <v>127</v>
      </c>
      <c r="I697" s="117"/>
      <c r="J697" s="117"/>
      <c r="K697" s="117"/>
      <c r="L697" s="97"/>
    </row>
    <row r="698" spans="1:14" s="98" customFormat="1" ht="20.25" customHeight="1" x14ac:dyDescent="0.25">
      <c r="A698" s="108"/>
      <c r="B698" s="115"/>
      <c r="C698" s="115"/>
      <c r="D698" s="115">
        <v>3121</v>
      </c>
      <c r="E698" s="115"/>
      <c r="F698" s="116"/>
      <c r="G698" s="10" t="s">
        <v>38</v>
      </c>
      <c r="H698" s="111" t="s">
        <v>127</v>
      </c>
      <c r="I698" s="117"/>
      <c r="J698" s="117"/>
      <c r="K698" s="117"/>
      <c r="L698" s="97"/>
    </row>
    <row r="699" spans="1:14" s="98" customFormat="1" ht="20.25" customHeight="1" x14ac:dyDescent="0.25">
      <c r="A699" s="108"/>
      <c r="B699" s="115"/>
      <c r="C699" s="115"/>
      <c r="D699" s="115"/>
      <c r="E699" s="75">
        <v>31212</v>
      </c>
      <c r="F699" s="111"/>
      <c r="G699" s="10" t="s">
        <v>38</v>
      </c>
      <c r="H699" s="111" t="s">
        <v>128</v>
      </c>
      <c r="I699" s="117"/>
      <c r="J699" s="117"/>
      <c r="K699" s="117"/>
      <c r="L699" s="97"/>
    </row>
    <row r="700" spans="1:14" s="98" customFormat="1" ht="20.25" customHeight="1" x14ac:dyDescent="0.25">
      <c r="A700" s="108"/>
      <c r="B700" s="115"/>
      <c r="C700" s="115"/>
      <c r="D700" s="115"/>
      <c r="E700" s="9"/>
      <c r="F700" s="155">
        <v>312120</v>
      </c>
      <c r="G700" s="156" t="s">
        <v>38</v>
      </c>
      <c r="H700" s="157" t="s">
        <v>128</v>
      </c>
      <c r="I700" s="158"/>
      <c r="J700" s="158"/>
      <c r="K700" s="158"/>
      <c r="L700" s="97"/>
    </row>
    <row r="701" spans="1:14" s="98" customFormat="1" ht="20.25" customHeight="1" x14ac:dyDescent="0.25">
      <c r="A701" s="108"/>
      <c r="B701" s="115"/>
      <c r="C701" s="115"/>
      <c r="D701" s="115"/>
      <c r="E701" s="75">
        <v>31213</v>
      </c>
      <c r="F701" s="111"/>
      <c r="G701" s="10" t="s">
        <v>38</v>
      </c>
      <c r="H701" s="111" t="s">
        <v>129</v>
      </c>
      <c r="I701" s="117"/>
      <c r="J701" s="117"/>
      <c r="K701" s="117"/>
      <c r="L701" s="97"/>
    </row>
    <row r="702" spans="1:14" s="98" customFormat="1" ht="20.25" customHeight="1" x14ac:dyDescent="0.25">
      <c r="A702" s="108"/>
      <c r="B702" s="115"/>
      <c r="C702" s="115"/>
      <c r="D702" s="115"/>
      <c r="E702" s="9"/>
      <c r="F702" s="155">
        <v>312130</v>
      </c>
      <c r="G702" s="156" t="s">
        <v>38</v>
      </c>
      <c r="H702" s="157" t="s">
        <v>129</v>
      </c>
      <c r="I702" s="158"/>
      <c r="J702" s="158"/>
      <c r="K702" s="158"/>
      <c r="L702" s="97"/>
    </row>
    <row r="703" spans="1:14" s="98" customFormat="1" ht="20.25" customHeight="1" x14ac:dyDescent="0.25">
      <c r="A703" s="108"/>
      <c r="B703" s="115"/>
      <c r="C703" s="115"/>
      <c r="D703" s="115"/>
      <c r="E703" s="75">
        <v>31214</v>
      </c>
      <c r="F703" s="111"/>
      <c r="G703" s="10" t="s">
        <v>38</v>
      </c>
      <c r="H703" s="111" t="s">
        <v>130</v>
      </c>
      <c r="I703" s="117"/>
      <c r="J703" s="117"/>
      <c r="K703" s="117"/>
      <c r="L703" s="97"/>
    </row>
    <row r="704" spans="1:14" s="98" customFormat="1" ht="20.25" customHeight="1" x14ac:dyDescent="0.25">
      <c r="A704" s="108"/>
      <c r="B704" s="115"/>
      <c r="C704" s="115"/>
      <c r="D704" s="115"/>
      <c r="E704" s="9"/>
      <c r="F704" s="155">
        <v>312140</v>
      </c>
      <c r="G704" s="156" t="s">
        <v>38</v>
      </c>
      <c r="H704" s="157" t="s">
        <v>130</v>
      </c>
      <c r="I704" s="158"/>
      <c r="J704" s="158"/>
      <c r="K704" s="158"/>
      <c r="L704" s="97"/>
    </row>
    <row r="705" spans="1:12" s="98" customFormat="1" ht="20.25" customHeight="1" x14ac:dyDescent="0.25">
      <c r="A705" s="108"/>
      <c r="B705" s="115"/>
      <c r="C705" s="115"/>
      <c r="D705" s="115"/>
      <c r="E705" s="75">
        <v>31215</v>
      </c>
      <c r="F705" s="111"/>
      <c r="G705" s="10" t="s">
        <v>38</v>
      </c>
      <c r="H705" s="111" t="s">
        <v>131</v>
      </c>
      <c r="I705" s="117"/>
      <c r="J705" s="117"/>
      <c r="K705" s="117"/>
      <c r="L705" s="97"/>
    </row>
    <row r="706" spans="1:12" s="98" customFormat="1" ht="20.25" customHeight="1" x14ac:dyDescent="0.25">
      <c r="A706" s="108"/>
      <c r="B706" s="115"/>
      <c r="C706" s="115"/>
      <c r="D706" s="115"/>
      <c r="E706" s="9"/>
      <c r="F706" s="155">
        <v>312150</v>
      </c>
      <c r="G706" s="156" t="s">
        <v>38</v>
      </c>
      <c r="H706" s="157" t="s">
        <v>131</v>
      </c>
      <c r="I706" s="158"/>
      <c r="J706" s="158"/>
      <c r="K706" s="158"/>
      <c r="L706" s="97"/>
    </row>
    <row r="707" spans="1:12" s="98" customFormat="1" ht="20.25" customHeight="1" x14ac:dyDescent="0.25">
      <c r="A707" s="108"/>
      <c r="B707" s="115"/>
      <c r="C707" s="115"/>
      <c r="D707" s="115"/>
      <c r="E707" s="75">
        <v>31219</v>
      </c>
      <c r="F707" s="111"/>
      <c r="G707" s="10" t="s">
        <v>38</v>
      </c>
      <c r="H707" s="111" t="s">
        <v>133</v>
      </c>
      <c r="I707" s="117"/>
      <c r="J707" s="117"/>
      <c r="K707" s="117"/>
      <c r="L707" s="97"/>
    </row>
    <row r="708" spans="1:12" s="98" customFormat="1" ht="20.25" customHeight="1" x14ac:dyDescent="0.25">
      <c r="A708" s="108"/>
      <c r="B708" s="115"/>
      <c r="C708" s="115"/>
      <c r="D708" s="115"/>
      <c r="E708" s="9"/>
      <c r="F708" s="155">
        <v>312190</v>
      </c>
      <c r="G708" s="156" t="s">
        <v>38</v>
      </c>
      <c r="H708" s="157" t="s">
        <v>133</v>
      </c>
      <c r="I708" s="158"/>
      <c r="J708" s="158"/>
      <c r="K708" s="158"/>
      <c r="L708" s="97"/>
    </row>
    <row r="709" spans="1:12" s="98" customFormat="1" ht="20.25" customHeight="1" x14ac:dyDescent="0.25">
      <c r="A709" s="108"/>
      <c r="B709" s="115"/>
      <c r="C709" s="115">
        <v>313</v>
      </c>
      <c r="D709" s="115"/>
      <c r="E709" s="115"/>
      <c r="F709" s="116"/>
      <c r="G709" s="10" t="s">
        <v>38</v>
      </c>
      <c r="H709" s="111" t="s">
        <v>135</v>
      </c>
      <c r="I709" s="117">
        <f>I710+I715</f>
        <v>0</v>
      </c>
      <c r="J709" s="117">
        <f>J710+J715</f>
        <v>3125</v>
      </c>
      <c r="K709" s="117">
        <f>K710+K715</f>
        <v>3125</v>
      </c>
      <c r="L709" s="97"/>
    </row>
    <row r="710" spans="1:12" s="98" customFormat="1" ht="20.25" customHeight="1" x14ac:dyDescent="0.25">
      <c r="A710" s="108"/>
      <c r="B710" s="115"/>
      <c r="C710" s="115"/>
      <c r="D710" s="115">
        <v>3132</v>
      </c>
      <c r="E710" s="115"/>
      <c r="F710" s="116"/>
      <c r="G710" s="10" t="s">
        <v>38</v>
      </c>
      <c r="H710" s="111" t="s">
        <v>136</v>
      </c>
      <c r="I710" s="117">
        <f>I711+I713</f>
        <v>0</v>
      </c>
      <c r="J710" s="117">
        <f>J711+J713</f>
        <v>3125</v>
      </c>
      <c r="K710" s="117">
        <f>K711+K713</f>
        <v>3125</v>
      </c>
      <c r="L710" s="97"/>
    </row>
    <row r="711" spans="1:12" s="98" customFormat="1" ht="20.25" customHeight="1" x14ac:dyDescent="0.25">
      <c r="A711" s="108"/>
      <c r="B711" s="115"/>
      <c r="C711" s="115"/>
      <c r="D711" s="115"/>
      <c r="E711" s="75">
        <v>31321</v>
      </c>
      <c r="F711" s="111"/>
      <c r="G711" s="10" t="s">
        <v>38</v>
      </c>
      <c r="H711" s="111" t="s">
        <v>136</v>
      </c>
      <c r="I711" s="117">
        <f>I712</f>
        <v>0</v>
      </c>
      <c r="J711" s="117">
        <f>J712</f>
        <v>3125</v>
      </c>
      <c r="K711" s="117">
        <f>K712</f>
        <v>3125</v>
      </c>
      <c r="L711" s="97"/>
    </row>
    <row r="712" spans="1:12" s="98" customFormat="1" ht="20.25" customHeight="1" x14ac:dyDescent="0.25">
      <c r="A712" s="108"/>
      <c r="B712" s="115"/>
      <c r="C712" s="115"/>
      <c r="D712" s="115"/>
      <c r="E712" s="9"/>
      <c r="F712" s="155">
        <v>313210</v>
      </c>
      <c r="G712" s="156" t="s">
        <v>38</v>
      </c>
      <c r="H712" s="157" t="s">
        <v>136</v>
      </c>
      <c r="I712" s="158">
        <v>0</v>
      </c>
      <c r="J712" s="158">
        <f>K712-I712</f>
        <v>3125</v>
      </c>
      <c r="K712" s="161">
        <v>3125</v>
      </c>
      <c r="L712" s="97"/>
    </row>
    <row r="713" spans="1:12" s="98" customFormat="1" ht="20.25" customHeight="1" x14ac:dyDescent="0.25">
      <c r="A713" s="108"/>
      <c r="B713" s="115"/>
      <c r="C713" s="115"/>
      <c r="D713" s="115"/>
      <c r="E713" s="75">
        <v>31322</v>
      </c>
      <c r="F713" s="111"/>
      <c r="G713" s="10" t="s">
        <v>38</v>
      </c>
      <c r="H713" s="111" t="s">
        <v>256</v>
      </c>
      <c r="I713" s="117">
        <f>I714</f>
        <v>0</v>
      </c>
      <c r="J713" s="117">
        <f>J714</f>
        <v>0</v>
      </c>
      <c r="K713" s="117">
        <f>K714</f>
        <v>0</v>
      </c>
      <c r="L713" s="97"/>
    </row>
    <row r="714" spans="1:12" s="98" customFormat="1" ht="20.25" customHeight="1" x14ac:dyDescent="0.25">
      <c r="A714" s="108"/>
      <c r="B714" s="115"/>
      <c r="C714" s="115"/>
      <c r="D714" s="115"/>
      <c r="E714" s="9"/>
      <c r="F714" s="155">
        <v>313220</v>
      </c>
      <c r="G714" s="156" t="s">
        <v>38</v>
      </c>
      <c r="H714" s="157" t="s">
        <v>256</v>
      </c>
      <c r="I714" s="158">
        <v>0</v>
      </c>
      <c r="J714" s="158">
        <f>K714-I714</f>
        <v>0</v>
      </c>
      <c r="K714" s="158">
        <v>0</v>
      </c>
      <c r="L714" s="97"/>
    </row>
    <row r="715" spans="1:12" s="98" customFormat="1" ht="20.25" customHeight="1" x14ac:dyDescent="0.25">
      <c r="A715" s="108"/>
      <c r="B715" s="115"/>
      <c r="C715" s="115"/>
      <c r="D715" s="115">
        <v>3133</v>
      </c>
      <c r="E715" s="9"/>
      <c r="F715" s="111"/>
      <c r="G715" s="10" t="s">
        <v>38</v>
      </c>
      <c r="H715" s="111" t="s">
        <v>257</v>
      </c>
      <c r="I715" s="117">
        <f t="shared" ref="I715:K716" si="128">I716</f>
        <v>0</v>
      </c>
      <c r="J715" s="117">
        <f t="shared" si="128"/>
        <v>0</v>
      </c>
      <c r="K715" s="117">
        <f t="shared" si="128"/>
        <v>0</v>
      </c>
      <c r="L715" s="97"/>
    </row>
    <row r="716" spans="1:12" s="98" customFormat="1" ht="20.25" customHeight="1" x14ac:dyDescent="0.25">
      <c r="A716" s="108"/>
      <c r="B716" s="115"/>
      <c r="C716" s="115"/>
      <c r="D716" s="115"/>
      <c r="E716" s="75">
        <v>31332</v>
      </c>
      <c r="F716" s="111"/>
      <c r="G716" s="10" t="s">
        <v>38</v>
      </c>
      <c r="H716" s="111" t="s">
        <v>257</v>
      </c>
      <c r="I716" s="117">
        <f t="shared" si="128"/>
        <v>0</v>
      </c>
      <c r="J716" s="117">
        <f t="shared" si="128"/>
        <v>0</v>
      </c>
      <c r="K716" s="117">
        <f t="shared" si="128"/>
        <v>0</v>
      </c>
      <c r="L716" s="97"/>
    </row>
    <row r="717" spans="1:12" s="98" customFormat="1" ht="20.25" customHeight="1" x14ac:dyDescent="0.25">
      <c r="A717" s="108"/>
      <c r="B717" s="115"/>
      <c r="C717" s="115"/>
      <c r="D717" s="115"/>
      <c r="E717" s="9"/>
      <c r="F717" s="155">
        <v>313320</v>
      </c>
      <c r="G717" s="156" t="s">
        <v>38</v>
      </c>
      <c r="H717" s="157" t="s">
        <v>257</v>
      </c>
      <c r="I717" s="158">
        <v>0</v>
      </c>
      <c r="J717" s="158">
        <f>K717-I717</f>
        <v>0</v>
      </c>
      <c r="K717" s="158">
        <v>0</v>
      </c>
      <c r="L717" s="97"/>
    </row>
    <row r="718" spans="1:12" s="98" customFormat="1" ht="23.1" customHeight="1" x14ac:dyDescent="0.25">
      <c r="A718" s="108"/>
      <c r="B718" s="108">
        <v>32</v>
      </c>
      <c r="C718" s="108"/>
      <c r="D718" s="108"/>
      <c r="E718" s="108"/>
      <c r="F718" s="108"/>
      <c r="G718" s="159" t="s">
        <v>38</v>
      </c>
      <c r="H718" s="111" t="s">
        <v>7</v>
      </c>
      <c r="I718" s="112">
        <f>I735+I758+I719+I787</f>
        <v>0</v>
      </c>
      <c r="J718" s="112">
        <f t="shared" ref="J718:K718" si="129">J735+J758+J719+J787</f>
        <v>21935</v>
      </c>
      <c r="K718" s="112">
        <f t="shared" si="129"/>
        <v>21935</v>
      </c>
      <c r="L718" s="97"/>
    </row>
    <row r="719" spans="1:12" s="98" customFormat="1" ht="20.25" customHeight="1" x14ac:dyDescent="0.25">
      <c r="A719" s="108"/>
      <c r="B719" s="115"/>
      <c r="C719" s="115">
        <v>321</v>
      </c>
      <c r="D719" s="115"/>
      <c r="E719" s="9"/>
      <c r="F719" s="111"/>
      <c r="G719" s="10" t="s">
        <v>38</v>
      </c>
      <c r="H719" s="111" t="s">
        <v>137</v>
      </c>
      <c r="I719" s="117">
        <f>I720+I729</f>
        <v>0</v>
      </c>
      <c r="J719" s="117">
        <f>J720+J729</f>
        <v>438</v>
      </c>
      <c r="K719" s="117">
        <f>K720+K729</f>
        <v>438</v>
      </c>
      <c r="L719" s="97"/>
    </row>
    <row r="720" spans="1:12" s="98" customFormat="1" ht="20.25" customHeight="1" x14ac:dyDescent="0.25">
      <c r="A720" s="108"/>
      <c r="B720" s="115"/>
      <c r="C720" s="115"/>
      <c r="D720" s="115">
        <v>3211</v>
      </c>
      <c r="E720" s="9"/>
      <c r="F720" s="111"/>
      <c r="G720" s="10" t="s">
        <v>38</v>
      </c>
      <c r="H720" s="111" t="s">
        <v>138</v>
      </c>
      <c r="I720" s="117">
        <f>I721+I723+I725+I727</f>
        <v>0</v>
      </c>
      <c r="J720" s="117">
        <f t="shared" ref="J720:K720" si="130">J721+J723+J725+J727</f>
        <v>438</v>
      </c>
      <c r="K720" s="117">
        <f t="shared" si="130"/>
        <v>438</v>
      </c>
      <c r="L720" s="97"/>
    </row>
    <row r="721" spans="1:12" s="98" customFormat="1" ht="20.25" customHeight="1" x14ac:dyDescent="0.25">
      <c r="A721" s="108"/>
      <c r="B721" s="115"/>
      <c r="C721" s="115"/>
      <c r="D721" s="115"/>
      <c r="E721" s="75">
        <v>32111</v>
      </c>
      <c r="F721" s="111"/>
      <c r="G721" s="10" t="s">
        <v>38</v>
      </c>
      <c r="H721" s="111" t="s">
        <v>139</v>
      </c>
      <c r="I721" s="117">
        <f t="shared" ref="I721:K721" si="131">I722</f>
        <v>0</v>
      </c>
      <c r="J721" s="117">
        <f t="shared" si="131"/>
        <v>210</v>
      </c>
      <c r="K721" s="117">
        <f t="shared" si="131"/>
        <v>210</v>
      </c>
      <c r="L721" s="97"/>
    </row>
    <row r="722" spans="1:12" s="98" customFormat="1" ht="20.25" customHeight="1" x14ac:dyDescent="0.25">
      <c r="A722" s="108"/>
      <c r="B722" s="115"/>
      <c r="C722" s="115"/>
      <c r="D722" s="115"/>
      <c r="E722" s="9"/>
      <c r="F722" s="155">
        <v>321110</v>
      </c>
      <c r="G722" s="156" t="s">
        <v>38</v>
      </c>
      <c r="H722" s="157" t="s">
        <v>139</v>
      </c>
      <c r="I722" s="158">
        <v>0</v>
      </c>
      <c r="J722" s="158">
        <f>K722-I722</f>
        <v>210</v>
      </c>
      <c r="K722" s="161">
        <v>210</v>
      </c>
      <c r="L722" s="97"/>
    </row>
    <row r="723" spans="1:12" s="98" customFormat="1" ht="20.25" customHeight="1" x14ac:dyDescent="0.25">
      <c r="A723" s="108"/>
      <c r="B723" s="115"/>
      <c r="C723" s="115"/>
      <c r="D723" s="115"/>
      <c r="E723" s="75">
        <v>32113</v>
      </c>
      <c r="F723" s="111"/>
      <c r="G723" s="10" t="s">
        <v>38</v>
      </c>
      <c r="H723" s="111" t="s">
        <v>140</v>
      </c>
      <c r="I723" s="117">
        <f>+I724</f>
        <v>0</v>
      </c>
      <c r="J723" s="117">
        <f t="shared" ref="J723:K723" si="132">+J724</f>
        <v>228</v>
      </c>
      <c r="K723" s="117">
        <f t="shared" si="132"/>
        <v>228</v>
      </c>
      <c r="L723" s="97"/>
    </row>
    <row r="724" spans="1:12" s="98" customFormat="1" ht="20.25" customHeight="1" x14ac:dyDescent="0.25">
      <c r="A724" s="108"/>
      <c r="B724" s="115"/>
      <c r="C724" s="115"/>
      <c r="D724" s="115"/>
      <c r="E724" s="9"/>
      <c r="F724" s="155">
        <v>321130</v>
      </c>
      <c r="G724" s="156" t="s">
        <v>38</v>
      </c>
      <c r="H724" s="157" t="s">
        <v>140</v>
      </c>
      <c r="I724" s="158">
        <v>0</v>
      </c>
      <c r="J724" s="158">
        <f>K724-I724</f>
        <v>228</v>
      </c>
      <c r="K724" s="161">
        <f>228</f>
        <v>228</v>
      </c>
      <c r="L724" s="97"/>
    </row>
    <row r="725" spans="1:12" s="98" customFormat="1" ht="20.25" customHeight="1" x14ac:dyDescent="0.25">
      <c r="A725" s="108"/>
      <c r="B725" s="115"/>
      <c r="C725" s="115"/>
      <c r="D725" s="115"/>
      <c r="E725" s="75">
        <v>32115</v>
      </c>
      <c r="F725" s="111"/>
      <c r="G725" s="10" t="s">
        <v>38</v>
      </c>
      <c r="H725" s="111" t="s">
        <v>141</v>
      </c>
      <c r="I725" s="117">
        <v>0</v>
      </c>
      <c r="J725" s="117">
        <v>0</v>
      </c>
      <c r="K725" s="117">
        <v>0</v>
      </c>
      <c r="L725" s="97"/>
    </row>
    <row r="726" spans="1:12" s="98" customFormat="1" ht="20.25" customHeight="1" x14ac:dyDescent="0.25">
      <c r="A726" s="108"/>
      <c r="B726" s="115"/>
      <c r="C726" s="115"/>
      <c r="D726" s="115"/>
      <c r="E726" s="9"/>
      <c r="F726" s="155">
        <v>321150</v>
      </c>
      <c r="G726" s="156" t="s">
        <v>38</v>
      </c>
      <c r="H726" s="157" t="s">
        <v>141</v>
      </c>
      <c r="I726" s="158">
        <v>0</v>
      </c>
      <c r="J726" s="158">
        <v>0</v>
      </c>
      <c r="K726" s="158">
        <f>I726+J726</f>
        <v>0</v>
      </c>
      <c r="L726" s="97"/>
    </row>
    <row r="727" spans="1:12" s="98" customFormat="1" ht="20.25" customHeight="1" x14ac:dyDescent="0.25">
      <c r="A727" s="108"/>
      <c r="B727" s="115"/>
      <c r="C727" s="115"/>
      <c r="D727" s="115"/>
      <c r="E727" s="75">
        <v>32119</v>
      </c>
      <c r="F727" s="111"/>
      <c r="G727" s="10" t="s">
        <v>38</v>
      </c>
      <c r="H727" s="111" t="s">
        <v>142</v>
      </c>
      <c r="I727" s="117">
        <v>0</v>
      </c>
      <c r="J727" s="117">
        <v>0</v>
      </c>
      <c r="K727" s="117">
        <v>0</v>
      </c>
      <c r="L727" s="97"/>
    </row>
    <row r="728" spans="1:12" s="98" customFormat="1" ht="20.25" customHeight="1" x14ac:dyDescent="0.25">
      <c r="A728" s="108"/>
      <c r="B728" s="115"/>
      <c r="C728" s="115"/>
      <c r="D728" s="115"/>
      <c r="E728" s="9"/>
      <c r="F728" s="155">
        <v>321190</v>
      </c>
      <c r="G728" s="156" t="s">
        <v>38</v>
      </c>
      <c r="H728" s="157" t="s">
        <v>142</v>
      </c>
      <c r="I728" s="158">
        <v>0</v>
      </c>
      <c r="J728" s="158">
        <v>0</v>
      </c>
      <c r="K728" s="158">
        <f>I728+J728</f>
        <v>0</v>
      </c>
      <c r="L728" s="97"/>
    </row>
    <row r="729" spans="1:12" s="98" customFormat="1" ht="20.25" customHeight="1" x14ac:dyDescent="0.25">
      <c r="A729" s="108"/>
      <c r="B729" s="115"/>
      <c r="C729" s="115"/>
      <c r="D729" s="115">
        <v>3213</v>
      </c>
      <c r="E729" s="9"/>
      <c r="F729" s="111"/>
      <c r="G729" s="10" t="s">
        <v>38</v>
      </c>
      <c r="H729" s="111" t="s">
        <v>146</v>
      </c>
      <c r="I729" s="117">
        <f t="shared" ref="I729:K730" si="133">I730</f>
        <v>0</v>
      </c>
      <c r="J729" s="117">
        <f t="shared" si="133"/>
        <v>0</v>
      </c>
      <c r="K729" s="117">
        <f t="shared" si="133"/>
        <v>0</v>
      </c>
      <c r="L729" s="97"/>
    </row>
    <row r="730" spans="1:12" s="98" customFormat="1" ht="20.25" customHeight="1" x14ac:dyDescent="0.25">
      <c r="A730" s="108"/>
      <c r="B730" s="115"/>
      <c r="C730" s="115"/>
      <c r="D730" s="115"/>
      <c r="E730" s="75">
        <v>32131</v>
      </c>
      <c r="F730" s="111"/>
      <c r="G730" s="10" t="s">
        <v>38</v>
      </c>
      <c r="H730" s="111" t="s">
        <v>147</v>
      </c>
      <c r="I730" s="117">
        <f t="shared" si="133"/>
        <v>0</v>
      </c>
      <c r="J730" s="117">
        <f t="shared" si="133"/>
        <v>0</v>
      </c>
      <c r="K730" s="117">
        <f t="shared" si="133"/>
        <v>0</v>
      </c>
      <c r="L730" s="97"/>
    </row>
    <row r="731" spans="1:12" s="98" customFormat="1" ht="20.25" customHeight="1" x14ac:dyDescent="0.25">
      <c r="A731" s="108"/>
      <c r="B731" s="115"/>
      <c r="C731" s="115"/>
      <c r="D731" s="115"/>
      <c r="E731" s="9"/>
      <c r="F731" s="155">
        <v>321310</v>
      </c>
      <c r="G731" s="156" t="s">
        <v>38</v>
      </c>
      <c r="H731" s="157" t="s">
        <v>148</v>
      </c>
      <c r="I731" s="158">
        <v>0</v>
      </c>
      <c r="J731" s="158">
        <v>0</v>
      </c>
      <c r="K731" s="158">
        <v>0</v>
      </c>
      <c r="L731" s="97"/>
    </row>
    <row r="732" spans="1:12" s="98" customFormat="1" ht="20.25" customHeight="1" x14ac:dyDescent="0.25">
      <c r="A732" s="108"/>
      <c r="B732" s="115"/>
      <c r="C732" s="115"/>
      <c r="D732" s="115"/>
      <c r="E732" s="9"/>
      <c r="F732" s="155">
        <v>321311</v>
      </c>
      <c r="G732" s="156" t="s">
        <v>38</v>
      </c>
      <c r="H732" s="157" t="s">
        <v>149</v>
      </c>
      <c r="I732" s="158">
        <v>0</v>
      </c>
      <c r="J732" s="158">
        <f>K732-I732</f>
        <v>0</v>
      </c>
      <c r="K732" s="158">
        <v>0</v>
      </c>
      <c r="L732" s="97"/>
    </row>
    <row r="733" spans="1:12" s="98" customFormat="1" ht="20.25" customHeight="1" x14ac:dyDescent="0.25">
      <c r="A733" s="108"/>
      <c r="B733" s="115"/>
      <c r="C733" s="115"/>
      <c r="D733" s="115"/>
      <c r="E733" s="75">
        <v>32132</v>
      </c>
      <c r="F733" s="111"/>
      <c r="G733" s="10" t="s">
        <v>38</v>
      </c>
      <c r="H733" s="111" t="s">
        <v>150</v>
      </c>
      <c r="I733" s="117">
        <v>0</v>
      </c>
      <c r="J733" s="117">
        <v>0</v>
      </c>
      <c r="K733" s="117">
        <v>0</v>
      </c>
      <c r="L733" s="97"/>
    </row>
    <row r="734" spans="1:12" s="98" customFormat="1" ht="20.25" customHeight="1" x14ac:dyDescent="0.25">
      <c r="A734" s="108"/>
      <c r="B734" s="115"/>
      <c r="C734" s="115"/>
      <c r="D734" s="115"/>
      <c r="E734" s="9"/>
      <c r="F734" s="155">
        <v>321320</v>
      </c>
      <c r="G734" s="156" t="s">
        <v>38</v>
      </c>
      <c r="H734" s="157" t="s">
        <v>150</v>
      </c>
      <c r="I734" s="158">
        <v>0</v>
      </c>
      <c r="J734" s="158">
        <f>K734-I734</f>
        <v>0</v>
      </c>
      <c r="K734" s="158">
        <v>0</v>
      </c>
      <c r="L734" s="97"/>
    </row>
    <row r="735" spans="1:12" s="98" customFormat="1" ht="20.25" customHeight="1" x14ac:dyDescent="0.25">
      <c r="A735" s="108"/>
      <c r="B735" s="115"/>
      <c r="C735" s="115">
        <v>322</v>
      </c>
      <c r="D735" s="115"/>
      <c r="E735" s="9"/>
      <c r="F735" s="111"/>
      <c r="G735" s="10" t="s">
        <v>38</v>
      </c>
      <c r="H735" s="111" t="s">
        <v>151</v>
      </c>
      <c r="I735" s="117">
        <f>I736+I746+I751</f>
        <v>0</v>
      </c>
      <c r="J735" s="117">
        <f>J736+J746+J751</f>
        <v>4157</v>
      </c>
      <c r="K735" s="117">
        <f>K736+K746+K751</f>
        <v>4157</v>
      </c>
      <c r="L735" s="97"/>
    </row>
    <row r="736" spans="1:12" s="98" customFormat="1" ht="20.25" customHeight="1" x14ac:dyDescent="0.25">
      <c r="A736" s="108"/>
      <c r="B736" s="115"/>
      <c r="C736" s="115"/>
      <c r="D736" s="115">
        <v>3221</v>
      </c>
      <c r="E736" s="9"/>
      <c r="F736" s="111"/>
      <c r="G736" s="10" t="s">
        <v>38</v>
      </c>
      <c r="H736" s="111" t="s">
        <v>152</v>
      </c>
      <c r="I736" s="117">
        <f>I737+I742+I744</f>
        <v>0</v>
      </c>
      <c r="J736" s="117">
        <f>J737+J742+J744</f>
        <v>305</v>
      </c>
      <c r="K736" s="117">
        <f>K737+K742+K744</f>
        <v>305</v>
      </c>
      <c r="L736" s="97"/>
    </row>
    <row r="737" spans="1:12" s="98" customFormat="1" ht="20.25" customHeight="1" x14ac:dyDescent="0.25">
      <c r="A737" s="108"/>
      <c r="B737" s="115"/>
      <c r="C737" s="115"/>
      <c r="D737" s="115"/>
      <c r="E737" s="75">
        <v>32211</v>
      </c>
      <c r="F737" s="111"/>
      <c r="G737" s="10" t="s">
        <v>38</v>
      </c>
      <c r="H737" s="111" t="s">
        <v>153</v>
      </c>
      <c r="I737" s="117">
        <f>I739+I738</f>
        <v>0</v>
      </c>
      <c r="J737" s="117">
        <f>J739+J738</f>
        <v>305</v>
      </c>
      <c r="K737" s="117">
        <f>K739+K738</f>
        <v>305</v>
      </c>
      <c r="L737" s="97"/>
    </row>
    <row r="738" spans="1:12" s="98" customFormat="1" ht="20.25" customHeight="1" x14ac:dyDescent="0.25">
      <c r="A738" s="108"/>
      <c r="B738" s="115"/>
      <c r="C738" s="115"/>
      <c r="D738" s="115"/>
      <c r="E738" s="9"/>
      <c r="F738" s="155">
        <v>322110</v>
      </c>
      <c r="G738" s="156" t="s">
        <v>38</v>
      </c>
      <c r="H738" s="157" t="s">
        <v>153</v>
      </c>
      <c r="I738" s="158">
        <v>0</v>
      </c>
      <c r="J738" s="158">
        <f>K738-I738</f>
        <v>151</v>
      </c>
      <c r="K738" s="161">
        <v>151</v>
      </c>
      <c r="L738" s="97"/>
    </row>
    <row r="739" spans="1:12" s="98" customFormat="1" ht="20.25" customHeight="1" x14ac:dyDescent="0.25">
      <c r="A739" s="108"/>
      <c r="B739" s="115"/>
      <c r="C739" s="115"/>
      <c r="D739" s="115"/>
      <c r="E739" s="9"/>
      <c r="F739" s="155">
        <v>322111</v>
      </c>
      <c r="G739" s="156" t="s">
        <v>38</v>
      </c>
      <c r="H739" s="157" t="s">
        <v>155</v>
      </c>
      <c r="I739" s="158">
        <v>0</v>
      </c>
      <c r="J739" s="158">
        <f>K739-I739</f>
        <v>154</v>
      </c>
      <c r="K739" s="161">
        <v>154</v>
      </c>
      <c r="L739" s="97"/>
    </row>
    <row r="740" spans="1:12" s="98" customFormat="1" ht="20.25" customHeight="1" x14ac:dyDescent="0.25">
      <c r="A740" s="108"/>
      <c r="B740" s="115"/>
      <c r="C740" s="115"/>
      <c r="D740" s="115"/>
      <c r="E740" s="75">
        <v>32212</v>
      </c>
      <c r="F740" s="111"/>
      <c r="G740" s="10" t="s">
        <v>38</v>
      </c>
      <c r="H740" s="111" t="s">
        <v>160</v>
      </c>
      <c r="I740" s="117">
        <v>0</v>
      </c>
      <c r="J740" s="117">
        <v>0</v>
      </c>
      <c r="K740" s="117">
        <v>0</v>
      </c>
      <c r="L740" s="97"/>
    </row>
    <row r="741" spans="1:12" s="98" customFormat="1" ht="20.25" customHeight="1" x14ac:dyDescent="0.25">
      <c r="A741" s="108"/>
      <c r="B741" s="115"/>
      <c r="C741" s="115"/>
      <c r="D741" s="115"/>
      <c r="E741" s="9"/>
      <c r="F741" s="155">
        <v>322120</v>
      </c>
      <c r="G741" s="156" t="s">
        <v>38</v>
      </c>
      <c r="H741" s="157" t="s">
        <v>160</v>
      </c>
      <c r="I741" s="158">
        <v>0</v>
      </c>
      <c r="J741" s="158">
        <v>0</v>
      </c>
      <c r="K741" s="158">
        <f>I741+J741</f>
        <v>0</v>
      </c>
      <c r="L741" s="97"/>
    </row>
    <row r="742" spans="1:12" s="98" customFormat="1" ht="20.25" customHeight="1" x14ac:dyDescent="0.25">
      <c r="A742" s="108"/>
      <c r="B742" s="115"/>
      <c r="C742" s="115"/>
      <c r="D742" s="115"/>
      <c r="E742" s="75">
        <v>32214</v>
      </c>
      <c r="F742" s="111"/>
      <c r="G742" s="10" t="s">
        <v>38</v>
      </c>
      <c r="H742" s="111" t="s">
        <v>161</v>
      </c>
      <c r="I742" s="117">
        <f>I743</f>
        <v>0</v>
      </c>
      <c r="J742" s="117">
        <f>J743</f>
        <v>0</v>
      </c>
      <c r="K742" s="117">
        <f>K743</f>
        <v>0</v>
      </c>
      <c r="L742" s="97"/>
    </row>
    <row r="743" spans="1:12" s="98" customFormat="1" ht="20.25" customHeight="1" x14ac:dyDescent="0.25">
      <c r="A743" s="108"/>
      <c r="B743" s="115"/>
      <c r="C743" s="115"/>
      <c r="D743" s="115"/>
      <c r="E743" s="9"/>
      <c r="F743" s="155">
        <v>322140</v>
      </c>
      <c r="G743" s="156" t="s">
        <v>38</v>
      </c>
      <c r="H743" s="157" t="s">
        <v>161</v>
      </c>
      <c r="I743" s="158">
        <v>0</v>
      </c>
      <c r="J743" s="158">
        <f>K743-I743</f>
        <v>0</v>
      </c>
      <c r="K743" s="158">
        <v>0</v>
      </c>
      <c r="L743" s="97"/>
    </row>
    <row r="744" spans="1:12" s="98" customFormat="1" ht="20.25" customHeight="1" x14ac:dyDescent="0.25">
      <c r="A744" s="108"/>
      <c r="B744" s="115"/>
      <c r="C744" s="115"/>
      <c r="D744" s="115"/>
      <c r="E744" s="75">
        <v>32216</v>
      </c>
      <c r="F744" s="111"/>
      <c r="G744" s="10" t="s">
        <v>38</v>
      </c>
      <c r="H744" s="111" t="s">
        <v>162</v>
      </c>
      <c r="I744" s="117">
        <f>I745</f>
        <v>0</v>
      </c>
      <c r="J744" s="117">
        <f>J745</f>
        <v>0</v>
      </c>
      <c r="K744" s="117">
        <f>K745</f>
        <v>0</v>
      </c>
      <c r="L744" s="97"/>
    </row>
    <row r="745" spans="1:12" s="98" customFormat="1" ht="20.25" customHeight="1" x14ac:dyDescent="0.25">
      <c r="A745" s="108"/>
      <c r="B745" s="115"/>
      <c r="C745" s="115"/>
      <c r="D745" s="115"/>
      <c r="E745" s="9"/>
      <c r="F745" s="155">
        <v>322160</v>
      </c>
      <c r="G745" s="156" t="s">
        <v>38</v>
      </c>
      <c r="H745" s="157" t="s">
        <v>162</v>
      </c>
      <c r="I745" s="158">
        <v>0</v>
      </c>
      <c r="J745" s="158">
        <f>K745-I745</f>
        <v>0</v>
      </c>
      <c r="K745" s="158">
        <v>0</v>
      </c>
      <c r="L745" s="97"/>
    </row>
    <row r="746" spans="1:12" s="98" customFormat="1" ht="20.25" customHeight="1" x14ac:dyDescent="0.25">
      <c r="A746" s="108"/>
      <c r="B746" s="115"/>
      <c r="C746" s="115"/>
      <c r="D746" s="115">
        <v>3222</v>
      </c>
      <c r="E746" s="9"/>
      <c r="F746" s="111"/>
      <c r="G746" s="10" t="s">
        <v>38</v>
      </c>
      <c r="H746" s="111" t="s">
        <v>164</v>
      </c>
      <c r="I746" s="117">
        <f>I747+I749</f>
        <v>0</v>
      </c>
      <c r="J746" s="117">
        <f>J747+J749</f>
        <v>2190</v>
      </c>
      <c r="K746" s="117">
        <f>K747+K749</f>
        <v>2190</v>
      </c>
      <c r="L746" s="97"/>
    </row>
    <row r="747" spans="1:12" s="98" customFormat="1" ht="20.25" customHeight="1" x14ac:dyDescent="0.25">
      <c r="A747" s="108"/>
      <c r="B747" s="115"/>
      <c r="C747" s="115"/>
      <c r="D747" s="115"/>
      <c r="E747" s="75">
        <v>32221</v>
      </c>
      <c r="F747" s="111"/>
      <c r="G747" s="10" t="s">
        <v>38</v>
      </c>
      <c r="H747" s="111" t="s">
        <v>165</v>
      </c>
      <c r="I747" s="117">
        <f>I748</f>
        <v>0</v>
      </c>
      <c r="J747" s="117">
        <f>J748</f>
        <v>0</v>
      </c>
      <c r="K747" s="117">
        <f>K748</f>
        <v>0</v>
      </c>
      <c r="L747" s="97"/>
    </row>
    <row r="748" spans="1:12" s="98" customFormat="1" ht="20.25" customHeight="1" x14ac:dyDescent="0.25">
      <c r="A748" s="108"/>
      <c r="B748" s="115"/>
      <c r="C748" s="115"/>
      <c r="D748" s="115"/>
      <c r="E748" s="9"/>
      <c r="F748" s="155">
        <v>322210</v>
      </c>
      <c r="G748" s="156" t="s">
        <v>38</v>
      </c>
      <c r="H748" s="157" t="s">
        <v>165</v>
      </c>
      <c r="I748" s="158">
        <v>0</v>
      </c>
      <c r="J748" s="158">
        <v>0</v>
      </c>
      <c r="K748" s="158">
        <f>I748+J748</f>
        <v>0</v>
      </c>
      <c r="L748" s="97"/>
    </row>
    <row r="749" spans="1:12" s="98" customFormat="1" ht="20.25" customHeight="1" x14ac:dyDescent="0.25">
      <c r="A749" s="108"/>
      <c r="B749" s="115"/>
      <c r="C749" s="115"/>
      <c r="D749" s="115"/>
      <c r="E749" s="75">
        <v>32222</v>
      </c>
      <c r="F749" s="111"/>
      <c r="G749" s="10" t="s">
        <v>38</v>
      </c>
      <c r="H749" s="111" t="s">
        <v>167</v>
      </c>
      <c r="I749" s="117">
        <f>I750</f>
        <v>0</v>
      </c>
      <c r="J749" s="117">
        <f>J750</f>
        <v>2190</v>
      </c>
      <c r="K749" s="117">
        <f>K750</f>
        <v>2190</v>
      </c>
      <c r="L749" s="97"/>
    </row>
    <row r="750" spans="1:12" s="98" customFormat="1" ht="20.25" customHeight="1" x14ac:dyDescent="0.25">
      <c r="A750" s="108"/>
      <c r="B750" s="115"/>
      <c r="C750" s="115"/>
      <c r="D750" s="115"/>
      <c r="E750" s="9"/>
      <c r="F750" s="155">
        <v>322220</v>
      </c>
      <c r="G750" s="156" t="s">
        <v>38</v>
      </c>
      <c r="H750" s="157" t="s">
        <v>167</v>
      </c>
      <c r="I750" s="158">
        <v>0</v>
      </c>
      <c r="J750" s="158">
        <f>K750-I750</f>
        <v>2190</v>
      </c>
      <c r="K750" s="161">
        <v>2190</v>
      </c>
      <c r="L750" s="97"/>
    </row>
    <row r="751" spans="1:12" s="98" customFormat="1" ht="20.25" customHeight="1" x14ac:dyDescent="0.25">
      <c r="A751" s="108"/>
      <c r="B751" s="115"/>
      <c r="C751" s="115"/>
      <c r="D751" s="115">
        <v>3223</v>
      </c>
      <c r="E751" s="9"/>
      <c r="F751" s="111"/>
      <c r="G751" s="10" t="s">
        <v>38</v>
      </c>
      <c r="H751" s="111" t="s">
        <v>170</v>
      </c>
      <c r="I751" s="117">
        <f>I752+I755</f>
        <v>0</v>
      </c>
      <c r="J751" s="117">
        <f>J752+J755</f>
        <v>1662</v>
      </c>
      <c r="K751" s="117">
        <f>K752+K755</f>
        <v>1662</v>
      </c>
      <c r="L751" s="97"/>
    </row>
    <row r="752" spans="1:12" s="98" customFormat="1" ht="20.25" customHeight="1" x14ac:dyDescent="0.25">
      <c r="A752" s="108"/>
      <c r="B752" s="115"/>
      <c r="C752" s="115"/>
      <c r="D752" s="115"/>
      <c r="E752" s="75">
        <v>32231</v>
      </c>
      <c r="F752" s="111"/>
      <c r="G752" s="10" t="s">
        <v>38</v>
      </c>
      <c r="H752" s="111" t="s">
        <v>171</v>
      </c>
      <c r="I752" s="117">
        <f>I753+I754</f>
        <v>0</v>
      </c>
      <c r="J752" s="117">
        <f>J753+J754</f>
        <v>1200</v>
      </c>
      <c r="K752" s="117">
        <f>K753+K754</f>
        <v>1200</v>
      </c>
      <c r="L752" s="97"/>
    </row>
    <row r="753" spans="1:12" s="98" customFormat="1" ht="20.25" customHeight="1" x14ac:dyDescent="0.25">
      <c r="A753" s="108"/>
      <c r="B753" s="115"/>
      <c r="C753" s="115"/>
      <c r="D753" s="115"/>
      <c r="E753" s="9"/>
      <c r="F753" s="155">
        <v>322310</v>
      </c>
      <c r="G753" s="156" t="s">
        <v>38</v>
      </c>
      <c r="H753" s="157" t="s">
        <v>171</v>
      </c>
      <c r="I753" s="158">
        <v>0</v>
      </c>
      <c r="J753" s="158">
        <f>K753-I753</f>
        <v>300</v>
      </c>
      <c r="K753" s="161">
        <v>300</v>
      </c>
      <c r="L753" s="97"/>
    </row>
    <row r="754" spans="1:12" s="98" customFormat="1" ht="20.25" customHeight="1" x14ac:dyDescent="0.25">
      <c r="A754" s="108"/>
      <c r="B754" s="115"/>
      <c r="C754" s="115"/>
      <c r="D754" s="115"/>
      <c r="E754" s="9"/>
      <c r="F754" s="155">
        <v>322311</v>
      </c>
      <c r="G754" s="156" t="s">
        <v>38</v>
      </c>
      <c r="H754" s="157" t="s">
        <v>262</v>
      </c>
      <c r="I754" s="158">
        <v>0</v>
      </c>
      <c r="J754" s="158">
        <f>K754-I754</f>
        <v>900</v>
      </c>
      <c r="K754" s="161">
        <v>900</v>
      </c>
      <c r="L754" s="97"/>
    </row>
    <row r="755" spans="1:12" s="98" customFormat="1" ht="20.25" customHeight="1" x14ac:dyDescent="0.25">
      <c r="A755" s="108"/>
      <c r="B755" s="115"/>
      <c r="C755" s="115"/>
      <c r="D755" s="115"/>
      <c r="E755" s="75">
        <v>32233</v>
      </c>
      <c r="F755" s="111"/>
      <c r="G755" s="10" t="s">
        <v>38</v>
      </c>
      <c r="H755" s="111" t="s">
        <v>173</v>
      </c>
      <c r="I755" s="117">
        <f>I756</f>
        <v>0</v>
      </c>
      <c r="J755" s="117">
        <f>J756</f>
        <v>462</v>
      </c>
      <c r="K755" s="117">
        <f>K756</f>
        <v>462</v>
      </c>
      <c r="L755" s="97"/>
    </row>
    <row r="756" spans="1:12" s="98" customFormat="1" ht="20.25" customHeight="1" x14ac:dyDescent="0.25">
      <c r="A756" s="108"/>
      <c r="B756" s="115"/>
      <c r="C756" s="115"/>
      <c r="D756" s="115"/>
      <c r="E756" s="9"/>
      <c r="F756" s="155">
        <v>322330</v>
      </c>
      <c r="G756" s="156" t="s">
        <v>38</v>
      </c>
      <c r="H756" s="157" t="s">
        <v>173</v>
      </c>
      <c r="I756" s="158">
        <v>0</v>
      </c>
      <c r="J756" s="158">
        <f>K756-I756</f>
        <v>462</v>
      </c>
      <c r="K756" s="161">
        <f>445+17</f>
        <v>462</v>
      </c>
      <c r="L756" s="97"/>
    </row>
    <row r="757" spans="1:12" s="98" customFormat="1" ht="20.25" customHeight="1" x14ac:dyDescent="0.25">
      <c r="A757" s="108"/>
      <c r="B757" s="115"/>
      <c r="C757" s="115"/>
      <c r="D757" s="115"/>
      <c r="E757" s="75">
        <v>32234</v>
      </c>
      <c r="F757" s="111"/>
      <c r="G757" s="10" t="s">
        <v>38</v>
      </c>
      <c r="H757" s="111" t="s">
        <v>174</v>
      </c>
      <c r="I757" s="117">
        <v>0</v>
      </c>
      <c r="J757" s="117">
        <v>0</v>
      </c>
      <c r="K757" s="117">
        <v>0</v>
      </c>
      <c r="L757" s="97"/>
    </row>
    <row r="758" spans="1:12" s="98" customFormat="1" ht="20.25" customHeight="1" x14ac:dyDescent="0.25">
      <c r="A758" s="108"/>
      <c r="B758" s="115"/>
      <c r="C758" s="115">
        <v>323</v>
      </c>
      <c r="D758" s="115"/>
      <c r="E758" s="9"/>
      <c r="F758" s="111"/>
      <c r="G758" s="10" t="s">
        <v>38</v>
      </c>
      <c r="H758" s="111" t="s">
        <v>182</v>
      </c>
      <c r="I758" s="117">
        <f>+I759+I768+I771+I774+I779+I784</f>
        <v>0</v>
      </c>
      <c r="J758" s="117">
        <f t="shared" ref="J758:K758" si="134">+J759+J768+J771+J774+J779+J784</f>
        <v>14090</v>
      </c>
      <c r="K758" s="117">
        <f t="shared" si="134"/>
        <v>14090</v>
      </c>
      <c r="L758" s="97"/>
    </row>
    <row r="759" spans="1:12" s="98" customFormat="1" ht="20.25" customHeight="1" x14ac:dyDescent="0.25">
      <c r="A759" s="108"/>
      <c r="B759" s="115"/>
      <c r="C759" s="115"/>
      <c r="D759" s="115">
        <v>3231</v>
      </c>
      <c r="E759" s="9"/>
      <c r="F759" s="111"/>
      <c r="G759" s="10" t="s">
        <v>38</v>
      </c>
      <c r="H759" s="111" t="s">
        <v>183</v>
      </c>
      <c r="I759" s="117">
        <f>I760+I762+I764+I766</f>
        <v>0</v>
      </c>
      <c r="J759" s="117">
        <f t="shared" ref="J759:K759" si="135">J760+J762+J764+J766</f>
        <v>0</v>
      </c>
      <c r="K759" s="117">
        <f t="shared" si="135"/>
        <v>0</v>
      </c>
      <c r="L759" s="97"/>
    </row>
    <row r="760" spans="1:12" s="98" customFormat="1" ht="20.25" customHeight="1" x14ac:dyDescent="0.25">
      <c r="A760" s="108"/>
      <c r="B760" s="115"/>
      <c r="C760" s="115"/>
      <c r="D760" s="115"/>
      <c r="E760" s="75">
        <v>32311</v>
      </c>
      <c r="F760" s="111"/>
      <c r="G760" s="10" t="s">
        <v>38</v>
      </c>
      <c r="H760" s="111" t="s">
        <v>184</v>
      </c>
      <c r="I760" s="117">
        <f t="shared" ref="I760:K760" si="136">I761</f>
        <v>0</v>
      </c>
      <c r="J760" s="117">
        <f t="shared" si="136"/>
        <v>0</v>
      </c>
      <c r="K760" s="117">
        <f t="shared" si="136"/>
        <v>0</v>
      </c>
      <c r="L760" s="97"/>
    </row>
    <row r="761" spans="1:12" s="98" customFormat="1" ht="20.25" customHeight="1" x14ac:dyDescent="0.25">
      <c r="A761" s="108"/>
      <c r="B761" s="115"/>
      <c r="C761" s="115"/>
      <c r="D761" s="115"/>
      <c r="E761" s="9"/>
      <c r="F761" s="155">
        <v>323110</v>
      </c>
      <c r="G761" s="156" t="s">
        <v>38</v>
      </c>
      <c r="H761" s="157" t="s">
        <v>184</v>
      </c>
      <c r="I761" s="158">
        <v>0</v>
      </c>
      <c r="J761" s="158">
        <v>0</v>
      </c>
      <c r="K761" s="158">
        <f>I761+J761</f>
        <v>0</v>
      </c>
      <c r="L761" s="97"/>
    </row>
    <row r="762" spans="1:12" s="98" customFormat="1" ht="20.25" customHeight="1" x14ac:dyDescent="0.25">
      <c r="A762" s="108"/>
      <c r="B762" s="115"/>
      <c r="C762" s="115"/>
      <c r="D762" s="115"/>
      <c r="E762" s="75">
        <v>32312</v>
      </c>
      <c r="F762" s="111"/>
      <c r="G762" s="10" t="s">
        <v>38</v>
      </c>
      <c r="H762" s="111" t="s">
        <v>185</v>
      </c>
      <c r="I762" s="117">
        <v>0</v>
      </c>
      <c r="J762" s="117">
        <v>0</v>
      </c>
      <c r="K762" s="117">
        <v>0</v>
      </c>
      <c r="L762" s="97"/>
    </row>
    <row r="763" spans="1:12" s="98" customFormat="1" ht="20.25" customHeight="1" x14ac:dyDescent="0.25">
      <c r="A763" s="108"/>
      <c r="B763" s="115"/>
      <c r="C763" s="115"/>
      <c r="D763" s="115"/>
      <c r="E763" s="9"/>
      <c r="F763" s="155">
        <v>323120</v>
      </c>
      <c r="G763" s="156" t="s">
        <v>38</v>
      </c>
      <c r="H763" s="157" t="s">
        <v>185</v>
      </c>
      <c r="I763" s="158">
        <v>0</v>
      </c>
      <c r="J763" s="158">
        <v>0</v>
      </c>
      <c r="K763" s="158">
        <f>I763+J763</f>
        <v>0</v>
      </c>
      <c r="L763" s="97"/>
    </row>
    <row r="764" spans="1:12" s="98" customFormat="1" ht="20.25" customHeight="1" x14ac:dyDescent="0.25">
      <c r="A764" s="108"/>
      <c r="B764" s="115"/>
      <c r="C764" s="115"/>
      <c r="D764" s="115"/>
      <c r="E764" s="75">
        <v>32313</v>
      </c>
      <c r="F764" s="111"/>
      <c r="G764" s="10" t="s">
        <v>38</v>
      </c>
      <c r="H764" s="111" t="s">
        <v>186</v>
      </c>
      <c r="I764" s="117">
        <v>0</v>
      </c>
      <c r="J764" s="117">
        <v>0</v>
      </c>
      <c r="K764" s="117">
        <v>0</v>
      </c>
      <c r="L764" s="97"/>
    </row>
    <row r="765" spans="1:12" s="98" customFormat="1" ht="20.25" customHeight="1" x14ac:dyDescent="0.25">
      <c r="A765" s="108"/>
      <c r="B765" s="115"/>
      <c r="C765" s="115"/>
      <c r="D765" s="115"/>
      <c r="E765" s="9"/>
      <c r="F765" s="155">
        <v>323130</v>
      </c>
      <c r="G765" s="156" t="s">
        <v>38</v>
      </c>
      <c r="H765" s="157" t="s">
        <v>186</v>
      </c>
      <c r="I765" s="158">
        <v>0</v>
      </c>
      <c r="J765" s="158">
        <v>0</v>
      </c>
      <c r="K765" s="158">
        <f>I765+J765</f>
        <v>0</v>
      </c>
      <c r="L765" s="97"/>
    </row>
    <row r="766" spans="1:12" s="98" customFormat="1" ht="20.25" customHeight="1" x14ac:dyDescent="0.25">
      <c r="A766" s="108"/>
      <c r="B766" s="115"/>
      <c r="C766" s="115"/>
      <c r="D766" s="115"/>
      <c r="E766" s="75">
        <v>32319</v>
      </c>
      <c r="F766" s="111"/>
      <c r="G766" s="10" t="s">
        <v>38</v>
      </c>
      <c r="H766" s="111" t="s">
        <v>187</v>
      </c>
      <c r="I766" s="117">
        <v>0</v>
      </c>
      <c r="J766" s="117">
        <v>0</v>
      </c>
      <c r="K766" s="117">
        <v>0</v>
      </c>
      <c r="L766" s="97"/>
    </row>
    <row r="767" spans="1:12" s="98" customFormat="1" ht="20.25" customHeight="1" x14ac:dyDescent="0.25">
      <c r="A767" s="108"/>
      <c r="B767" s="115"/>
      <c r="C767" s="115"/>
      <c r="D767" s="115"/>
      <c r="E767" s="9"/>
      <c r="F767" s="155">
        <v>323190</v>
      </c>
      <c r="G767" s="156" t="s">
        <v>38</v>
      </c>
      <c r="H767" s="157" t="s">
        <v>187</v>
      </c>
      <c r="I767" s="158">
        <v>0</v>
      </c>
      <c r="J767" s="158">
        <v>0</v>
      </c>
      <c r="K767" s="158">
        <f>I767+J767</f>
        <v>0</v>
      </c>
      <c r="L767" s="97"/>
    </row>
    <row r="768" spans="1:12" s="98" customFormat="1" ht="20.25" customHeight="1" x14ac:dyDescent="0.25">
      <c r="A768" s="108"/>
      <c r="B768" s="115"/>
      <c r="C768" s="115"/>
      <c r="D768" s="115">
        <v>3232</v>
      </c>
      <c r="E768" s="9"/>
      <c r="F768" s="111"/>
      <c r="G768" s="10" t="s">
        <v>38</v>
      </c>
      <c r="H768" s="111" t="s">
        <v>189</v>
      </c>
      <c r="I768" s="117">
        <f t="shared" ref="I768:K769" si="137">I769</f>
        <v>0</v>
      </c>
      <c r="J768" s="117">
        <f t="shared" si="137"/>
        <v>0</v>
      </c>
      <c r="K768" s="117">
        <f t="shared" si="137"/>
        <v>0</v>
      </c>
      <c r="L768" s="97"/>
    </row>
    <row r="769" spans="1:12" s="98" customFormat="1" ht="20.25" customHeight="1" x14ac:dyDescent="0.25">
      <c r="A769" s="108"/>
      <c r="B769" s="115"/>
      <c r="C769" s="115"/>
      <c r="D769" s="115"/>
      <c r="E769" s="75">
        <v>32322</v>
      </c>
      <c r="F769" s="111"/>
      <c r="G769" s="10" t="s">
        <v>38</v>
      </c>
      <c r="H769" s="111" t="s">
        <v>190</v>
      </c>
      <c r="I769" s="117">
        <f t="shared" si="137"/>
        <v>0</v>
      </c>
      <c r="J769" s="117">
        <f t="shared" si="137"/>
        <v>0</v>
      </c>
      <c r="K769" s="117">
        <f t="shared" si="137"/>
        <v>0</v>
      </c>
      <c r="L769" s="97"/>
    </row>
    <row r="770" spans="1:12" s="98" customFormat="1" ht="20.25" customHeight="1" x14ac:dyDescent="0.25">
      <c r="A770" s="108"/>
      <c r="B770" s="115"/>
      <c r="C770" s="115"/>
      <c r="D770" s="115"/>
      <c r="E770" s="9"/>
      <c r="F770" s="155">
        <v>323220</v>
      </c>
      <c r="G770" s="156" t="s">
        <v>38</v>
      </c>
      <c r="H770" s="157" t="s">
        <v>190</v>
      </c>
      <c r="I770" s="158">
        <v>0</v>
      </c>
      <c r="J770" s="158">
        <f>K770-I770</f>
        <v>0</v>
      </c>
      <c r="K770" s="158">
        <v>0</v>
      </c>
      <c r="L770" s="97"/>
    </row>
    <row r="771" spans="1:12" s="98" customFormat="1" ht="20.25" customHeight="1" x14ac:dyDescent="0.25">
      <c r="A771" s="108"/>
      <c r="B771" s="115"/>
      <c r="C771" s="115"/>
      <c r="D771" s="115">
        <v>3233</v>
      </c>
      <c r="E771" s="9"/>
      <c r="F771" s="111"/>
      <c r="G771" s="10" t="s">
        <v>38</v>
      </c>
      <c r="H771" s="111" t="s">
        <v>192</v>
      </c>
      <c r="I771" s="117">
        <f t="shared" ref="I771:K772" si="138">I772</f>
        <v>0</v>
      </c>
      <c r="J771" s="117">
        <f t="shared" si="138"/>
        <v>0</v>
      </c>
      <c r="K771" s="117">
        <f t="shared" si="138"/>
        <v>0</v>
      </c>
      <c r="L771" s="97"/>
    </row>
    <row r="772" spans="1:12" s="98" customFormat="1" ht="20.25" customHeight="1" x14ac:dyDescent="0.25">
      <c r="A772" s="108"/>
      <c r="B772" s="115"/>
      <c r="C772" s="115"/>
      <c r="D772" s="115"/>
      <c r="E772" s="75">
        <v>32339</v>
      </c>
      <c r="F772" s="111"/>
      <c r="G772" s="10" t="s">
        <v>38</v>
      </c>
      <c r="H772" s="111" t="s">
        <v>193</v>
      </c>
      <c r="I772" s="117">
        <f t="shared" si="138"/>
        <v>0</v>
      </c>
      <c r="J772" s="117">
        <f t="shared" si="138"/>
        <v>0</v>
      </c>
      <c r="K772" s="117">
        <f t="shared" si="138"/>
        <v>0</v>
      </c>
      <c r="L772" s="97"/>
    </row>
    <row r="773" spans="1:12" s="98" customFormat="1" ht="20.25" customHeight="1" x14ac:dyDescent="0.25">
      <c r="A773" s="108"/>
      <c r="B773" s="115"/>
      <c r="C773" s="115"/>
      <c r="D773" s="115"/>
      <c r="E773" s="9"/>
      <c r="F773" s="155">
        <v>323390</v>
      </c>
      <c r="G773" s="156" t="s">
        <v>38</v>
      </c>
      <c r="H773" s="157" t="s">
        <v>193</v>
      </c>
      <c r="I773" s="158">
        <v>0</v>
      </c>
      <c r="J773" s="158">
        <f>K773-I773</f>
        <v>0</v>
      </c>
      <c r="K773" s="158">
        <v>0</v>
      </c>
      <c r="L773" s="97"/>
    </row>
    <row r="774" spans="1:12" s="98" customFormat="1" ht="20.25" customHeight="1" x14ac:dyDescent="0.25">
      <c r="A774" s="108"/>
      <c r="B774" s="115"/>
      <c r="C774" s="115"/>
      <c r="D774" s="115">
        <v>3235</v>
      </c>
      <c r="E774" s="115"/>
      <c r="F774" s="116"/>
      <c r="G774" s="10" t="s">
        <v>38</v>
      </c>
      <c r="H774" s="111" t="s">
        <v>199</v>
      </c>
      <c r="I774" s="117">
        <f>+I775+I777</f>
        <v>0</v>
      </c>
      <c r="J774" s="117">
        <f t="shared" ref="J774:K774" si="139">+J775+J777</f>
        <v>125</v>
      </c>
      <c r="K774" s="117">
        <f t="shared" si="139"/>
        <v>125</v>
      </c>
      <c r="L774" s="97"/>
    </row>
    <row r="775" spans="1:12" s="98" customFormat="1" ht="20.25" customHeight="1" x14ac:dyDescent="0.25">
      <c r="A775" s="108"/>
      <c r="B775" s="115"/>
      <c r="C775" s="115"/>
      <c r="D775" s="115"/>
      <c r="E775" s="75">
        <v>32352</v>
      </c>
      <c r="F775" s="111"/>
      <c r="G775" s="10" t="s">
        <v>38</v>
      </c>
      <c r="H775" s="111" t="s">
        <v>200</v>
      </c>
      <c r="I775" s="117">
        <f>I776</f>
        <v>0</v>
      </c>
      <c r="J775" s="117">
        <f>J776</f>
        <v>125</v>
      </c>
      <c r="K775" s="117">
        <f>K776</f>
        <v>125</v>
      </c>
      <c r="L775" s="97"/>
    </row>
    <row r="776" spans="1:12" s="98" customFormat="1" ht="20.25" customHeight="1" x14ac:dyDescent="0.25">
      <c r="A776" s="108"/>
      <c r="B776" s="115"/>
      <c r="C776" s="115"/>
      <c r="D776" s="115"/>
      <c r="E776" s="9"/>
      <c r="F776" s="155">
        <v>323520</v>
      </c>
      <c r="G776" s="156" t="s">
        <v>38</v>
      </c>
      <c r="H776" s="157" t="s">
        <v>200</v>
      </c>
      <c r="I776" s="158">
        <v>0</v>
      </c>
      <c r="J776" s="158">
        <f>K776-I776</f>
        <v>125</v>
      </c>
      <c r="K776" s="161">
        <v>125</v>
      </c>
      <c r="L776" s="97"/>
    </row>
    <row r="777" spans="1:12" s="98" customFormat="1" ht="20.25" customHeight="1" x14ac:dyDescent="0.25">
      <c r="A777" s="108"/>
      <c r="B777" s="115"/>
      <c r="C777" s="115"/>
      <c r="D777" s="115"/>
      <c r="E777" s="9" t="s">
        <v>314</v>
      </c>
      <c r="F777" s="118"/>
      <c r="G777" s="10" t="s">
        <v>38</v>
      </c>
      <c r="H777" s="111" t="s">
        <v>202</v>
      </c>
      <c r="I777" s="117">
        <f>I778</f>
        <v>0</v>
      </c>
      <c r="J777" s="117">
        <f t="shared" ref="J777:K777" si="140">J778</f>
        <v>0</v>
      </c>
      <c r="K777" s="117">
        <f t="shared" si="140"/>
        <v>0</v>
      </c>
      <c r="L777" s="97"/>
    </row>
    <row r="778" spans="1:12" s="98" customFormat="1" ht="20.25" customHeight="1" x14ac:dyDescent="0.25">
      <c r="A778" s="108"/>
      <c r="B778" s="115"/>
      <c r="C778" s="115"/>
      <c r="D778" s="115"/>
      <c r="E778" s="9"/>
      <c r="F778" s="155">
        <v>323590</v>
      </c>
      <c r="G778" s="156" t="s">
        <v>38</v>
      </c>
      <c r="H778" s="157" t="s">
        <v>202</v>
      </c>
      <c r="I778" s="158">
        <v>0</v>
      </c>
      <c r="J778" s="158">
        <f>K778-I778</f>
        <v>0</v>
      </c>
      <c r="K778" s="161">
        <v>0</v>
      </c>
      <c r="L778" s="97"/>
    </row>
    <row r="779" spans="1:12" s="98" customFormat="1" ht="20.25" customHeight="1" x14ac:dyDescent="0.25">
      <c r="A779" s="108"/>
      <c r="B779" s="115"/>
      <c r="C779" s="115"/>
      <c r="D779" s="115">
        <v>3237</v>
      </c>
      <c r="E779" s="115"/>
      <c r="F779" s="116"/>
      <c r="G779" s="10" t="s">
        <v>38</v>
      </c>
      <c r="H779" s="111" t="s">
        <v>206</v>
      </c>
      <c r="I779" s="117">
        <f t="shared" ref="I779:K779" si="141">I780</f>
        <v>0</v>
      </c>
      <c r="J779" s="117">
        <f t="shared" si="141"/>
        <v>5450</v>
      </c>
      <c r="K779" s="117">
        <f t="shared" si="141"/>
        <v>5450</v>
      </c>
      <c r="L779" s="97"/>
    </row>
    <row r="780" spans="1:12" s="98" customFormat="1" ht="20.25" customHeight="1" x14ac:dyDescent="0.25">
      <c r="A780" s="108"/>
      <c r="B780" s="115"/>
      <c r="C780" s="115"/>
      <c r="D780" s="115"/>
      <c r="E780" s="75">
        <v>32372</v>
      </c>
      <c r="F780" s="111"/>
      <c r="G780" s="10" t="s">
        <v>38</v>
      </c>
      <c r="H780" s="111" t="s">
        <v>207</v>
      </c>
      <c r="I780" s="117">
        <f>+I781+I782+I783</f>
        <v>0</v>
      </c>
      <c r="J780" s="117">
        <f t="shared" ref="J780:K780" si="142">+J781+J782+J783</f>
        <v>5450</v>
      </c>
      <c r="K780" s="117">
        <f t="shared" si="142"/>
        <v>5450</v>
      </c>
      <c r="L780" s="97"/>
    </row>
    <row r="781" spans="1:12" s="98" customFormat="1" ht="20.25" customHeight="1" x14ac:dyDescent="0.25">
      <c r="A781" s="108"/>
      <c r="B781" s="115"/>
      <c r="C781" s="115"/>
      <c r="D781" s="115"/>
      <c r="E781" s="9"/>
      <c r="F781" s="155">
        <v>323720</v>
      </c>
      <c r="G781" s="156" t="s">
        <v>38</v>
      </c>
      <c r="H781" s="157" t="s">
        <v>207</v>
      </c>
      <c r="I781" s="158">
        <v>0</v>
      </c>
      <c r="J781" s="158">
        <f>K781-I781</f>
        <v>2360</v>
      </c>
      <c r="K781" s="161">
        <f>360+2000</f>
        <v>2360</v>
      </c>
      <c r="L781" s="97"/>
    </row>
    <row r="782" spans="1:12" s="98" customFormat="1" ht="20.25" customHeight="1" x14ac:dyDescent="0.25">
      <c r="A782" s="108"/>
      <c r="B782" s="115"/>
      <c r="C782" s="115"/>
      <c r="D782" s="115"/>
      <c r="E782" s="9"/>
      <c r="F782" s="155">
        <v>323730</v>
      </c>
      <c r="G782" s="156" t="s">
        <v>38</v>
      </c>
      <c r="H782" s="157" t="s">
        <v>208</v>
      </c>
      <c r="I782" s="158">
        <v>0</v>
      </c>
      <c r="J782" s="158">
        <f t="shared" ref="J782:J783" si="143">K782-I782</f>
        <v>60</v>
      </c>
      <c r="K782" s="161">
        <v>60</v>
      </c>
      <c r="L782" s="97"/>
    </row>
    <row r="783" spans="1:12" s="98" customFormat="1" ht="20.25" customHeight="1" x14ac:dyDescent="0.25">
      <c r="A783" s="108"/>
      <c r="B783" s="115"/>
      <c r="C783" s="115"/>
      <c r="D783" s="115"/>
      <c r="E783" s="9"/>
      <c r="F783" s="155">
        <v>323790</v>
      </c>
      <c r="G783" s="156" t="s">
        <v>38</v>
      </c>
      <c r="H783" s="157" t="s">
        <v>209</v>
      </c>
      <c r="I783" s="158">
        <v>0</v>
      </c>
      <c r="J783" s="158">
        <f t="shared" si="143"/>
        <v>3030</v>
      </c>
      <c r="K783" s="161">
        <f>1470+230+1330</f>
        <v>3030</v>
      </c>
      <c r="L783" s="97"/>
    </row>
    <row r="784" spans="1:12" s="98" customFormat="1" ht="21" customHeight="1" x14ac:dyDescent="0.25">
      <c r="A784" s="108"/>
      <c r="B784" s="115"/>
      <c r="C784" s="115"/>
      <c r="D784" s="115">
        <v>3239</v>
      </c>
      <c r="E784" s="115"/>
      <c r="F784" s="116"/>
      <c r="G784" s="10" t="s">
        <v>38</v>
      </c>
      <c r="H784" s="111" t="s">
        <v>212</v>
      </c>
      <c r="I784" s="117">
        <f>+I785</f>
        <v>0</v>
      </c>
      <c r="J784" s="117">
        <f t="shared" ref="J784:K785" si="144">+J785</f>
        <v>8515</v>
      </c>
      <c r="K784" s="117">
        <f t="shared" si="144"/>
        <v>8515</v>
      </c>
      <c r="L784" s="97"/>
    </row>
    <row r="785" spans="1:12" s="98" customFormat="1" ht="20.25" customHeight="1" x14ac:dyDescent="0.25">
      <c r="A785" s="108"/>
      <c r="B785" s="115"/>
      <c r="C785" s="115"/>
      <c r="D785" s="115"/>
      <c r="E785" s="75">
        <v>32391</v>
      </c>
      <c r="F785" s="111"/>
      <c r="G785" s="10" t="s">
        <v>38</v>
      </c>
      <c r="H785" s="111" t="s">
        <v>213</v>
      </c>
      <c r="I785" s="117">
        <f>+I786</f>
        <v>0</v>
      </c>
      <c r="J785" s="117">
        <f t="shared" si="144"/>
        <v>8515</v>
      </c>
      <c r="K785" s="117">
        <f t="shared" si="144"/>
        <v>8515</v>
      </c>
      <c r="L785" s="97"/>
    </row>
    <row r="786" spans="1:12" s="98" customFormat="1" ht="20.25" customHeight="1" x14ac:dyDescent="0.25">
      <c r="A786" s="108"/>
      <c r="B786" s="115"/>
      <c r="C786" s="115"/>
      <c r="D786" s="115"/>
      <c r="E786" s="9"/>
      <c r="F786" s="155">
        <v>323910</v>
      </c>
      <c r="G786" s="156" t="s">
        <v>38</v>
      </c>
      <c r="H786" s="157" t="s">
        <v>213</v>
      </c>
      <c r="I786" s="158">
        <v>0</v>
      </c>
      <c r="J786" s="158">
        <f>K786-I786</f>
        <v>8515</v>
      </c>
      <c r="K786" s="161">
        <f>5305+540+2670</f>
        <v>8515</v>
      </c>
      <c r="L786" s="97"/>
    </row>
    <row r="787" spans="1:12" s="98" customFormat="1" ht="20.25" customHeight="1" x14ac:dyDescent="0.25">
      <c r="A787" s="108"/>
      <c r="B787" s="115"/>
      <c r="C787" s="115">
        <v>329</v>
      </c>
      <c r="D787" s="115"/>
      <c r="E787" s="115"/>
      <c r="F787" s="116"/>
      <c r="G787" s="10" t="s">
        <v>38</v>
      </c>
      <c r="H787" s="111" t="s">
        <v>225</v>
      </c>
      <c r="I787" s="117">
        <f>+I788</f>
        <v>0</v>
      </c>
      <c r="J787" s="117">
        <f t="shared" ref="J787:K787" si="145">+J788</f>
        <v>3250</v>
      </c>
      <c r="K787" s="117">
        <f t="shared" si="145"/>
        <v>3250</v>
      </c>
      <c r="L787" s="97"/>
    </row>
    <row r="788" spans="1:12" s="98" customFormat="1" ht="20.25" customHeight="1" x14ac:dyDescent="0.25">
      <c r="A788" s="108"/>
      <c r="B788" s="115"/>
      <c r="C788" s="115"/>
      <c r="D788" s="115">
        <v>3293</v>
      </c>
      <c r="E788" s="115"/>
      <c r="F788" s="116"/>
      <c r="G788" s="10" t="s">
        <v>38</v>
      </c>
      <c r="H788" s="111" t="s">
        <v>232</v>
      </c>
      <c r="I788" s="117">
        <f t="shared" ref="I788:K788" si="146">I789</f>
        <v>0</v>
      </c>
      <c r="J788" s="117">
        <f t="shared" si="146"/>
        <v>3250</v>
      </c>
      <c r="K788" s="117">
        <f t="shared" si="146"/>
        <v>3250</v>
      </c>
      <c r="L788" s="97"/>
    </row>
    <row r="789" spans="1:12" s="98" customFormat="1" ht="20.25" customHeight="1" x14ac:dyDescent="0.25">
      <c r="A789" s="108"/>
      <c r="B789" s="115"/>
      <c r="C789" s="115"/>
      <c r="D789" s="115"/>
      <c r="E789" s="75">
        <v>32931</v>
      </c>
      <c r="F789" s="111"/>
      <c r="G789" s="10" t="s">
        <v>38</v>
      </c>
      <c r="H789" s="111" t="s">
        <v>232</v>
      </c>
      <c r="I789" s="117">
        <f>+I790</f>
        <v>0</v>
      </c>
      <c r="J789" s="117">
        <f t="shared" ref="J789:K789" si="147">+J790</f>
        <v>3250</v>
      </c>
      <c r="K789" s="117">
        <f t="shared" si="147"/>
        <v>3250</v>
      </c>
      <c r="L789" s="97"/>
    </row>
    <row r="790" spans="1:12" s="98" customFormat="1" ht="20.25" customHeight="1" x14ac:dyDescent="0.25">
      <c r="A790" s="108"/>
      <c r="B790" s="115"/>
      <c r="C790" s="115"/>
      <c r="D790" s="115"/>
      <c r="E790" s="9"/>
      <c r="F790" s="155">
        <v>329310</v>
      </c>
      <c r="G790" s="156" t="s">
        <v>38</v>
      </c>
      <c r="H790" s="157" t="s">
        <v>232</v>
      </c>
      <c r="I790" s="158">
        <v>0</v>
      </c>
      <c r="J790" s="158">
        <f>K790-I790</f>
        <v>3250</v>
      </c>
      <c r="K790" s="161">
        <f>90+3160</f>
        <v>3250</v>
      </c>
      <c r="L790" s="97"/>
    </row>
    <row r="791" spans="1:12" s="98" customFormat="1" ht="30" customHeight="1" x14ac:dyDescent="0.25">
      <c r="A791" s="406" t="s">
        <v>101</v>
      </c>
      <c r="B791" s="407"/>
      <c r="C791" s="407"/>
      <c r="D791" s="407"/>
      <c r="E791" s="407"/>
      <c r="F791" s="407"/>
      <c r="G791" s="408"/>
      <c r="H791" s="95" t="s">
        <v>102</v>
      </c>
      <c r="I791" s="96">
        <f>+I792</f>
        <v>0</v>
      </c>
      <c r="J791" s="96">
        <f t="shared" ref="J791:K792" si="148">+J792</f>
        <v>0</v>
      </c>
      <c r="K791" s="96">
        <f t="shared" si="148"/>
        <v>0</v>
      </c>
    </row>
    <row r="792" spans="1:12" s="103" customFormat="1" ht="21.75" customHeight="1" x14ac:dyDescent="0.25">
      <c r="A792" s="99"/>
      <c r="B792" s="99"/>
      <c r="C792" s="99"/>
      <c r="D792" s="99"/>
      <c r="E792" s="99"/>
      <c r="F792" s="99" t="str">
        <f>+G792</f>
        <v>5.5.</v>
      </c>
      <c r="G792" s="100" t="s">
        <v>38</v>
      </c>
      <c r="H792" s="101" t="s">
        <v>18</v>
      </c>
      <c r="I792" s="102">
        <f>+I793</f>
        <v>0</v>
      </c>
      <c r="J792" s="102">
        <f t="shared" si="148"/>
        <v>0</v>
      </c>
      <c r="K792" s="102">
        <f t="shared" si="148"/>
        <v>0</v>
      </c>
      <c r="L792" s="97"/>
    </row>
    <row r="793" spans="1:12" s="103" customFormat="1" ht="20.25" customHeight="1" x14ac:dyDescent="0.25">
      <c r="A793" s="104">
        <v>4</v>
      </c>
      <c r="B793" s="104"/>
      <c r="C793" s="104"/>
      <c r="D793" s="104"/>
      <c r="E793" s="104"/>
      <c r="F793" s="104"/>
      <c r="G793" s="159" t="s">
        <v>38</v>
      </c>
      <c r="H793" s="106" t="s">
        <v>20</v>
      </c>
      <c r="I793" s="107">
        <f>+I794+I795</f>
        <v>0</v>
      </c>
      <c r="J793" s="107">
        <f t="shared" ref="J793:K793" si="149">+J794+J795</f>
        <v>0</v>
      </c>
      <c r="K793" s="107">
        <f t="shared" si="149"/>
        <v>0</v>
      </c>
      <c r="L793" s="97"/>
    </row>
    <row r="794" spans="1:12" s="98" customFormat="1" ht="20.25" customHeight="1" x14ac:dyDescent="0.25">
      <c r="A794" s="108"/>
      <c r="B794" s="108">
        <v>41</v>
      </c>
      <c r="C794" s="108"/>
      <c r="D794" s="108"/>
      <c r="E794" s="108"/>
      <c r="F794" s="108"/>
      <c r="G794" s="159" t="s">
        <v>38</v>
      </c>
      <c r="H794" s="109" t="s">
        <v>11</v>
      </c>
      <c r="I794" s="112">
        <v>0</v>
      </c>
      <c r="J794" s="112"/>
      <c r="K794" s="112">
        <v>0</v>
      </c>
      <c r="L794" s="97"/>
    </row>
    <row r="795" spans="1:12" s="98" customFormat="1" ht="20.25" customHeight="1" x14ac:dyDescent="0.25">
      <c r="A795" s="105"/>
      <c r="B795" s="108">
        <v>42</v>
      </c>
      <c r="C795" s="108"/>
      <c r="D795" s="108"/>
      <c r="E795" s="108"/>
      <c r="F795" s="108"/>
      <c r="G795" s="159" t="s">
        <v>38</v>
      </c>
      <c r="H795" s="109" t="s">
        <v>12</v>
      </c>
      <c r="I795" s="112">
        <v>0</v>
      </c>
      <c r="J795" s="112"/>
      <c r="K795" s="112">
        <v>0</v>
      </c>
      <c r="L795" s="97"/>
    </row>
    <row r="796" spans="1:12" s="98" customFormat="1" ht="34.5" customHeight="1" x14ac:dyDescent="0.25">
      <c r="A796" s="406" t="s">
        <v>315</v>
      </c>
      <c r="B796" s="407"/>
      <c r="C796" s="407"/>
      <c r="D796" s="407"/>
      <c r="E796" s="407"/>
      <c r="F796" s="407"/>
      <c r="G796" s="408"/>
      <c r="H796" s="95" t="s">
        <v>98</v>
      </c>
      <c r="I796" s="96">
        <f>+I797</f>
        <v>0</v>
      </c>
      <c r="J796" s="96">
        <f t="shared" ref="J796:K797" si="150">+J797</f>
        <v>0</v>
      </c>
      <c r="K796" s="96">
        <f t="shared" si="150"/>
        <v>0</v>
      </c>
    </row>
    <row r="797" spans="1:12" s="103" customFormat="1" ht="23.1" customHeight="1" x14ac:dyDescent="0.25">
      <c r="A797" s="99"/>
      <c r="B797" s="99"/>
      <c r="C797" s="99"/>
      <c r="D797" s="99"/>
      <c r="E797" s="99"/>
      <c r="F797" s="99" t="s">
        <v>38</v>
      </c>
      <c r="G797" s="100" t="s">
        <v>38</v>
      </c>
      <c r="H797" s="101" t="s">
        <v>18</v>
      </c>
      <c r="I797" s="102">
        <f>+I798</f>
        <v>0</v>
      </c>
      <c r="J797" s="102">
        <f t="shared" si="150"/>
        <v>0</v>
      </c>
      <c r="K797" s="102">
        <f t="shared" si="150"/>
        <v>0</v>
      </c>
      <c r="L797" s="97"/>
    </row>
    <row r="798" spans="1:12" s="98" customFormat="1" ht="23.1" customHeight="1" x14ac:dyDescent="0.25">
      <c r="A798" s="108"/>
      <c r="B798" s="108">
        <v>32</v>
      </c>
      <c r="C798" s="108"/>
      <c r="D798" s="108"/>
      <c r="E798" s="108"/>
      <c r="F798" s="108"/>
      <c r="G798" s="159" t="s">
        <v>38</v>
      </c>
      <c r="H798" s="111" t="s">
        <v>7</v>
      </c>
      <c r="I798" s="112">
        <f>+I800</f>
        <v>0</v>
      </c>
      <c r="J798" s="112">
        <f t="shared" ref="J798:K798" si="151">+J800</f>
        <v>0</v>
      </c>
      <c r="K798" s="112">
        <f t="shared" si="151"/>
        <v>0</v>
      </c>
      <c r="L798" s="97"/>
    </row>
    <row r="799" spans="1:12" s="98" customFormat="1" ht="20.25" customHeight="1" x14ac:dyDescent="0.25">
      <c r="A799" s="108"/>
      <c r="B799" s="115"/>
      <c r="C799" s="115"/>
      <c r="D799" s="115"/>
      <c r="E799" s="75">
        <v>32234</v>
      </c>
      <c r="F799" s="111"/>
      <c r="G799" s="10" t="s">
        <v>38</v>
      </c>
      <c r="H799" s="111" t="s">
        <v>174</v>
      </c>
      <c r="I799" s="117">
        <v>0</v>
      </c>
      <c r="J799" s="117">
        <v>0</v>
      </c>
      <c r="K799" s="117">
        <v>0</v>
      </c>
      <c r="L799" s="97"/>
    </row>
    <row r="800" spans="1:12" s="98" customFormat="1" ht="20.25" customHeight="1" x14ac:dyDescent="0.25">
      <c r="A800" s="108"/>
      <c r="B800" s="115"/>
      <c r="C800" s="115">
        <v>323</v>
      </c>
      <c r="D800" s="115"/>
      <c r="E800" s="9"/>
      <c r="F800" s="111"/>
      <c r="G800" s="10" t="s">
        <v>38</v>
      </c>
      <c r="H800" s="111" t="s">
        <v>182</v>
      </c>
      <c r="I800" s="117">
        <f>+I816+I821</f>
        <v>0</v>
      </c>
      <c r="J800" s="117">
        <f t="shared" ref="J800:K800" si="152">+J816+J821</f>
        <v>0</v>
      </c>
      <c r="K800" s="117">
        <f t="shared" si="152"/>
        <v>0</v>
      </c>
      <c r="L800" s="97"/>
    </row>
    <row r="801" spans="1:12" s="98" customFormat="1" ht="20.25" customHeight="1" x14ac:dyDescent="0.25">
      <c r="A801" s="108"/>
      <c r="B801" s="115"/>
      <c r="C801" s="115"/>
      <c r="D801" s="115">
        <v>3231</v>
      </c>
      <c r="E801" s="9"/>
      <c r="F801" s="111"/>
      <c r="G801" s="10" t="s">
        <v>38</v>
      </c>
      <c r="H801" s="111" t="s">
        <v>183</v>
      </c>
      <c r="I801" s="117">
        <f>I802+I804+I806+I808</f>
        <v>0</v>
      </c>
      <c r="J801" s="117">
        <f t="shared" ref="J801:K801" si="153">J802+J804+J806+J808</f>
        <v>0</v>
      </c>
      <c r="K801" s="117">
        <f t="shared" si="153"/>
        <v>0</v>
      </c>
      <c r="L801" s="97"/>
    </row>
    <row r="802" spans="1:12" s="98" customFormat="1" ht="20.25" customHeight="1" x14ac:dyDescent="0.25">
      <c r="A802" s="108"/>
      <c r="B802" s="115"/>
      <c r="C802" s="115"/>
      <c r="D802" s="115"/>
      <c r="E802" s="75">
        <v>32311</v>
      </c>
      <c r="F802" s="111"/>
      <c r="G802" s="10" t="s">
        <v>38</v>
      </c>
      <c r="H802" s="111" t="s">
        <v>184</v>
      </c>
      <c r="I802" s="117">
        <f t="shared" ref="I802:K802" si="154">I803</f>
        <v>0</v>
      </c>
      <c r="J802" s="117">
        <f t="shared" si="154"/>
        <v>0</v>
      </c>
      <c r="K802" s="117">
        <f t="shared" si="154"/>
        <v>0</v>
      </c>
      <c r="L802" s="97"/>
    </row>
    <row r="803" spans="1:12" s="98" customFormat="1" ht="20.25" customHeight="1" x14ac:dyDescent="0.25">
      <c r="A803" s="108"/>
      <c r="B803" s="115"/>
      <c r="C803" s="115"/>
      <c r="D803" s="115"/>
      <c r="E803" s="9"/>
      <c r="F803" s="155">
        <v>323110</v>
      </c>
      <c r="G803" s="156" t="s">
        <v>38</v>
      </c>
      <c r="H803" s="157" t="s">
        <v>184</v>
      </c>
      <c r="I803" s="158">
        <v>0</v>
      </c>
      <c r="J803" s="158">
        <v>0</v>
      </c>
      <c r="K803" s="158">
        <f>I803+J803</f>
        <v>0</v>
      </c>
      <c r="L803" s="97"/>
    </row>
    <row r="804" spans="1:12" s="98" customFormat="1" ht="20.25" customHeight="1" x14ac:dyDescent="0.25">
      <c r="A804" s="108"/>
      <c r="B804" s="115"/>
      <c r="C804" s="115"/>
      <c r="D804" s="115"/>
      <c r="E804" s="75">
        <v>32312</v>
      </c>
      <c r="F804" s="111"/>
      <c r="G804" s="10" t="s">
        <v>38</v>
      </c>
      <c r="H804" s="111" t="s">
        <v>185</v>
      </c>
      <c r="I804" s="117">
        <v>0</v>
      </c>
      <c r="J804" s="117">
        <v>0</v>
      </c>
      <c r="K804" s="117">
        <v>0</v>
      </c>
      <c r="L804" s="97"/>
    </row>
    <row r="805" spans="1:12" s="98" customFormat="1" ht="20.25" customHeight="1" x14ac:dyDescent="0.25">
      <c r="A805" s="108"/>
      <c r="B805" s="115"/>
      <c r="C805" s="115"/>
      <c r="D805" s="115"/>
      <c r="E805" s="9"/>
      <c r="F805" s="155">
        <v>323120</v>
      </c>
      <c r="G805" s="156" t="s">
        <v>38</v>
      </c>
      <c r="H805" s="157" t="s">
        <v>185</v>
      </c>
      <c r="I805" s="158">
        <v>0</v>
      </c>
      <c r="J805" s="158">
        <v>0</v>
      </c>
      <c r="K805" s="158">
        <f>I805+J805</f>
        <v>0</v>
      </c>
      <c r="L805" s="97"/>
    </row>
    <row r="806" spans="1:12" s="98" customFormat="1" ht="20.25" customHeight="1" x14ac:dyDescent="0.25">
      <c r="A806" s="108"/>
      <c r="B806" s="115"/>
      <c r="C806" s="115"/>
      <c r="D806" s="115"/>
      <c r="E806" s="75">
        <v>32313</v>
      </c>
      <c r="F806" s="111"/>
      <c r="G806" s="10" t="s">
        <v>38</v>
      </c>
      <c r="H806" s="111" t="s">
        <v>186</v>
      </c>
      <c r="I806" s="117">
        <v>0</v>
      </c>
      <c r="J806" s="117">
        <v>0</v>
      </c>
      <c r="K806" s="117">
        <v>0</v>
      </c>
      <c r="L806" s="97"/>
    </row>
    <row r="807" spans="1:12" s="98" customFormat="1" ht="20.25" customHeight="1" x14ac:dyDescent="0.25">
      <c r="A807" s="108"/>
      <c r="B807" s="115"/>
      <c r="C807" s="115"/>
      <c r="D807" s="115"/>
      <c r="E807" s="9"/>
      <c r="F807" s="155">
        <v>323130</v>
      </c>
      <c r="G807" s="156" t="s">
        <v>38</v>
      </c>
      <c r="H807" s="157" t="s">
        <v>186</v>
      </c>
      <c r="I807" s="158">
        <v>0</v>
      </c>
      <c r="J807" s="158">
        <v>0</v>
      </c>
      <c r="K807" s="158">
        <f>I807+J807</f>
        <v>0</v>
      </c>
      <c r="L807" s="97"/>
    </row>
    <row r="808" spans="1:12" s="98" customFormat="1" ht="20.25" customHeight="1" x14ac:dyDescent="0.25">
      <c r="A808" s="108"/>
      <c r="B808" s="115"/>
      <c r="C808" s="115"/>
      <c r="D808" s="115"/>
      <c r="E808" s="75">
        <v>32319</v>
      </c>
      <c r="F808" s="111"/>
      <c r="G808" s="10" t="s">
        <v>38</v>
      </c>
      <c r="H808" s="111" t="s">
        <v>187</v>
      </c>
      <c r="I808" s="117">
        <v>0</v>
      </c>
      <c r="J808" s="117">
        <v>0</v>
      </c>
      <c r="K808" s="117">
        <v>0</v>
      </c>
      <c r="L808" s="97"/>
    </row>
    <row r="809" spans="1:12" s="98" customFormat="1" ht="20.25" customHeight="1" x14ac:dyDescent="0.25">
      <c r="A809" s="108"/>
      <c r="B809" s="115"/>
      <c r="C809" s="115"/>
      <c r="D809" s="115"/>
      <c r="E809" s="9"/>
      <c r="F809" s="155">
        <v>323190</v>
      </c>
      <c r="G809" s="156" t="s">
        <v>38</v>
      </c>
      <c r="H809" s="157" t="s">
        <v>187</v>
      </c>
      <c r="I809" s="158">
        <v>0</v>
      </c>
      <c r="J809" s="158">
        <v>0</v>
      </c>
      <c r="K809" s="158">
        <f>I809+J809</f>
        <v>0</v>
      </c>
      <c r="L809" s="97"/>
    </row>
    <row r="810" spans="1:12" s="98" customFormat="1" ht="20.25" customHeight="1" x14ac:dyDescent="0.25">
      <c r="A810" s="108"/>
      <c r="B810" s="115"/>
      <c r="C810" s="115"/>
      <c r="D810" s="115">
        <v>3232</v>
      </c>
      <c r="E810" s="9"/>
      <c r="F810" s="111"/>
      <c r="G810" s="10" t="s">
        <v>38</v>
      </c>
      <c r="H810" s="111" t="s">
        <v>189</v>
      </c>
      <c r="I810" s="117">
        <f t="shared" ref="I810:K811" si="155">I811</f>
        <v>0</v>
      </c>
      <c r="J810" s="117">
        <f t="shared" si="155"/>
        <v>0</v>
      </c>
      <c r="K810" s="117">
        <f t="shared" si="155"/>
        <v>0</v>
      </c>
      <c r="L810" s="97"/>
    </row>
    <row r="811" spans="1:12" s="98" customFormat="1" ht="20.25" customHeight="1" x14ac:dyDescent="0.25">
      <c r="A811" s="108"/>
      <c r="B811" s="115"/>
      <c r="C811" s="115"/>
      <c r="D811" s="115"/>
      <c r="E811" s="75">
        <v>32322</v>
      </c>
      <c r="F811" s="111"/>
      <c r="G811" s="10" t="s">
        <v>38</v>
      </c>
      <c r="H811" s="111" t="s">
        <v>190</v>
      </c>
      <c r="I811" s="117">
        <f t="shared" si="155"/>
        <v>0</v>
      </c>
      <c r="J811" s="117">
        <f t="shared" si="155"/>
        <v>0</v>
      </c>
      <c r="K811" s="117">
        <f t="shared" si="155"/>
        <v>0</v>
      </c>
      <c r="L811" s="97"/>
    </row>
    <row r="812" spans="1:12" s="98" customFormat="1" ht="20.25" customHeight="1" x14ac:dyDescent="0.25">
      <c r="A812" s="108"/>
      <c r="B812" s="115"/>
      <c r="C812" s="115"/>
      <c r="D812" s="115"/>
      <c r="E812" s="9"/>
      <c r="F812" s="155">
        <v>323220</v>
      </c>
      <c r="G812" s="156" t="s">
        <v>38</v>
      </c>
      <c r="H812" s="157" t="s">
        <v>190</v>
      </c>
      <c r="I812" s="158">
        <v>0</v>
      </c>
      <c r="J812" s="158">
        <f>K812-I812</f>
        <v>0</v>
      </c>
      <c r="K812" s="158">
        <v>0</v>
      </c>
      <c r="L812" s="97"/>
    </row>
    <row r="813" spans="1:12" s="98" customFormat="1" ht="20.25" customHeight="1" x14ac:dyDescent="0.25">
      <c r="A813" s="108"/>
      <c r="B813" s="115"/>
      <c r="C813" s="115"/>
      <c r="D813" s="115">
        <v>3233</v>
      </c>
      <c r="E813" s="9"/>
      <c r="F813" s="111"/>
      <c r="G813" s="10" t="s">
        <v>38</v>
      </c>
      <c r="H813" s="111" t="s">
        <v>192</v>
      </c>
      <c r="I813" s="117">
        <f t="shared" ref="I813:K814" si="156">I814</f>
        <v>0</v>
      </c>
      <c r="J813" s="117">
        <f t="shared" si="156"/>
        <v>0</v>
      </c>
      <c r="K813" s="117">
        <f t="shared" si="156"/>
        <v>0</v>
      </c>
      <c r="L813" s="97"/>
    </row>
    <row r="814" spans="1:12" s="98" customFormat="1" ht="20.25" customHeight="1" x14ac:dyDescent="0.25">
      <c r="A814" s="108"/>
      <c r="B814" s="115"/>
      <c r="C814" s="115"/>
      <c r="D814" s="115"/>
      <c r="E814" s="75">
        <v>32339</v>
      </c>
      <c r="F814" s="111"/>
      <c r="G814" s="10" t="s">
        <v>38</v>
      </c>
      <c r="H814" s="111" t="s">
        <v>193</v>
      </c>
      <c r="I814" s="117">
        <f t="shared" si="156"/>
        <v>0</v>
      </c>
      <c r="J814" s="117">
        <f t="shared" si="156"/>
        <v>0</v>
      </c>
      <c r="K814" s="117">
        <f t="shared" si="156"/>
        <v>0</v>
      </c>
      <c r="L814" s="97"/>
    </row>
    <row r="815" spans="1:12" s="98" customFormat="1" ht="20.25" customHeight="1" x14ac:dyDescent="0.25">
      <c r="A815" s="108"/>
      <c r="B815" s="115"/>
      <c r="C815" s="115"/>
      <c r="D815" s="115"/>
      <c r="E815" s="9"/>
      <c r="F815" s="155">
        <v>323390</v>
      </c>
      <c r="G815" s="156" t="s">
        <v>38</v>
      </c>
      <c r="H815" s="157" t="s">
        <v>193</v>
      </c>
      <c r="I815" s="158">
        <v>0</v>
      </c>
      <c r="J815" s="158">
        <f>K815-I815</f>
        <v>0</v>
      </c>
      <c r="K815" s="158">
        <v>0</v>
      </c>
      <c r="L815" s="97"/>
    </row>
    <row r="816" spans="1:12" s="98" customFormat="1" ht="20.25" customHeight="1" x14ac:dyDescent="0.25">
      <c r="A816" s="108"/>
      <c r="B816" s="115"/>
      <c r="C816" s="115"/>
      <c r="D816" s="115">
        <v>3237</v>
      </c>
      <c r="E816" s="115"/>
      <c r="F816" s="116"/>
      <c r="G816" s="10" t="s">
        <v>38</v>
      </c>
      <c r="H816" s="111" t="s">
        <v>206</v>
      </c>
      <c r="I816" s="117">
        <f t="shared" ref="I816:K816" si="157">I817</f>
        <v>0</v>
      </c>
      <c r="J816" s="117">
        <f t="shared" si="157"/>
        <v>0</v>
      </c>
      <c r="K816" s="117">
        <f t="shared" si="157"/>
        <v>0</v>
      </c>
      <c r="L816" s="97"/>
    </row>
    <row r="817" spans="1:12" s="98" customFormat="1" ht="20.25" customHeight="1" x14ac:dyDescent="0.25">
      <c r="A817" s="108"/>
      <c r="B817" s="115"/>
      <c r="C817" s="115"/>
      <c r="D817" s="115"/>
      <c r="E817" s="75">
        <v>32372</v>
      </c>
      <c r="F817" s="111"/>
      <c r="G817" s="10" t="s">
        <v>38</v>
      </c>
      <c r="H817" s="111" t="s">
        <v>207</v>
      </c>
      <c r="I817" s="117">
        <f>+I818+I819+I820</f>
        <v>0</v>
      </c>
      <c r="J817" s="117">
        <f t="shared" ref="J817:K817" si="158">+J818+J819+J820</f>
        <v>0</v>
      </c>
      <c r="K817" s="117">
        <f t="shared" si="158"/>
        <v>0</v>
      </c>
      <c r="L817" s="97"/>
    </row>
    <row r="818" spans="1:12" s="98" customFormat="1" ht="20.25" customHeight="1" x14ac:dyDescent="0.25">
      <c r="A818" s="108"/>
      <c r="B818" s="115"/>
      <c r="C818" s="115"/>
      <c r="D818" s="115"/>
      <c r="E818" s="9"/>
      <c r="F818" s="155">
        <v>323720</v>
      </c>
      <c r="G818" s="156" t="s">
        <v>38</v>
      </c>
      <c r="H818" s="157" t="s">
        <v>207</v>
      </c>
      <c r="I818" s="158">
        <v>0</v>
      </c>
      <c r="J818" s="158">
        <f t="shared" ref="J818:J820" si="159">K818-I818</f>
        <v>0</v>
      </c>
      <c r="K818" s="158">
        <v>0</v>
      </c>
      <c r="L818" s="97"/>
    </row>
    <row r="819" spans="1:12" s="98" customFormat="1" ht="20.25" customHeight="1" x14ac:dyDescent="0.25">
      <c r="A819" s="108"/>
      <c r="B819" s="115"/>
      <c r="C819" s="115"/>
      <c r="D819" s="115"/>
      <c r="E819" s="9"/>
      <c r="F819" s="155">
        <v>323730</v>
      </c>
      <c r="G819" s="156" t="s">
        <v>38</v>
      </c>
      <c r="H819" s="157" t="s">
        <v>208</v>
      </c>
      <c r="I819" s="158">
        <v>0</v>
      </c>
      <c r="J819" s="158">
        <f t="shared" si="159"/>
        <v>0</v>
      </c>
      <c r="K819" s="158">
        <v>0</v>
      </c>
      <c r="L819" s="97"/>
    </row>
    <row r="820" spans="1:12" s="98" customFormat="1" ht="20.25" customHeight="1" x14ac:dyDescent="0.25">
      <c r="A820" s="108"/>
      <c r="B820" s="115"/>
      <c r="C820" s="115"/>
      <c r="D820" s="115"/>
      <c r="E820" s="9"/>
      <c r="F820" s="155">
        <v>323790</v>
      </c>
      <c r="G820" s="156" t="s">
        <v>38</v>
      </c>
      <c r="H820" s="157" t="s">
        <v>209</v>
      </c>
      <c r="I820" s="158">
        <v>0</v>
      </c>
      <c r="J820" s="158">
        <f t="shared" si="159"/>
        <v>0</v>
      </c>
      <c r="K820" s="161">
        <v>0</v>
      </c>
      <c r="L820" s="97"/>
    </row>
    <row r="821" spans="1:12" s="98" customFormat="1" ht="21" customHeight="1" x14ac:dyDescent="0.25">
      <c r="A821" s="108"/>
      <c r="B821" s="115"/>
      <c r="C821" s="115"/>
      <c r="D821" s="115">
        <v>3239</v>
      </c>
      <c r="E821" s="115"/>
      <c r="F821" s="116"/>
      <c r="G821" s="10" t="s">
        <v>38</v>
      </c>
      <c r="H821" s="111" t="s">
        <v>212</v>
      </c>
      <c r="I821" s="117">
        <f>+I822</f>
        <v>0</v>
      </c>
      <c r="J821" s="117">
        <f t="shared" ref="J821:K822" si="160">+J822</f>
        <v>0</v>
      </c>
      <c r="K821" s="117">
        <f t="shared" si="160"/>
        <v>0</v>
      </c>
      <c r="L821" s="97"/>
    </row>
    <row r="822" spans="1:12" s="98" customFormat="1" ht="20.25" customHeight="1" x14ac:dyDescent="0.25">
      <c r="A822" s="108"/>
      <c r="B822" s="115"/>
      <c r="C822" s="115"/>
      <c r="D822" s="115"/>
      <c r="E822" s="75">
        <v>32391</v>
      </c>
      <c r="F822" s="111"/>
      <c r="G822" s="10" t="s">
        <v>38</v>
      </c>
      <c r="H822" s="111" t="s">
        <v>213</v>
      </c>
      <c r="I822" s="117">
        <f>+I823</f>
        <v>0</v>
      </c>
      <c r="J822" s="117">
        <f t="shared" si="160"/>
        <v>0</v>
      </c>
      <c r="K822" s="117">
        <f t="shared" si="160"/>
        <v>0</v>
      </c>
      <c r="L822" s="97"/>
    </row>
    <row r="823" spans="1:12" s="98" customFormat="1" ht="20.25" customHeight="1" x14ac:dyDescent="0.25">
      <c r="A823" s="108"/>
      <c r="B823" s="115"/>
      <c r="C823" s="115"/>
      <c r="D823" s="115"/>
      <c r="E823" s="9"/>
      <c r="F823" s="155">
        <v>323910</v>
      </c>
      <c r="G823" s="156" t="s">
        <v>38</v>
      </c>
      <c r="H823" s="157" t="s">
        <v>213</v>
      </c>
      <c r="I823" s="158">
        <v>0</v>
      </c>
      <c r="J823" s="158">
        <f>K823-I823</f>
        <v>0</v>
      </c>
      <c r="K823" s="161">
        <v>0</v>
      </c>
      <c r="L823" s="97"/>
    </row>
    <row r="824" spans="1:12" s="98" customFormat="1" ht="34.5" customHeight="1" x14ac:dyDescent="0.25">
      <c r="A824" s="406" t="s">
        <v>103</v>
      </c>
      <c r="B824" s="407"/>
      <c r="C824" s="407"/>
      <c r="D824" s="407"/>
      <c r="E824" s="407"/>
      <c r="F824" s="407"/>
      <c r="G824" s="408"/>
      <c r="H824" s="95" t="s">
        <v>104</v>
      </c>
      <c r="I824" s="96">
        <f>+I825</f>
        <v>9500</v>
      </c>
      <c r="J824" s="96">
        <f t="shared" ref="J824:K825" si="161">+J825</f>
        <v>0</v>
      </c>
      <c r="K824" s="96">
        <f t="shared" si="161"/>
        <v>9500</v>
      </c>
    </row>
    <row r="825" spans="1:12" s="103" customFormat="1" ht="23.1" customHeight="1" x14ac:dyDescent="0.25">
      <c r="A825" s="99"/>
      <c r="B825" s="99"/>
      <c r="C825" s="99"/>
      <c r="D825" s="99"/>
      <c r="E825" s="99"/>
      <c r="F825" s="99" t="str">
        <f>+G825</f>
        <v>3.1.</v>
      </c>
      <c r="G825" s="100" t="s">
        <v>40</v>
      </c>
      <c r="H825" s="101" t="s">
        <v>19</v>
      </c>
      <c r="I825" s="102">
        <f>+I826</f>
        <v>9500</v>
      </c>
      <c r="J825" s="102">
        <f t="shared" si="161"/>
        <v>0</v>
      </c>
      <c r="K825" s="102">
        <f t="shared" si="161"/>
        <v>9500</v>
      </c>
      <c r="L825" s="97"/>
    </row>
    <row r="826" spans="1:12" s="103" customFormat="1" ht="23.1" customHeight="1" x14ac:dyDescent="0.25">
      <c r="A826" s="104">
        <v>3</v>
      </c>
      <c r="B826" s="104"/>
      <c r="C826" s="104"/>
      <c r="D826" s="104"/>
      <c r="E826" s="104"/>
      <c r="F826" s="104"/>
      <c r="G826" s="159" t="s">
        <v>40</v>
      </c>
      <c r="H826" s="106" t="s">
        <v>17</v>
      </c>
      <c r="I826" s="107">
        <f>+I827+I859</f>
        <v>9500</v>
      </c>
      <c r="J826" s="107">
        <f t="shared" ref="J826:K826" si="162">+J827+J859</f>
        <v>0</v>
      </c>
      <c r="K826" s="107">
        <f t="shared" si="162"/>
        <v>9500</v>
      </c>
      <c r="L826" s="97"/>
    </row>
    <row r="827" spans="1:12" s="98" customFormat="1" ht="23.1" customHeight="1" x14ac:dyDescent="0.25">
      <c r="A827" s="108"/>
      <c r="B827" s="108">
        <v>31</v>
      </c>
      <c r="C827" s="108"/>
      <c r="D827" s="108"/>
      <c r="E827" s="108"/>
      <c r="F827" s="108"/>
      <c r="G827" s="159" t="s">
        <v>40</v>
      </c>
      <c r="H827" s="109" t="s">
        <v>6</v>
      </c>
      <c r="I827" s="112">
        <f>I828+I850</f>
        <v>2400</v>
      </c>
      <c r="J827" s="112">
        <f>J828+J850</f>
        <v>0</v>
      </c>
      <c r="K827" s="112">
        <f>K828+K850</f>
        <v>2400</v>
      </c>
      <c r="L827" s="97"/>
    </row>
    <row r="828" spans="1:12" s="98" customFormat="1" ht="20.25" customHeight="1" x14ac:dyDescent="0.25">
      <c r="A828" s="108"/>
      <c r="B828" s="115"/>
      <c r="C828" s="115">
        <v>311</v>
      </c>
      <c r="D828" s="115"/>
      <c r="E828" s="115"/>
      <c r="F828" s="116"/>
      <c r="G828" s="10" t="s">
        <v>40</v>
      </c>
      <c r="H828" s="111" t="s">
        <v>114</v>
      </c>
      <c r="I828" s="117">
        <f t="shared" ref="I828:K828" si="163">I829+I832+I835</f>
        <v>2060</v>
      </c>
      <c r="J828" s="117">
        <f t="shared" si="163"/>
        <v>0</v>
      </c>
      <c r="K828" s="117">
        <f t="shared" si="163"/>
        <v>2060</v>
      </c>
      <c r="L828" s="97"/>
    </row>
    <row r="829" spans="1:12" s="98" customFormat="1" ht="20.25" customHeight="1" x14ac:dyDescent="0.25">
      <c r="A829" s="108"/>
      <c r="B829" s="115"/>
      <c r="C829" s="115"/>
      <c r="D829" s="115">
        <v>3111</v>
      </c>
      <c r="E829" s="115"/>
      <c r="F829" s="116"/>
      <c r="G829" s="10" t="s">
        <v>40</v>
      </c>
      <c r="H829" s="111" t="s">
        <v>115</v>
      </c>
      <c r="I829" s="117">
        <f t="shared" ref="I829:K830" si="164">I830</f>
        <v>1620</v>
      </c>
      <c r="J829" s="117">
        <f t="shared" si="164"/>
        <v>0</v>
      </c>
      <c r="K829" s="117">
        <f t="shared" si="164"/>
        <v>1620</v>
      </c>
      <c r="L829" s="97"/>
    </row>
    <row r="830" spans="1:12" s="98" customFormat="1" ht="20.25" customHeight="1" x14ac:dyDescent="0.25">
      <c r="A830" s="108"/>
      <c r="B830" s="115"/>
      <c r="C830" s="115"/>
      <c r="D830" s="115"/>
      <c r="E830" s="75">
        <v>31111</v>
      </c>
      <c r="F830" s="111"/>
      <c r="G830" s="10" t="s">
        <v>40</v>
      </c>
      <c r="H830" s="111" t="s">
        <v>116</v>
      </c>
      <c r="I830" s="117">
        <f t="shared" si="164"/>
        <v>1620</v>
      </c>
      <c r="J830" s="117">
        <f t="shared" si="164"/>
        <v>0</v>
      </c>
      <c r="K830" s="117">
        <f t="shared" si="164"/>
        <v>1620</v>
      </c>
      <c r="L830" s="97"/>
    </row>
    <row r="831" spans="1:12" s="98" customFormat="1" ht="20.25" customHeight="1" x14ac:dyDescent="0.25">
      <c r="A831" s="108"/>
      <c r="B831" s="115"/>
      <c r="C831" s="115"/>
      <c r="D831" s="115"/>
      <c r="E831" s="9"/>
      <c r="F831" s="155">
        <v>311110</v>
      </c>
      <c r="G831" s="156" t="s">
        <v>40</v>
      </c>
      <c r="H831" s="157" t="s">
        <v>291</v>
      </c>
      <c r="I831" s="158">
        <f>1500+120</f>
        <v>1620</v>
      </c>
      <c r="J831" s="158">
        <f>K831-I831</f>
        <v>0</v>
      </c>
      <c r="K831" s="162">
        <f>2040-420</f>
        <v>1620</v>
      </c>
      <c r="L831" s="97"/>
    </row>
    <row r="832" spans="1:12" s="98" customFormat="1" ht="20.25" customHeight="1" x14ac:dyDescent="0.25">
      <c r="A832" s="108"/>
      <c r="B832" s="115"/>
      <c r="C832" s="115"/>
      <c r="D832" s="115">
        <v>3113</v>
      </c>
      <c r="E832" s="115"/>
      <c r="F832" s="116"/>
      <c r="G832" s="10" t="s">
        <v>40</v>
      </c>
      <c r="H832" s="111" t="s">
        <v>123</v>
      </c>
      <c r="I832" s="117">
        <f t="shared" ref="I832:K833" si="165">I833</f>
        <v>415</v>
      </c>
      <c r="J832" s="117">
        <f t="shared" si="165"/>
        <v>0</v>
      </c>
      <c r="K832" s="117">
        <f t="shared" si="165"/>
        <v>415</v>
      </c>
      <c r="L832" s="97"/>
    </row>
    <row r="833" spans="1:12" s="98" customFormat="1" ht="20.25" customHeight="1" x14ac:dyDescent="0.25">
      <c r="A833" s="108"/>
      <c r="B833" s="115"/>
      <c r="C833" s="115"/>
      <c r="D833" s="115"/>
      <c r="E833" s="75">
        <v>31131</v>
      </c>
      <c r="F833" s="111"/>
      <c r="G833" s="10" t="s">
        <v>40</v>
      </c>
      <c r="H833" s="111" t="s">
        <v>123</v>
      </c>
      <c r="I833" s="117">
        <f t="shared" si="165"/>
        <v>415</v>
      </c>
      <c r="J833" s="117">
        <f t="shared" si="165"/>
        <v>0</v>
      </c>
      <c r="K833" s="117">
        <f t="shared" si="165"/>
        <v>415</v>
      </c>
      <c r="L833" s="97"/>
    </row>
    <row r="834" spans="1:12" s="98" customFormat="1" ht="20.25" customHeight="1" x14ac:dyDescent="0.25">
      <c r="A834" s="108"/>
      <c r="B834" s="115"/>
      <c r="C834" s="115"/>
      <c r="D834" s="115"/>
      <c r="E834" s="9"/>
      <c r="F834" s="155">
        <v>311310</v>
      </c>
      <c r="G834" s="156" t="s">
        <v>40</v>
      </c>
      <c r="H834" s="157" t="s">
        <v>123</v>
      </c>
      <c r="I834" s="158">
        <v>415</v>
      </c>
      <c r="J834" s="158">
        <f>K834-I834</f>
        <v>0</v>
      </c>
      <c r="K834" s="162">
        <v>415</v>
      </c>
      <c r="L834" s="97"/>
    </row>
    <row r="835" spans="1:12" s="98" customFormat="1" ht="20.25" customHeight="1" x14ac:dyDescent="0.25">
      <c r="A835" s="108"/>
      <c r="B835" s="115"/>
      <c r="C835" s="115"/>
      <c r="D835" s="115">
        <v>3114</v>
      </c>
      <c r="E835" s="115"/>
      <c r="F835" s="116"/>
      <c r="G835" s="10" t="s">
        <v>40</v>
      </c>
      <c r="H835" s="111" t="s">
        <v>295</v>
      </c>
      <c r="I835" s="117">
        <f t="shared" ref="I835:K836" si="166">I836</f>
        <v>25</v>
      </c>
      <c r="J835" s="117">
        <f t="shared" si="166"/>
        <v>0</v>
      </c>
      <c r="K835" s="117">
        <f t="shared" si="166"/>
        <v>25</v>
      </c>
      <c r="L835" s="97"/>
    </row>
    <row r="836" spans="1:12" s="98" customFormat="1" ht="20.25" customHeight="1" x14ac:dyDescent="0.25">
      <c r="A836" s="108"/>
      <c r="B836" s="115"/>
      <c r="C836" s="115"/>
      <c r="D836" s="115"/>
      <c r="E836" s="75">
        <v>31141</v>
      </c>
      <c r="F836" s="111"/>
      <c r="G836" s="10" t="s">
        <v>40</v>
      </c>
      <c r="H836" s="111" t="s">
        <v>124</v>
      </c>
      <c r="I836" s="117">
        <f t="shared" si="166"/>
        <v>25</v>
      </c>
      <c r="J836" s="117">
        <f t="shared" si="166"/>
        <v>0</v>
      </c>
      <c r="K836" s="117">
        <f t="shared" si="166"/>
        <v>25</v>
      </c>
      <c r="L836" s="97"/>
    </row>
    <row r="837" spans="1:12" s="98" customFormat="1" ht="20.25" customHeight="1" x14ac:dyDescent="0.25">
      <c r="A837" s="108"/>
      <c r="B837" s="115"/>
      <c r="C837" s="115"/>
      <c r="D837" s="115"/>
      <c r="E837" s="9"/>
      <c r="F837" s="155">
        <v>311410</v>
      </c>
      <c r="G837" s="156" t="s">
        <v>40</v>
      </c>
      <c r="H837" s="157" t="s">
        <v>124</v>
      </c>
      <c r="I837" s="158">
        <v>25</v>
      </c>
      <c r="J837" s="158">
        <f>K837-I837</f>
        <v>0</v>
      </c>
      <c r="K837" s="162">
        <v>25</v>
      </c>
      <c r="L837" s="97"/>
    </row>
    <row r="838" spans="1:12" s="98" customFormat="1" ht="20.25" customHeight="1" x14ac:dyDescent="0.25">
      <c r="A838" s="108"/>
      <c r="B838" s="115"/>
      <c r="C838" s="115">
        <v>312</v>
      </c>
      <c r="D838" s="115"/>
      <c r="E838" s="115"/>
      <c r="F838" s="116"/>
      <c r="G838" s="10" t="s">
        <v>40</v>
      </c>
      <c r="H838" s="111" t="s">
        <v>127</v>
      </c>
      <c r="I838" s="117">
        <f>I839</f>
        <v>0</v>
      </c>
      <c r="J838" s="117">
        <f>J839</f>
        <v>0</v>
      </c>
      <c r="K838" s="117">
        <f>K839</f>
        <v>0</v>
      </c>
      <c r="L838" s="97"/>
    </row>
    <row r="839" spans="1:12" s="98" customFormat="1" ht="20.25" customHeight="1" x14ac:dyDescent="0.25">
      <c r="A839" s="108"/>
      <c r="B839" s="115"/>
      <c r="C839" s="115"/>
      <c r="D839" s="115">
        <v>3121</v>
      </c>
      <c r="E839" s="115"/>
      <c r="F839" s="116"/>
      <c r="G839" s="10" t="s">
        <v>40</v>
      </c>
      <c r="H839" s="111" t="s">
        <v>127</v>
      </c>
      <c r="I839" s="117">
        <f>I840+I842+I844+I846+I848</f>
        <v>0</v>
      </c>
      <c r="J839" s="117">
        <f>J840+J842+J844+J846+J848</f>
        <v>0</v>
      </c>
      <c r="K839" s="117">
        <f>K840+K842+K844+K846+K848</f>
        <v>0</v>
      </c>
      <c r="L839" s="97"/>
    </row>
    <row r="840" spans="1:12" s="98" customFormat="1" ht="20.25" customHeight="1" x14ac:dyDescent="0.25">
      <c r="A840" s="108"/>
      <c r="B840" s="115"/>
      <c r="C840" s="115"/>
      <c r="D840" s="115"/>
      <c r="E840" s="75">
        <v>31212</v>
      </c>
      <c r="F840" s="111"/>
      <c r="G840" s="10" t="s">
        <v>40</v>
      </c>
      <c r="H840" s="111" t="s">
        <v>128</v>
      </c>
      <c r="I840" s="117">
        <f>I841</f>
        <v>0</v>
      </c>
      <c r="J840" s="117">
        <f>J841</f>
        <v>0</v>
      </c>
      <c r="K840" s="117">
        <f>K841</f>
        <v>0</v>
      </c>
      <c r="L840" s="97"/>
    </row>
    <row r="841" spans="1:12" s="98" customFormat="1" ht="20.25" customHeight="1" x14ac:dyDescent="0.25">
      <c r="A841" s="108"/>
      <c r="B841" s="115"/>
      <c r="C841" s="115"/>
      <c r="D841" s="115"/>
      <c r="E841" s="9"/>
      <c r="F841" s="155">
        <v>312120</v>
      </c>
      <c r="G841" s="156" t="s">
        <v>40</v>
      </c>
      <c r="H841" s="157" t="s">
        <v>128</v>
      </c>
      <c r="I841" s="158">
        <v>0</v>
      </c>
      <c r="J841" s="158">
        <v>0</v>
      </c>
      <c r="K841" s="158">
        <f>I841+J841</f>
        <v>0</v>
      </c>
      <c r="L841" s="97"/>
    </row>
    <row r="842" spans="1:12" s="98" customFormat="1" ht="20.25" customHeight="1" x14ac:dyDescent="0.25">
      <c r="A842" s="108"/>
      <c r="B842" s="115"/>
      <c r="C842" s="115"/>
      <c r="D842" s="115"/>
      <c r="E842" s="75">
        <v>31213</v>
      </c>
      <c r="F842" s="111"/>
      <c r="G842" s="10" t="s">
        <v>40</v>
      </c>
      <c r="H842" s="111" t="s">
        <v>129</v>
      </c>
      <c r="I842" s="117">
        <f>I843</f>
        <v>0</v>
      </c>
      <c r="J842" s="117">
        <f>J843</f>
        <v>0</v>
      </c>
      <c r="K842" s="117">
        <f>K843</f>
        <v>0</v>
      </c>
      <c r="L842" s="97"/>
    </row>
    <row r="843" spans="1:12" s="98" customFormat="1" ht="20.25" customHeight="1" x14ac:dyDescent="0.25">
      <c r="A843" s="108"/>
      <c r="B843" s="115"/>
      <c r="C843" s="115"/>
      <c r="D843" s="115"/>
      <c r="E843" s="9"/>
      <c r="F843" s="155">
        <v>312130</v>
      </c>
      <c r="G843" s="156" t="s">
        <v>40</v>
      </c>
      <c r="H843" s="157" t="s">
        <v>129</v>
      </c>
      <c r="I843" s="158">
        <v>0</v>
      </c>
      <c r="J843" s="158">
        <v>0</v>
      </c>
      <c r="K843" s="158">
        <f>I843+J843</f>
        <v>0</v>
      </c>
      <c r="L843" s="97"/>
    </row>
    <row r="844" spans="1:12" s="98" customFormat="1" ht="20.25" customHeight="1" x14ac:dyDescent="0.25">
      <c r="A844" s="108"/>
      <c r="B844" s="115"/>
      <c r="C844" s="115"/>
      <c r="D844" s="115"/>
      <c r="E844" s="75">
        <v>31214</v>
      </c>
      <c r="F844" s="111"/>
      <c r="G844" s="10" t="s">
        <v>40</v>
      </c>
      <c r="H844" s="111" t="s">
        <v>130</v>
      </c>
      <c r="I844" s="117">
        <f>I845</f>
        <v>0</v>
      </c>
      <c r="J844" s="117">
        <f>J845</f>
        <v>0</v>
      </c>
      <c r="K844" s="117">
        <f>K845</f>
        <v>0</v>
      </c>
      <c r="L844" s="97"/>
    </row>
    <row r="845" spans="1:12" s="98" customFormat="1" ht="20.25" customHeight="1" x14ac:dyDescent="0.25">
      <c r="A845" s="108"/>
      <c r="B845" s="115"/>
      <c r="C845" s="115"/>
      <c r="D845" s="115"/>
      <c r="E845" s="9"/>
      <c r="F845" s="155">
        <v>312140</v>
      </c>
      <c r="G845" s="156" t="s">
        <v>40</v>
      </c>
      <c r="H845" s="157" t="s">
        <v>130</v>
      </c>
      <c r="I845" s="158">
        <v>0</v>
      </c>
      <c r="J845" s="158">
        <v>0</v>
      </c>
      <c r="K845" s="158">
        <f>I845+J845</f>
        <v>0</v>
      </c>
      <c r="L845" s="97"/>
    </row>
    <row r="846" spans="1:12" s="98" customFormat="1" ht="20.25" customHeight="1" x14ac:dyDescent="0.25">
      <c r="A846" s="108"/>
      <c r="B846" s="115"/>
      <c r="C846" s="115"/>
      <c r="D846" s="115"/>
      <c r="E846" s="75">
        <v>31215</v>
      </c>
      <c r="F846" s="111"/>
      <c r="G846" s="10" t="s">
        <v>40</v>
      </c>
      <c r="H846" s="111" t="s">
        <v>131</v>
      </c>
      <c r="I846" s="117">
        <f>I847</f>
        <v>0</v>
      </c>
      <c r="J846" s="117">
        <f>J847</f>
        <v>0</v>
      </c>
      <c r="K846" s="117">
        <f>K847</f>
        <v>0</v>
      </c>
      <c r="L846" s="97"/>
    </row>
    <row r="847" spans="1:12" s="98" customFormat="1" ht="20.25" customHeight="1" x14ac:dyDescent="0.25">
      <c r="A847" s="108"/>
      <c r="B847" s="115"/>
      <c r="C847" s="115"/>
      <c r="D847" s="115"/>
      <c r="E847" s="9"/>
      <c r="F847" s="155">
        <v>312150</v>
      </c>
      <c r="G847" s="156" t="s">
        <v>40</v>
      </c>
      <c r="H847" s="157" t="s">
        <v>131</v>
      </c>
      <c r="I847" s="158">
        <v>0</v>
      </c>
      <c r="J847" s="158">
        <v>0</v>
      </c>
      <c r="K847" s="158">
        <f>I847+J847</f>
        <v>0</v>
      </c>
      <c r="L847" s="97"/>
    </row>
    <row r="848" spans="1:12" s="98" customFormat="1" ht="20.25" customHeight="1" x14ac:dyDescent="0.25">
      <c r="A848" s="108"/>
      <c r="B848" s="115"/>
      <c r="C848" s="115"/>
      <c r="D848" s="115"/>
      <c r="E848" s="75">
        <v>31219</v>
      </c>
      <c r="F848" s="111"/>
      <c r="G848" s="10" t="s">
        <v>40</v>
      </c>
      <c r="H848" s="111" t="s">
        <v>133</v>
      </c>
      <c r="I848" s="117">
        <f>I849</f>
        <v>0</v>
      </c>
      <c r="J848" s="117">
        <f>J849</f>
        <v>0</v>
      </c>
      <c r="K848" s="117">
        <f>K849</f>
        <v>0</v>
      </c>
      <c r="L848" s="97"/>
    </row>
    <row r="849" spans="1:12" s="98" customFormat="1" ht="20.25" customHeight="1" x14ac:dyDescent="0.25">
      <c r="A849" s="108"/>
      <c r="B849" s="115"/>
      <c r="C849" s="115"/>
      <c r="D849" s="115"/>
      <c r="E849" s="9"/>
      <c r="F849" s="155">
        <v>312190</v>
      </c>
      <c r="G849" s="156" t="s">
        <v>40</v>
      </c>
      <c r="H849" s="157" t="s">
        <v>133</v>
      </c>
      <c r="I849" s="158">
        <v>0</v>
      </c>
      <c r="J849" s="158">
        <v>0</v>
      </c>
      <c r="K849" s="158">
        <f>I849+J849</f>
        <v>0</v>
      </c>
      <c r="L849" s="97"/>
    </row>
    <row r="850" spans="1:12" s="98" customFormat="1" ht="20.25" customHeight="1" x14ac:dyDescent="0.25">
      <c r="A850" s="108"/>
      <c r="B850" s="115"/>
      <c r="C850" s="115">
        <v>313</v>
      </c>
      <c r="D850" s="115"/>
      <c r="E850" s="115"/>
      <c r="F850" s="116"/>
      <c r="G850" s="10" t="s">
        <v>40</v>
      </c>
      <c r="H850" s="111" t="s">
        <v>135</v>
      </c>
      <c r="I850" s="117">
        <f t="shared" ref="I850:K852" si="167">I851</f>
        <v>340</v>
      </c>
      <c r="J850" s="117">
        <f t="shared" si="167"/>
        <v>0</v>
      </c>
      <c r="K850" s="117">
        <f t="shared" si="167"/>
        <v>340</v>
      </c>
      <c r="L850" s="97"/>
    </row>
    <row r="851" spans="1:12" s="98" customFormat="1" ht="20.25" customHeight="1" x14ac:dyDescent="0.25">
      <c r="A851" s="108"/>
      <c r="B851" s="115"/>
      <c r="C851" s="115"/>
      <c r="D851" s="115">
        <v>3132</v>
      </c>
      <c r="E851" s="115"/>
      <c r="F851" s="116"/>
      <c r="G851" s="10" t="s">
        <v>40</v>
      </c>
      <c r="H851" s="111" t="s">
        <v>136</v>
      </c>
      <c r="I851" s="117">
        <f t="shared" si="167"/>
        <v>340</v>
      </c>
      <c r="J851" s="117">
        <f t="shared" si="167"/>
        <v>0</v>
      </c>
      <c r="K851" s="117">
        <f t="shared" si="167"/>
        <v>340</v>
      </c>
      <c r="L851" s="97"/>
    </row>
    <row r="852" spans="1:12" s="98" customFormat="1" ht="20.25" customHeight="1" x14ac:dyDescent="0.25">
      <c r="A852" s="108"/>
      <c r="B852" s="115"/>
      <c r="C852" s="115"/>
      <c r="D852" s="115"/>
      <c r="E852" s="75">
        <v>31321</v>
      </c>
      <c r="F852" s="111"/>
      <c r="G852" s="10" t="s">
        <v>40</v>
      </c>
      <c r="H852" s="111" t="s">
        <v>136</v>
      </c>
      <c r="I852" s="117">
        <f t="shared" si="167"/>
        <v>340</v>
      </c>
      <c r="J852" s="117">
        <f t="shared" si="167"/>
        <v>0</v>
      </c>
      <c r="K852" s="117">
        <f t="shared" si="167"/>
        <v>340</v>
      </c>
      <c r="L852" s="97"/>
    </row>
    <row r="853" spans="1:12" s="98" customFormat="1" ht="20.25" customHeight="1" x14ac:dyDescent="0.25">
      <c r="A853" s="108"/>
      <c r="B853" s="115"/>
      <c r="C853" s="115"/>
      <c r="D853" s="115"/>
      <c r="E853" s="9"/>
      <c r="F853" s="155">
        <v>313210</v>
      </c>
      <c r="G853" s="156" t="s">
        <v>40</v>
      </c>
      <c r="H853" s="157" t="s">
        <v>136</v>
      </c>
      <c r="I853" s="158">
        <v>340</v>
      </c>
      <c r="J853" s="158">
        <f>K853-I853</f>
        <v>0</v>
      </c>
      <c r="K853" s="162">
        <f>480-140</f>
        <v>340</v>
      </c>
      <c r="L853" s="97"/>
    </row>
    <row r="854" spans="1:12" s="98" customFormat="1" ht="20.25" customHeight="1" x14ac:dyDescent="0.25">
      <c r="A854" s="108"/>
      <c r="B854" s="115"/>
      <c r="C854" s="115"/>
      <c r="D854" s="115"/>
      <c r="E854" s="75">
        <v>31322</v>
      </c>
      <c r="F854" s="111"/>
      <c r="G854" s="10" t="s">
        <v>40</v>
      </c>
      <c r="H854" s="111" t="s">
        <v>256</v>
      </c>
      <c r="I854" s="117"/>
      <c r="J854" s="117"/>
      <c r="K854" s="117"/>
      <c r="L854" s="97"/>
    </row>
    <row r="855" spans="1:12" s="98" customFormat="1" ht="20.25" customHeight="1" x14ac:dyDescent="0.25">
      <c r="A855" s="108"/>
      <c r="B855" s="115"/>
      <c r="C855" s="115"/>
      <c r="D855" s="115"/>
      <c r="E855" s="9"/>
      <c r="F855" s="155">
        <v>313220</v>
      </c>
      <c r="G855" s="156" t="s">
        <v>40</v>
      </c>
      <c r="H855" s="157" t="s">
        <v>256</v>
      </c>
      <c r="I855" s="158"/>
      <c r="J855" s="158"/>
      <c r="K855" s="158"/>
      <c r="L855" s="97"/>
    </row>
    <row r="856" spans="1:12" s="98" customFormat="1" ht="20.25" customHeight="1" x14ac:dyDescent="0.25">
      <c r="A856" s="108"/>
      <c r="B856" s="115"/>
      <c r="C856" s="115"/>
      <c r="D856" s="115">
        <v>3133</v>
      </c>
      <c r="E856" s="115"/>
      <c r="F856" s="116"/>
      <c r="G856" s="10" t="s">
        <v>40</v>
      </c>
      <c r="H856" s="111" t="s">
        <v>257</v>
      </c>
      <c r="I856" s="117"/>
      <c r="J856" s="117"/>
      <c r="K856" s="117"/>
      <c r="L856" s="97"/>
    </row>
    <row r="857" spans="1:12" s="98" customFormat="1" ht="20.25" customHeight="1" x14ac:dyDescent="0.25">
      <c r="A857" s="108"/>
      <c r="B857" s="115"/>
      <c r="C857" s="115"/>
      <c r="D857" s="115"/>
      <c r="E857" s="75">
        <v>31332</v>
      </c>
      <c r="F857" s="111"/>
      <c r="G857" s="10" t="s">
        <v>40</v>
      </c>
      <c r="H857" s="111" t="s">
        <v>257</v>
      </c>
      <c r="I857" s="117"/>
      <c r="J857" s="117"/>
      <c r="K857" s="117"/>
      <c r="L857" s="97"/>
    </row>
    <row r="858" spans="1:12" s="98" customFormat="1" ht="20.25" customHeight="1" x14ac:dyDescent="0.25">
      <c r="A858" s="108"/>
      <c r="B858" s="115"/>
      <c r="C858" s="115"/>
      <c r="D858" s="115"/>
      <c r="E858" s="9"/>
      <c r="F858" s="155">
        <v>313320</v>
      </c>
      <c r="G858" s="156" t="s">
        <v>40</v>
      </c>
      <c r="H858" s="157" t="s">
        <v>257</v>
      </c>
      <c r="I858" s="158"/>
      <c r="J858" s="158"/>
      <c r="K858" s="158"/>
      <c r="L858" s="97"/>
    </row>
    <row r="859" spans="1:12" s="98" customFormat="1" ht="23.1" customHeight="1" x14ac:dyDescent="0.25">
      <c r="A859" s="108"/>
      <c r="B859" s="108">
        <v>32</v>
      </c>
      <c r="C859" s="108"/>
      <c r="D859" s="108"/>
      <c r="E859" s="108"/>
      <c r="F859" s="108"/>
      <c r="G859" s="159" t="s">
        <v>40</v>
      </c>
      <c r="H859" s="109" t="s">
        <v>7</v>
      </c>
      <c r="I859" s="112">
        <f>I860+I881+I905</f>
        <v>7100</v>
      </c>
      <c r="J859" s="112">
        <f>J860+J881+J905</f>
        <v>0</v>
      </c>
      <c r="K859" s="112">
        <f>K860+K881+K905</f>
        <v>7100</v>
      </c>
      <c r="L859" s="97"/>
    </row>
    <row r="860" spans="1:12" s="98" customFormat="1" ht="20.25" customHeight="1" x14ac:dyDescent="0.25">
      <c r="A860" s="108"/>
      <c r="B860" s="115"/>
      <c r="C860" s="115">
        <v>321</v>
      </c>
      <c r="D860" s="115"/>
      <c r="E860" s="115"/>
      <c r="F860" s="116"/>
      <c r="G860" s="10" t="s">
        <v>40</v>
      </c>
      <c r="H860" s="111" t="s">
        <v>137</v>
      </c>
      <c r="I860" s="117">
        <f>I861+I875</f>
        <v>260</v>
      </c>
      <c r="J860" s="117">
        <f>J861+J875</f>
        <v>0</v>
      </c>
      <c r="K860" s="117">
        <f>K861+K875</f>
        <v>260</v>
      </c>
      <c r="L860" s="97"/>
    </row>
    <row r="861" spans="1:12" s="98" customFormat="1" ht="20.25" customHeight="1" x14ac:dyDescent="0.25">
      <c r="A861" s="108"/>
      <c r="B861" s="115"/>
      <c r="C861" s="115"/>
      <c r="D861" s="115">
        <v>3211</v>
      </c>
      <c r="E861" s="115"/>
      <c r="F861" s="116"/>
      <c r="G861" s="10" t="s">
        <v>40</v>
      </c>
      <c r="H861" s="111" t="s">
        <v>138</v>
      </c>
      <c r="I861" s="117">
        <f t="shared" ref="I861:K862" si="168">I862</f>
        <v>60</v>
      </c>
      <c r="J861" s="117">
        <f t="shared" si="168"/>
        <v>0</v>
      </c>
      <c r="K861" s="117">
        <f t="shared" si="168"/>
        <v>60</v>
      </c>
      <c r="L861" s="97"/>
    </row>
    <row r="862" spans="1:12" s="98" customFormat="1" ht="20.25" customHeight="1" x14ac:dyDescent="0.25">
      <c r="A862" s="108"/>
      <c r="B862" s="115"/>
      <c r="C862" s="115"/>
      <c r="D862" s="115"/>
      <c r="E862" s="75">
        <v>32111</v>
      </c>
      <c r="F862" s="111"/>
      <c r="G862" s="10" t="s">
        <v>40</v>
      </c>
      <c r="H862" s="111" t="s">
        <v>139</v>
      </c>
      <c r="I862" s="117">
        <f t="shared" si="168"/>
        <v>60</v>
      </c>
      <c r="J862" s="117">
        <f t="shared" si="168"/>
        <v>0</v>
      </c>
      <c r="K862" s="117">
        <f t="shared" si="168"/>
        <v>60</v>
      </c>
      <c r="L862" s="97"/>
    </row>
    <row r="863" spans="1:12" s="98" customFormat="1" ht="20.25" customHeight="1" x14ac:dyDescent="0.25">
      <c r="A863" s="108"/>
      <c r="B863" s="115"/>
      <c r="C863" s="115"/>
      <c r="D863" s="115"/>
      <c r="E863" s="9"/>
      <c r="F863" s="155">
        <v>321110</v>
      </c>
      <c r="G863" s="156" t="s">
        <v>40</v>
      </c>
      <c r="H863" s="157" t="s">
        <v>139</v>
      </c>
      <c r="I863" s="158">
        <v>60</v>
      </c>
      <c r="J863" s="158">
        <f>K863-I863</f>
        <v>0</v>
      </c>
      <c r="K863" s="162">
        <v>60</v>
      </c>
      <c r="L863" s="97"/>
    </row>
    <row r="864" spans="1:12" s="98" customFormat="1" ht="20.25" customHeight="1" x14ac:dyDescent="0.25">
      <c r="A864" s="108"/>
      <c r="B864" s="115"/>
      <c r="C864" s="115"/>
      <c r="D864" s="115"/>
      <c r="E864" s="75">
        <v>32113</v>
      </c>
      <c r="F864" s="111"/>
      <c r="G864" s="10" t="s">
        <v>40</v>
      </c>
      <c r="H864" s="111" t="s">
        <v>140</v>
      </c>
      <c r="I864" s="117"/>
      <c r="J864" s="117"/>
      <c r="K864" s="117"/>
      <c r="L864" s="97"/>
    </row>
    <row r="865" spans="1:12" s="98" customFormat="1" ht="20.25" customHeight="1" x14ac:dyDescent="0.25">
      <c r="A865" s="108"/>
      <c r="B865" s="115"/>
      <c r="C865" s="115"/>
      <c r="D865" s="115"/>
      <c r="E865" s="9"/>
      <c r="F865" s="155">
        <v>321130</v>
      </c>
      <c r="G865" s="156" t="s">
        <v>40</v>
      </c>
      <c r="H865" s="157" t="s">
        <v>140</v>
      </c>
      <c r="I865" s="158"/>
      <c r="J865" s="158"/>
      <c r="K865" s="158"/>
      <c r="L865" s="97"/>
    </row>
    <row r="866" spans="1:12" s="98" customFormat="1" ht="20.25" customHeight="1" x14ac:dyDescent="0.25">
      <c r="A866" s="108"/>
      <c r="B866" s="115"/>
      <c r="C866" s="115"/>
      <c r="D866" s="115"/>
      <c r="E866" s="75">
        <v>32115</v>
      </c>
      <c r="F866" s="111"/>
      <c r="G866" s="10" t="s">
        <v>40</v>
      </c>
      <c r="H866" s="111" t="s">
        <v>292</v>
      </c>
      <c r="I866" s="117"/>
      <c r="J866" s="117"/>
      <c r="K866" s="117"/>
      <c r="L866" s="97"/>
    </row>
    <row r="867" spans="1:12" s="98" customFormat="1" ht="20.25" customHeight="1" x14ac:dyDescent="0.25">
      <c r="A867" s="108"/>
      <c r="B867" s="115"/>
      <c r="C867" s="115"/>
      <c r="D867" s="115"/>
      <c r="E867" s="9"/>
      <c r="F867" s="155">
        <v>321150</v>
      </c>
      <c r="G867" s="156" t="s">
        <v>40</v>
      </c>
      <c r="H867" s="157" t="s">
        <v>292</v>
      </c>
      <c r="I867" s="158"/>
      <c r="J867" s="158"/>
      <c r="K867" s="158"/>
      <c r="L867" s="97"/>
    </row>
    <row r="868" spans="1:12" s="98" customFormat="1" ht="20.25" customHeight="1" x14ac:dyDescent="0.25">
      <c r="A868" s="108"/>
      <c r="B868" s="115"/>
      <c r="C868" s="115"/>
      <c r="D868" s="115"/>
      <c r="E868" s="75">
        <v>32119</v>
      </c>
      <c r="F868" s="111"/>
      <c r="G868" s="10" t="s">
        <v>40</v>
      </c>
      <c r="H868" s="111" t="s">
        <v>142</v>
      </c>
      <c r="I868" s="117"/>
      <c r="J868" s="117"/>
      <c r="K868" s="117"/>
      <c r="L868" s="97"/>
    </row>
    <row r="869" spans="1:12" s="98" customFormat="1" ht="20.25" customHeight="1" x14ac:dyDescent="0.25">
      <c r="A869" s="108"/>
      <c r="B869" s="115"/>
      <c r="C869" s="115"/>
      <c r="D869" s="115"/>
      <c r="E869" s="9"/>
      <c r="F869" s="155">
        <v>321190</v>
      </c>
      <c r="G869" s="156" t="s">
        <v>40</v>
      </c>
      <c r="H869" s="157" t="s">
        <v>142</v>
      </c>
      <c r="I869" s="158"/>
      <c r="J869" s="158"/>
      <c r="K869" s="158"/>
      <c r="L869" s="97"/>
    </row>
    <row r="870" spans="1:12" s="98" customFormat="1" ht="20.25" customHeight="1" x14ac:dyDescent="0.25">
      <c r="A870" s="108"/>
      <c r="B870" s="115"/>
      <c r="C870" s="115"/>
      <c r="D870" s="115">
        <v>3212</v>
      </c>
      <c r="E870" s="115"/>
      <c r="F870" s="116"/>
      <c r="G870" s="10" t="s">
        <v>40</v>
      </c>
      <c r="H870" s="111" t="s">
        <v>143</v>
      </c>
      <c r="I870" s="117"/>
      <c r="J870" s="117"/>
      <c r="K870" s="117"/>
      <c r="L870" s="97"/>
    </row>
    <row r="871" spans="1:12" s="98" customFormat="1" ht="20.25" customHeight="1" x14ac:dyDescent="0.25">
      <c r="A871" s="108"/>
      <c r="B871" s="115"/>
      <c r="C871" s="115"/>
      <c r="D871" s="115"/>
      <c r="E871" s="75">
        <v>32121</v>
      </c>
      <c r="F871" s="111"/>
      <c r="G871" s="10" t="s">
        <v>40</v>
      </c>
      <c r="H871" s="111" t="s">
        <v>144</v>
      </c>
      <c r="I871" s="117"/>
      <c r="J871" s="117"/>
      <c r="K871" s="117"/>
      <c r="L871" s="97"/>
    </row>
    <row r="872" spans="1:12" s="98" customFormat="1" ht="20.25" customHeight="1" x14ac:dyDescent="0.25">
      <c r="A872" s="108"/>
      <c r="B872" s="115"/>
      <c r="C872" s="115"/>
      <c r="D872" s="115"/>
      <c r="E872" s="9"/>
      <c r="F872" s="155">
        <v>321210</v>
      </c>
      <c r="G872" s="156" t="s">
        <v>40</v>
      </c>
      <c r="H872" s="157" t="s">
        <v>144</v>
      </c>
      <c r="I872" s="158"/>
      <c r="J872" s="158"/>
      <c r="K872" s="158"/>
      <c r="L872" s="97"/>
    </row>
    <row r="873" spans="1:12" s="98" customFormat="1" ht="20.25" customHeight="1" x14ac:dyDescent="0.25">
      <c r="A873" s="108"/>
      <c r="B873" s="115"/>
      <c r="C873" s="115"/>
      <c r="D873" s="115"/>
      <c r="E873" s="75">
        <v>32123</v>
      </c>
      <c r="F873" s="111"/>
      <c r="G873" s="10" t="s">
        <v>40</v>
      </c>
      <c r="H873" s="111" t="s">
        <v>145</v>
      </c>
      <c r="I873" s="117"/>
      <c r="J873" s="117"/>
      <c r="K873" s="117"/>
      <c r="L873" s="97"/>
    </row>
    <row r="874" spans="1:12" s="98" customFormat="1" ht="20.25" customHeight="1" x14ac:dyDescent="0.25">
      <c r="A874" s="108"/>
      <c r="B874" s="115"/>
      <c r="C874" s="115"/>
      <c r="D874" s="115"/>
      <c r="E874" s="9"/>
      <c r="F874" s="155">
        <v>321230</v>
      </c>
      <c r="G874" s="156" t="s">
        <v>40</v>
      </c>
      <c r="H874" s="157" t="s">
        <v>145</v>
      </c>
      <c r="I874" s="158"/>
      <c r="J874" s="158"/>
      <c r="K874" s="158"/>
      <c r="L874" s="97"/>
    </row>
    <row r="875" spans="1:12" s="98" customFormat="1" ht="20.25" customHeight="1" x14ac:dyDescent="0.25">
      <c r="A875" s="108"/>
      <c r="B875" s="115"/>
      <c r="C875" s="115"/>
      <c r="D875" s="115">
        <v>3213</v>
      </c>
      <c r="E875" s="115"/>
      <c r="F875" s="116"/>
      <c r="G875" s="10" t="s">
        <v>40</v>
      </c>
      <c r="H875" s="111" t="s">
        <v>146</v>
      </c>
      <c r="I875" s="117">
        <f t="shared" ref="I875:K876" si="169">I876</f>
        <v>200</v>
      </c>
      <c r="J875" s="117">
        <f t="shared" si="169"/>
        <v>0</v>
      </c>
      <c r="K875" s="117">
        <f t="shared" si="169"/>
        <v>200</v>
      </c>
      <c r="L875" s="97"/>
    </row>
    <row r="876" spans="1:12" s="98" customFormat="1" ht="20.25" customHeight="1" x14ac:dyDescent="0.25">
      <c r="A876" s="108"/>
      <c r="B876" s="115"/>
      <c r="C876" s="115"/>
      <c r="D876" s="115"/>
      <c r="E876" s="75">
        <v>32131</v>
      </c>
      <c r="F876" s="111"/>
      <c r="G876" s="10" t="s">
        <v>40</v>
      </c>
      <c r="H876" s="111" t="s">
        <v>147</v>
      </c>
      <c r="I876" s="117">
        <f t="shared" si="169"/>
        <v>200</v>
      </c>
      <c r="J876" s="117">
        <f t="shared" si="169"/>
        <v>0</v>
      </c>
      <c r="K876" s="117">
        <f t="shared" si="169"/>
        <v>200</v>
      </c>
      <c r="L876" s="97"/>
    </row>
    <row r="877" spans="1:12" s="98" customFormat="1" ht="20.25" customHeight="1" x14ac:dyDescent="0.25">
      <c r="A877" s="108"/>
      <c r="B877" s="115"/>
      <c r="C877" s="115"/>
      <c r="D877" s="115"/>
      <c r="E877" s="9"/>
      <c r="F877" s="155">
        <v>321310</v>
      </c>
      <c r="G877" s="156" t="s">
        <v>40</v>
      </c>
      <c r="H877" s="157" t="s">
        <v>148</v>
      </c>
      <c r="I877" s="158">
        <v>200</v>
      </c>
      <c r="J877" s="158">
        <f>K877-I877</f>
        <v>0</v>
      </c>
      <c r="K877" s="162">
        <f>200</f>
        <v>200</v>
      </c>
      <c r="L877" s="97"/>
    </row>
    <row r="878" spans="1:12" s="98" customFormat="1" ht="20.25" customHeight="1" x14ac:dyDescent="0.25">
      <c r="A878" s="108"/>
      <c r="B878" s="115"/>
      <c r="C878" s="115"/>
      <c r="D878" s="115"/>
      <c r="E878" s="9"/>
      <c r="F878" s="155">
        <v>321311</v>
      </c>
      <c r="G878" s="156" t="s">
        <v>40</v>
      </c>
      <c r="H878" s="157" t="s">
        <v>149</v>
      </c>
      <c r="I878" s="158"/>
      <c r="J878" s="158"/>
      <c r="K878" s="158"/>
      <c r="L878" s="97"/>
    </row>
    <row r="879" spans="1:12" s="98" customFormat="1" ht="20.25" customHeight="1" x14ac:dyDescent="0.25">
      <c r="A879" s="108"/>
      <c r="B879" s="115"/>
      <c r="C879" s="115"/>
      <c r="D879" s="115"/>
      <c r="E879" s="75">
        <v>32132</v>
      </c>
      <c r="F879" s="111"/>
      <c r="G879" s="10" t="s">
        <v>40</v>
      </c>
      <c r="H879" s="111" t="s">
        <v>150</v>
      </c>
      <c r="I879" s="117"/>
      <c r="J879" s="117"/>
      <c r="K879" s="117"/>
      <c r="L879" s="97"/>
    </row>
    <row r="880" spans="1:12" s="98" customFormat="1" ht="20.25" customHeight="1" x14ac:dyDescent="0.25">
      <c r="A880" s="108"/>
      <c r="B880" s="115"/>
      <c r="C880" s="115"/>
      <c r="D880" s="115"/>
      <c r="E880" s="9"/>
      <c r="F880" s="155">
        <v>321320</v>
      </c>
      <c r="G880" s="156" t="s">
        <v>40</v>
      </c>
      <c r="H880" s="157" t="s">
        <v>150</v>
      </c>
      <c r="I880" s="158"/>
      <c r="J880" s="158"/>
      <c r="K880" s="158"/>
      <c r="L880" s="97"/>
    </row>
    <row r="881" spans="1:12" s="98" customFormat="1" ht="20.25" customHeight="1" x14ac:dyDescent="0.25">
      <c r="A881" s="108"/>
      <c r="B881" s="115"/>
      <c r="C881" s="115">
        <v>322</v>
      </c>
      <c r="D881" s="115"/>
      <c r="E881" s="115"/>
      <c r="F881" s="116"/>
      <c r="G881" s="10" t="s">
        <v>40</v>
      </c>
      <c r="H881" s="111" t="s">
        <v>151</v>
      </c>
      <c r="I881" s="117">
        <f>I882+I892+I897</f>
        <v>2680</v>
      </c>
      <c r="J881" s="117">
        <f>J882+J892+J897</f>
        <v>160</v>
      </c>
      <c r="K881" s="117">
        <f>K882+K892+K897</f>
        <v>2840</v>
      </c>
      <c r="L881" s="97"/>
    </row>
    <row r="882" spans="1:12" s="98" customFormat="1" ht="20.25" customHeight="1" x14ac:dyDescent="0.25">
      <c r="A882" s="108"/>
      <c r="B882" s="115"/>
      <c r="C882" s="115"/>
      <c r="D882" s="115">
        <v>3221</v>
      </c>
      <c r="E882" s="115"/>
      <c r="F882" s="116"/>
      <c r="G882" s="10" t="s">
        <v>40</v>
      </c>
      <c r="H882" s="111" t="s">
        <v>152</v>
      </c>
      <c r="I882" s="117">
        <f>I883+I888+I890</f>
        <v>720</v>
      </c>
      <c r="J882" s="117">
        <f>J883+J888+J890</f>
        <v>0</v>
      </c>
      <c r="K882" s="117">
        <f>K883+K888+K890</f>
        <v>720</v>
      </c>
      <c r="L882" s="97"/>
    </row>
    <row r="883" spans="1:12" s="98" customFormat="1" ht="20.25" customHeight="1" x14ac:dyDescent="0.25">
      <c r="A883" s="108"/>
      <c r="B883" s="115"/>
      <c r="C883" s="115"/>
      <c r="D883" s="115"/>
      <c r="E883" s="75">
        <v>32211</v>
      </c>
      <c r="F883" s="111"/>
      <c r="G883" s="10" t="s">
        <v>40</v>
      </c>
      <c r="H883" s="111" t="s">
        <v>153</v>
      </c>
      <c r="I883" s="117">
        <f>I885+I884</f>
        <v>260</v>
      </c>
      <c r="J883" s="117">
        <f>J885+J884</f>
        <v>0</v>
      </c>
      <c r="K883" s="117">
        <f>K885+K884</f>
        <v>260</v>
      </c>
      <c r="L883" s="97"/>
    </row>
    <row r="884" spans="1:12" s="98" customFormat="1" ht="20.25" customHeight="1" x14ac:dyDescent="0.25">
      <c r="A884" s="108"/>
      <c r="B884" s="115"/>
      <c r="C884" s="115"/>
      <c r="D884" s="115"/>
      <c r="E884" s="9"/>
      <c r="F884" s="155">
        <v>322110</v>
      </c>
      <c r="G884" s="156" t="s">
        <v>40</v>
      </c>
      <c r="H884" s="157" t="s">
        <v>153</v>
      </c>
      <c r="I884" s="158">
        <v>130</v>
      </c>
      <c r="J884" s="158">
        <f>K884-I884</f>
        <v>0</v>
      </c>
      <c r="K884" s="158">
        <v>130</v>
      </c>
      <c r="L884" s="97"/>
    </row>
    <row r="885" spans="1:12" s="98" customFormat="1" ht="20.25" customHeight="1" x14ac:dyDescent="0.25">
      <c r="A885" s="108"/>
      <c r="B885" s="115"/>
      <c r="C885" s="115"/>
      <c r="D885" s="115"/>
      <c r="E885" s="9"/>
      <c r="F885" s="155">
        <v>322111</v>
      </c>
      <c r="G885" s="156" t="s">
        <v>40</v>
      </c>
      <c r="H885" s="157" t="s">
        <v>261</v>
      </c>
      <c r="I885" s="158">
        <v>130</v>
      </c>
      <c r="J885" s="158">
        <f>K885-I885</f>
        <v>0</v>
      </c>
      <c r="K885" s="158">
        <v>130</v>
      </c>
      <c r="L885" s="97"/>
    </row>
    <row r="886" spans="1:12" s="98" customFormat="1" ht="20.25" customHeight="1" x14ac:dyDescent="0.25">
      <c r="A886" s="108"/>
      <c r="B886" s="115"/>
      <c r="C886" s="115"/>
      <c r="D886" s="115"/>
      <c r="E886" s="75">
        <v>32212</v>
      </c>
      <c r="F886" s="111"/>
      <c r="G886" s="10" t="s">
        <v>40</v>
      </c>
      <c r="H886" s="111" t="s">
        <v>160</v>
      </c>
      <c r="I886" s="117"/>
      <c r="J886" s="117"/>
      <c r="K886" s="117"/>
      <c r="L886" s="97"/>
    </row>
    <row r="887" spans="1:12" s="98" customFormat="1" ht="20.25" customHeight="1" x14ac:dyDescent="0.25">
      <c r="A887" s="108"/>
      <c r="B887" s="115"/>
      <c r="C887" s="115"/>
      <c r="D887" s="115"/>
      <c r="E887" s="9"/>
      <c r="F887" s="155">
        <v>322120</v>
      </c>
      <c r="G887" s="156" t="s">
        <v>40</v>
      </c>
      <c r="H887" s="157" t="s">
        <v>160</v>
      </c>
      <c r="I887" s="158"/>
      <c r="J887" s="158"/>
      <c r="K887" s="158"/>
      <c r="L887" s="97"/>
    </row>
    <row r="888" spans="1:12" s="98" customFormat="1" ht="20.25" customHeight="1" x14ac:dyDescent="0.25">
      <c r="A888" s="108"/>
      <c r="B888" s="115"/>
      <c r="C888" s="115"/>
      <c r="D888" s="115"/>
      <c r="E888" s="75">
        <v>32214</v>
      </c>
      <c r="F888" s="111"/>
      <c r="G888" s="10" t="s">
        <v>40</v>
      </c>
      <c r="H888" s="111" t="s">
        <v>161</v>
      </c>
      <c r="I888" s="117">
        <f>I889</f>
        <v>130</v>
      </c>
      <c r="J888" s="117">
        <f>J889</f>
        <v>0</v>
      </c>
      <c r="K888" s="117">
        <f>K889</f>
        <v>130</v>
      </c>
      <c r="L888" s="97"/>
    </row>
    <row r="889" spans="1:12" s="98" customFormat="1" ht="20.25" customHeight="1" x14ac:dyDescent="0.25">
      <c r="A889" s="108"/>
      <c r="B889" s="115"/>
      <c r="C889" s="115"/>
      <c r="D889" s="115"/>
      <c r="E889" s="9"/>
      <c r="F889" s="155">
        <v>322140</v>
      </c>
      <c r="G889" s="156" t="s">
        <v>40</v>
      </c>
      <c r="H889" s="157" t="s">
        <v>161</v>
      </c>
      <c r="I889" s="158">
        <v>130</v>
      </c>
      <c r="J889" s="158">
        <f>K889-I889</f>
        <v>0</v>
      </c>
      <c r="K889" s="162">
        <v>130</v>
      </c>
      <c r="L889" s="97"/>
    </row>
    <row r="890" spans="1:12" s="98" customFormat="1" ht="20.25" customHeight="1" x14ac:dyDescent="0.25">
      <c r="A890" s="108"/>
      <c r="B890" s="115"/>
      <c r="C890" s="115"/>
      <c r="D890" s="115"/>
      <c r="E890" s="75">
        <v>32216</v>
      </c>
      <c r="F890" s="111"/>
      <c r="G890" s="10" t="s">
        <v>40</v>
      </c>
      <c r="H890" s="111" t="s">
        <v>162</v>
      </c>
      <c r="I890" s="117">
        <f>I891</f>
        <v>330</v>
      </c>
      <c r="J890" s="117">
        <f>J891</f>
        <v>0</v>
      </c>
      <c r="K890" s="117">
        <f>K891</f>
        <v>330</v>
      </c>
      <c r="L890" s="97"/>
    </row>
    <row r="891" spans="1:12" s="98" customFormat="1" ht="20.25" customHeight="1" x14ac:dyDescent="0.25">
      <c r="A891" s="108"/>
      <c r="B891" s="115"/>
      <c r="C891" s="115"/>
      <c r="D891" s="115"/>
      <c r="E891" s="9"/>
      <c r="F891" s="155">
        <v>322160</v>
      </c>
      <c r="G891" s="156" t="s">
        <v>40</v>
      </c>
      <c r="H891" s="157" t="s">
        <v>162</v>
      </c>
      <c r="I891" s="158">
        <v>330</v>
      </c>
      <c r="J891" s="158">
        <f>K891-I891</f>
        <v>0</v>
      </c>
      <c r="K891" s="162">
        <v>330</v>
      </c>
      <c r="L891" s="97"/>
    </row>
    <row r="892" spans="1:12" s="98" customFormat="1" ht="20.25" customHeight="1" x14ac:dyDescent="0.25">
      <c r="A892" s="108"/>
      <c r="B892" s="115"/>
      <c r="C892" s="115"/>
      <c r="D892" s="115">
        <v>3222</v>
      </c>
      <c r="E892" s="115"/>
      <c r="F892" s="116"/>
      <c r="G892" s="10" t="s">
        <v>40</v>
      </c>
      <c r="H892" s="111" t="s">
        <v>164</v>
      </c>
      <c r="I892" s="117">
        <f>I893+I895</f>
        <v>260</v>
      </c>
      <c r="J892" s="117">
        <f>J893+J895</f>
        <v>-200</v>
      </c>
      <c r="K892" s="117">
        <f>K893+K895</f>
        <v>60</v>
      </c>
      <c r="L892" s="97"/>
    </row>
    <row r="893" spans="1:12" s="98" customFormat="1" ht="20.25" customHeight="1" x14ac:dyDescent="0.25">
      <c r="A893" s="108"/>
      <c r="B893" s="115"/>
      <c r="C893" s="115"/>
      <c r="D893" s="115"/>
      <c r="E893" s="75">
        <v>32221</v>
      </c>
      <c r="F893" s="111"/>
      <c r="G893" s="10" t="s">
        <v>40</v>
      </c>
      <c r="H893" s="111" t="s">
        <v>165</v>
      </c>
      <c r="I893" s="117">
        <f>I894</f>
        <v>0</v>
      </c>
      <c r="J893" s="117">
        <f>J894</f>
        <v>0</v>
      </c>
      <c r="K893" s="117">
        <f>K894</f>
        <v>0</v>
      </c>
      <c r="L893" s="97"/>
    </row>
    <row r="894" spans="1:12" s="98" customFormat="1" ht="20.25" customHeight="1" x14ac:dyDescent="0.25">
      <c r="A894" s="108"/>
      <c r="B894" s="115"/>
      <c r="C894" s="115"/>
      <c r="D894" s="115"/>
      <c r="E894" s="9"/>
      <c r="F894" s="155">
        <v>322210</v>
      </c>
      <c r="G894" s="156" t="s">
        <v>40</v>
      </c>
      <c r="H894" s="157" t="s">
        <v>165</v>
      </c>
      <c r="I894" s="158">
        <v>0</v>
      </c>
      <c r="J894" s="158">
        <f>K894-I894</f>
        <v>0</v>
      </c>
      <c r="K894" s="158">
        <v>0</v>
      </c>
      <c r="L894" s="97"/>
    </row>
    <row r="895" spans="1:12" s="98" customFormat="1" ht="20.25" customHeight="1" x14ac:dyDescent="0.25">
      <c r="A895" s="108"/>
      <c r="B895" s="115"/>
      <c r="C895" s="115"/>
      <c r="D895" s="115"/>
      <c r="E895" s="75">
        <v>32222</v>
      </c>
      <c r="F895" s="111"/>
      <c r="G895" s="10" t="s">
        <v>40</v>
      </c>
      <c r="H895" s="111" t="s">
        <v>167</v>
      </c>
      <c r="I895" s="117">
        <f>I896</f>
        <v>260</v>
      </c>
      <c r="J895" s="117">
        <f>J896</f>
        <v>-200</v>
      </c>
      <c r="K895" s="117">
        <f>K896</f>
        <v>60</v>
      </c>
      <c r="L895" s="97"/>
    </row>
    <row r="896" spans="1:12" s="98" customFormat="1" ht="20.25" customHeight="1" x14ac:dyDescent="0.25">
      <c r="A896" s="108"/>
      <c r="B896" s="115"/>
      <c r="C896" s="115"/>
      <c r="D896" s="115"/>
      <c r="E896" s="9"/>
      <c r="F896" s="155">
        <v>322220</v>
      </c>
      <c r="G896" s="156" t="s">
        <v>40</v>
      </c>
      <c r="H896" s="157" t="s">
        <v>167</v>
      </c>
      <c r="I896" s="158">
        <v>260</v>
      </c>
      <c r="J896" s="158">
        <f>K896-I896</f>
        <v>-200</v>
      </c>
      <c r="K896" s="162">
        <v>60</v>
      </c>
      <c r="L896" s="97"/>
    </row>
    <row r="897" spans="1:12" s="98" customFormat="1" ht="20.25" customHeight="1" x14ac:dyDescent="0.25">
      <c r="A897" s="108"/>
      <c r="B897" s="115"/>
      <c r="C897" s="115"/>
      <c r="D897" s="115">
        <v>3223</v>
      </c>
      <c r="E897" s="115"/>
      <c r="F897" s="116"/>
      <c r="G897" s="10" t="s">
        <v>40</v>
      </c>
      <c r="H897" s="111" t="s">
        <v>170</v>
      </c>
      <c r="I897" s="117">
        <f>I898+I901+I903</f>
        <v>1700</v>
      </c>
      <c r="J897" s="117">
        <f>J898+J901+J903</f>
        <v>360</v>
      </c>
      <c r="K897" s="117">
        <f>K898+K901+K903</f>
        <v>2060</v>
      </c>
      <c r="L897" s="97"/>
    </row>
    <row r="898" spans="1:12" s="98" customFormat="1" ht="20.25" customHeight="1" x14ac:dyDescent="0.25">
      <c r="A898" s="108"/>
      <c r="B898" s="115"/>
      <c r="C898" s="115"/>
      <c r="D898" s="115"/>
      <c r="E898" s="75">
        <v>32231</v>
      </c>
      <c r="F898" s="111"/>
      <c r="G898" s="10" t="s">
        <v>40</v>
      </c>
      <c r="H898" s="111" t="s">
        <v>171</v>
      </c>
      <c r="I898" s="117">
        <f>I899+I900</f>
        <v>1100</v>
      </c>
      <c r="J898" s="117">
        <f>J899+J900</f>
        <v>160</v>
      </c>
      <c r="K898" s="117">
        <f>K899+K900</f>
        <v>1260</v>
      </c>
      <c r="L898" s="97"/>
    </row>
    <row r="899" spans="1:12" s="98" customFormat="1" ht="20.25" customHeight="1" x14ac:dyDescent="0.25">
      <c r="A899" s="108"/>
      <c r="B899" s="115"/>
      <c r="C899" s="115"/>
      <c r="D899" s="115"/>
      <c r="E899" s="9"/>
      <c r="F899" s="155">
        <v>322310</v>
      </c>
      <c r="G899" s="156" t="s">
        <v>40</v>
      </c>
      <c r="H899" s="157" t="s">
        <v>171</v>
      </c>
      <c r="I899" s="158">
        <v>500</v>
      </c>
      <c r="J899" s="158">
        <f>K899-I899</f>
        <v>60</v>
      </c>
      <c r="K899" s="162">
        <v>560</v>
      </c>
      <c r="L899" s="97"/>
    </row>
    <row r="900" spans="1:12" s="98" customFormat="1" ht="20.25" customHeight="1" x14ac:dyDescent="0.25">
      <c r="A900" s="108"/>
      <c r="B900" s="115"/>
      <c r="C900" s="115"/>
      <c r="D900" s="115"/>
      <c r="E900" s="9"/>
      <c r="F900" s="155">
        <v>322311</v>
      </c>
      <c r="G900" s="156" t="s">
        <v>40</v>
      </c>
      <c r="H900" s="157" t="s">
        <v>172</v>
      </c>
      <c r="I900" s="158">
        <v>600</v>
      </c>
      <c r="J900" s="158">
        <f>K900-I900</f>
        <v>100</v>
      </c>
      <c r="K900" s="162">
        <v>700</v>
      </c>
      <c r="L900" s="97"/>
    </row>
    <row r="901" spans="1:12" s="98" customFormat="1" ht="20.25" customHeight="1" x14ac:dyDescent="0.25">
      <c r="A901" s="108"/>
      <c r="B901" s="115"/>
      <c r="C901" s="115"/>
      <c r="D901" s="115"/>
      <c r="E901" s="75">
        <v>32233</v>
      </c>
      <c r="F901" s="111"/>
      <c r="G901" s="10" t="s">
        <v>40</v>
      </c>
      <c r="H901" s="111" t="s">
        <v>173</v>
      </c>
      <c r="I901" s="117">
        <f>I902</f>
        <v>600</v>
      </c>
      <c r="J901" s="117">
        <f>J902</f>
        <v>200</v>
      </c>
      <c r="K901" s="117">
        <f>K902</f>
        <v>800</v>
      </c>
      <c r="L901" s="97"/>
    </row>
    <row r="902" spans="1:12" s="98" customFormat="1" ht="20.25" customHeight="1" x14ac:dyDescent="0.25">
      <c r="A902" s="108"/>
      <c r="B902" s="115"/>
      <c r="C902" s="115"/>
      <c r="D902" s="115"/>
      <c r="E902" s="9"/>
      <c r="F902" s="155">
        <v>322330</v>
      </c>
      <c r="G902" s="156" t="s">
        <v>40</v>
      </c>
      <c r="H902" s="157" t="s">
        <v>173</v>
      </c>
      <c r="I902" s="158">
        <v>600</v>
      </c>
      <c r="J902" s="158">
        <f>K902-I902</f>
        <v>200</v>
      </c>
      <c r="K902" s="162">
        <v>800</v>
      </c>
      <c r="L902" s="97"/>
    </row>
    <row r="903" spans="1:12" s="98" customFormat="1" ht="20.25" customHeight="1" x14ac:dyDescent="0.25">
      <c r="A903" s="108"/>
      <c r="B903" s="115"/>
      <c r="C903" s="115"/>
      <c r="D903" s="115"/>
      <c r="E903" s="75">
        <v>32234</v>
      </c>
      <c r="F903" s="111"/>
      <c r="G903" s="10" t="s">
        <v>40</v>
      </c>
      <c r="H903" s="111" t="s">
        <v>174</v>
      </c>
      <c r="I903" s="117">
        <f t="shared" ref="I903:K903" si="170">I904</f>
        <v>0</v>
      </c>
      <c r="J903" s="117">
        <f t="shared" si="170"/>
        <v>0</v>
      </c>
      <c r="K903" s="117">
        <f t="shared" si="170"/>
        <v>0</v>
      </c>
      <c r="L903" s="97"/>
    </row>
    <row r="904" spans="1:12" s="98" customFormat="1" ht="20.25" customHeight="1" x14ac:dyDescent="0.25">
      <c r="A904" s="108"/>
      <c r="B904" s="115"/>
      <c r="C904" s="115"/>
      <c r="D904" s="115"/>
      <c r="E904" s="9"/>
      <c r="F904" s="155">
        <v>322340</v>
      </c>
      <c r="G904" s="156" t="s">
        <v>40</v>
      </c>
      <c r="H904" s="157" t="s">
        <v>174</v>
      </c>
      <c r="I904" s="158">
        <v>0</v>
      </c>
      <c r="J904" s="158">
        <f>K904-I904</f>
        <v>0</v>
      </c>
      <c r="K904" s="158">
        <v>0</v>
      </c>
      <c r="L904" s="97"/>
    </row>
    <row r="905" spans="1:12" s="98" customFormat="1" ht="20.25" customHeight="1" x14ac:dyDescent="0.25">
      <c r="A905" s="108"/>
      <c r="B905" s="115"/>
      <c r="C905" s="115">
        <v>323</v>
      </c>
      <c r="D905" s="115"/>
      <c r="E905" s="115"/>
      <c r="F905" s="116"/>
      <c r="G905" s="10" t="s">
        <v>40</v>
      </c>
      <c r="H905" s="111" t="s">
        <v>182</v>
      </c>
      <c r="I905" s="117">
        <f>I906+I915+I918+I931+I939+I942</f>
        <v>4160</v>
      </c>
      <c r="J905" s="117">
        <f>J906+J915+J918+J931+J939+J942</f>
        <v>-160</v>
      </c>
      <c r="K905" s="117">
        <f>K906+K915+K918+K931+K939+K942</f>
        <v>4000</v>
      </c>
      <c r="L905" s="97"/>
    </row>
    <row r="906" spans="1:12" s="98" customFormat="1" ht="20.25" customHeight="1" x14ac:dyDescent="0.25">
      <c r="A906" s="108"/>
      <c r="B906" s="115"/>
      <c r="C906" s="115"/>
      <c r="D906" s="115">
        <v>3231</v>
      </c>
      <c r="E906" s="115"/>
      <c r="F906" s="116"/>
      <c r="G906" s="10" t="s">
        <v>40</v>
      </c>
      <c r="H906" s="111" t="s">
        <v>183</v>
      </c>
      <c r="I906" s="117">
        <f t="shared" ref="I906:K907" si="171">I907</f>
        <v>470</v>
      </c>
      <c r="J906" s="117">
        <f t="shared" si="171"/>
        <v>100</v>
      </c>
      <c r="K906" s="117">
        <f t="shared" si="171"/>
        <v>570</v>
      </c>
      <c r="L906" s="97"/>
    </row>
    <row r="907" spans="1:12" s="98" customFormat="1" ht="20.25" customHeight="1" x14ac:dyDescent="0.25">
      <c r="A907" s="108"/>
      <c r="B907" s="115"/>
      <c r="C907" s="115"/>
      <c r="D907" s="115"/>
      <c r="E907" s="75">
        <v>32311</v>
      </c>
      <c r="F907" s="111"/>
      <c r="G907" s="10" t="s">
        <v>40</v>
      </c>
      <c r="H907" s="111" t="s">
        <v>184</v>
      </c>
      <c r="I907" s="117">
        <f t="shared" si="171"/>
        <v>470</v>
      </c>
      <c r="J907" s="117">
        <f t="shared" si="171"/>
        <v>100</v>
      </c>
      <c r="K907" s="117">
        <f t="shared" si="171"/>
        <v>570</v>
      </c>
      <c r="L907" s="97"/>
    </row>
    <row r="908" spans="1:12" s="98" customFormat="1" ht="20.25" customHeight="1" x14ac:dyDescent="0.25">
      <c r="A908" s="108"/>
      <c r="B908" s="115"/>
      <c r="C908" s="115"/>
      <c r="D908" s="115"/>
      <c r="E908" s="9"/>
      <c r="F908" s="155">
        <v>323110</v>
      </c>
      <c r="G908" s="156" t="s">
        <v>40</v>
      </c>
      <c r="H908" s="157" t="s">
        <v>184</v>
      </c>
      <c r="I908" s="158">
        <v>470</v>
      </c>
      <c r="J908" s="158">
        <f>K908-I908</f>
        <v>100</v>
      </c>
      <c r="K908" s="162">
        <v>570</v>
      </c>
      <c r="L908" s="97"/>
    </row>
    <row r="909" spans="1:12" s="98" customFormat="1" ht="20.25" customHeight="1" x14ac:dyDescent="0.25">
      <c r="A909" s="108"/>
      <c r="B909" s="115"/>
      <c r="C909" s="115"/>
      <c r="D909" s="115"/>
      <c r="E909" s="75">
        <v>32312</v>
      </c>
      <c r="F909" s="111"/>
      <c r="G909" s="10" t="s">
        <v>40</v>
      </c>
      <c r="H909" s="111" t="s">
        <v>185</v>
      </c>
      <c r="I909" s="117"/>
      <c r="J909" s="117"/>
      <c r="K909" s="117"/>
      <c r="L909" s="97"/>
    </row>
    <row r="910" spans="1:12" s="98" customFormat="1" ht="20.25" customHeight="1" x14ac:dyDescent="0.25">
      <c r="A910" s="108"/>
      <c r="B910" s="115"/>
      <c r="C910" s="115"/>
      <c r="D910" s="115"/>
      <c r="E910" s="9"/>
      <c r="F910" s="155">
        <v>323120</v>
      </c>
      <c r="G910" s="156" t="s">
        <v>40</v>
      </c>
      <c r="H910" s="157" t="s">
        <v>185</v>
      </c>
      <c r="I910" s="158"/>
      <c r="J910" s="158"/>
      <c r="K910" s="158"/>
      <c r="L910" s="97"/>
    </row>
    <row r="911" spans="1:12" s="98" customFormat="1" ht="20.25" customHeight="1" x14ac:dyDescent="0.25">
      <c r="A911" s="108"/>
      <c r="B911" s="115"/>
      <c r="C911" s="115"/>
      <c r="D911" s="115"/>
      <c r="E911" s="75">
        <v>32313</v>
      </c>
      <c r="F911" s="111"/>
      <c r="G911" s="10" t="s">
        <v>40</v>
      </c>
      <c r="H911" s="111" t="s">
        <v>186</v>
      </c>
      <c r="I911" s="117"/>
      <c r="J911" s="117"/>
      <c r="K911" s="117"/>
      <c r="L911" s="97"/>
    </row>
    <row r="912" spans="1:12" s="98" customFormat="1" ht="20.25" customHeight="1" x14ac:dyDescent="0.25">
      <c r="A912" s="108"/>
      <c r="B912" s="115"/>
      <c r="C912" s="115"/>
      <c r="D912" s="115"/>
      <c r="E912" s="9"/>
      <c r="F912" s="155">
        <v>323130</v>
      </c>
      <c r="G912" s="156" t="s">
        <v>40</v>
      </c>
      <c r="H912" s="157" t="s">
        <v>186</v>
      </c>
      <c r="I912" s="158"/>
      <c r="J912" s="158"/>
      <c r="K912" s="158"/>
      <c r="L912" s="97"/>
    </row>
    <row r="913" spans="1:12" s="98" customFormat="1" ht="20.25" customHeight="1" x14ac:dyDescent="0.25">
      <c r="A913" s="108"/>
      <c r="B913" s="115"/>
      <c r="C913" s="115"/>
      <c r="D913" s="115"/>
      <c r="E913" s="75">
        <v>32319</v>
      </c>
      <c r="F913" s="111"/>
      <c r="G913" s="10" t="s">
        <v>40</v>
      </c>
      <c r="H913" s="111" t="s">
        <v>187</v>
      </c>
      <c r="I913" s="117"/>
      <c r="J913" s="117"/>
      <c r="K913" s="117"/>
      <c r="L913" s="97"/>
    </row>
    <row r="914" spans="1:12" s="98" customFormat="1" ht="20.25" customHeight="1" x14ac:dyDescent="0.25">
      <c r="A914" s="108"/>
      <c r="B914" s="115"/>
      <c r="C914" s="115"/>
      <c r="D914" s="115"/>
      <c r="E914" s="9"/>
      <c r="F914" s="155">
        <v>323190</v>
      </c>
      <c r="G914" s="156" t="s">
        <v>40</v>
      </c>
      <c r="H914" s="157" t="s">
        <v>187</v>
      </c>
      <c r="I914" s="158"/>
      <c r="J914" s="158"/>
      <c r="K914" s="158"/>
      <c r="L914" s="97"/>
    </row>
    <row r="915" spans="1:12" s="98" customFormat="1" ht="20.25" customHeight="1" x14ac:dyDescent="0.25">
      <c r="A915" s="108"/>
      <c r="B915" s="115"/>
      <c r="C915" s="115"/>
      <c r="D915" s="115">
        <v>3233</v>
      </c>
      <c r="E915" s="115"/>
      <c r="F915" s="116"/>
      <c r="G915" s="10" t="s">
        <v>40</v>
      </c>
      <c r="H915" s="111" t="s">
        <v>192</v>
      </c>
      <c r="I915" s="117">
        <f t="shared" ref="I915:K916" si="172">I916</f>
        <v>260</v>
      </c>
      <c r="J915" s="117">
        <f t="shared" si="172"/>
        <v>-260</v>
      </c>
      <c r="K915" s="117">
        <f t="shared" si="172"/>
        <v>0</v>
      </c>
      <c r="L915" s="97"/>
    </row>
    <row r="916" spans="1:12" s="98" customFormat="1" ht="20.25" customHeight="1" x14ac:dyDescent="0.25">
      <c r="A916" s="108"/>
      <c r="B916" s="115"/>
      <c r="C916" s="115"/>
      <c r="D916" s="115"/>
      <c r="E916" s="75">
        <v>32339</v>
      </c>
      <c r="F916" s="111"/>
      <c r="G916" s="10" t="s">
        <v>40</v>
      </c>
      <c r="H916" s="111" t="s">
        <v>193</v>
      </c>
      <c r="I916" s="117">
        <f t="shared" si="172"/>
        <v>260</v>
      </c>
      <c r="J916" s="117">
        <f t="shared" si="172"/>
        <v>-260</v>
      </c>
      <c r="K916" s="117">
        <f t="shared" si="172"/>
        <v>0</v>
      </c>
      <c r="L916" s="97"/>
    </row>
    <row r="917" spans="1:12" s="98" customFormat="1" ht="20.25" customHeight="1" x14ac:dyDescent="0.25">
      <c r="A917" s="108"/>
      <c r="B917" s="115"/>
      <c r="C917" s="115"/>
      <c r="D917" s="115"/>
      <c r="E917" s="9"/>
      <c r="F917" s="155">
        <v>323390</v>
      </c>
      <c r="G917" s="156" t="s">
        <v>40</v>
      </c>
      <c r="H917" s="157" t="s">
        <v>193</v>
      </c>
      <c r="I917" s="158">
        <v>260</v>
      </c>
      <c r="J917" s="158">
        <f>K917-I917</f>
        <v>-260</v>
      </c>
      <c r="K917" s="162">
        <v>0</v>
      </c>
      <c r="L917" s="97"/>
    </row>
    <row r="918" spans="1:12" s="98" customFormat="1" ht="20.25" customHeight="1" x14ac:dyDescent="0.25">
      <c r="A918" s="108"/>
      <c r="B918" s="115"/>
      <c r="C918" s="115"/>
      <c r="D918" s="115">
        <v>3234</v>
      </c>
      <c r="E918" s="115"/>
      <c r="F918" s="116"/>
      <c r="G918" s="10" t="s">
        <v>40</v>
      </c>
      <c r="H918" s="111" t="s">
        <v>194</v>
      </c>
      <c r="I918" s="117">
        <f>I919+I921+I923</f>
        <v>445</v>
      </c>
      <c r="J918" s="117">
        <f>J919+J921+J923</f>
        <v>100</v>
      </c>
      <c r="K918" s="117">
        <f>K919+K921+K923</f>
        <v>545</v>
      </c>
      <c r="L918" s="97"/>
    </row>
    <row r="919" spans="1:12" s="98" customFormat="1" ht="20.25" customHeight="1" x14ac:dyDescent="0.25">
      <c r="A919" s="108"/>
      <c r="B919" s="115"/>
      <c r="C919" s="115"/>
      <c r="D919" s="115"/>
      <c r="E919" s="75">
        <v>32341</v>
      </c>
      <c r="F919" s="111"/>
      <c r="G919" s="10" t="s">
        <v>40</v>
      </c>
      <c r="H919" s="111" t="s">
        <v>195</v>
      </c>
      <c r="I919" s="117">
        <f>I920</f>
        <v>150</v>
      </c>
      <c r="J919" s="117">
        <f>J920</f>
        <v>100</v>
      </c>
      <c r="K919" s="117">
        <f>K920</f>
        <v>250</v>
      </c>
      <c r="L919" s="97"/>
    </row>
    <row r="920" spans="1:12" s="98" customFormat="1" ht="20.25" customHeight="1" x14ac:dyDescent="0.25">
      <c r="A920" s="108"/>
      <c r="B920" s="115"/>
      <c r="C920" s="115"/>
      <c r="D920" s="115"/>
      <c r="E920" s="9"/>
      <c r="F920" s="155">
        <v>323410</v>
      </c>
      <c r="G920" s="156" t="s">
        <v>40</v>
      </c>
      <c r="H920" s="157" t="s">
        <v>195</v>
      </c>
      <c r="I920" s="158">
        <v>150</v>
      </c>
      <c r="J920" s="158">
        <f>K920-I920</f>
        <v>100</v>
      </c>
      <c r="K920" s="162">
        <v>250</v>
      </c>
      <c r="L920" s="97"/>
    </row>
    <row r="921" spans="1:12" s="98" customFormat="1" ht="20.25" customHeight="1" x14ac:dyDescent="0.25">
      <c r="A921" s="108"/>
      <c r="B921" s="115"/>
      <c r="C921" s="115"/>
      <c r="D921" s="115"/>
      <c r="E921" s="75">
        <v>32342</v>
      </c>
      <c r="F921" s="111"/>
      <c r="G921" s="10" t="s">
        <v>40</v>
      </c>
      <c r="H921" s="111" t="s">
        <v>196</v>
      </c>
      <c r="I921" s="117">
        <f>I922</f>
        <v>130</v>
      </c>
      <c r="J921" s="117">
        <f>J922</f>
        <v>0</v>
      </c>
      <c r="K921" s="117">
        <f>K922</f>
        <v>130</v>
      </c>
      <c r="L921" s="97"/>
    </row>
    <row r="922" spans="1:12" s="98" customFormat="1" ht="20.25" customHeight="1" x14ac:dyDescent="0.25">
      <c r="A922" s="108"/>
      <c r="B922" s="115"/>
      <c r="C922" s="115"/>
      <c r="D922" s="115"/>
      <c r="E922" s="9"/>
      <c r="F922" s="155">
        <v>323420</v>
      </c>
      <c r="G922" s="156" t="s">
        <v>40</v>
      </c>
      <c r="H922" s="157" t="s">
        <v>196</v>
      </c>
      <c r="I922" s="158">
        <v>130</v>
      </c>
      <c r="J922" s="158">
        <f>K922-I922</f>
        <v>0</v>
      </c>
      <c r="K922" s="162">
        <v>130</v>
      </c>
      <c r="L922" s="97"/>
    </row>
    <row r="923" spans="1:12" s="98" customFormat="1" ht="20.25" customHeight="1" x14ac:dyDescent="0.25">
      <c r="A923" s="108"/>
      <c r="B923" s="115"/>
      <c r="C923" s="115"/>
      <c r="D923" s="115"/>
      <c r="E923" s="75">
        <v>32349</v>
      </c>
      <c r="F923" s="111"/>
      <c r="G923" s="10" t="s">
        <v>40</v>
      </c>
      <c r="H923" s="111" t="s">
        <v>197</v>
      </c>
      <c r="I923" s="117">
        <f>I924+I925</f>
        <v>165</v>
      </c>
      <c r="J923" s="117">
        <f>J924+J925</f>
        <v>0</v>
      </c>
      <c r="K923" s="117">
        <f>K924+K925</f>
        <v>165</v>
      </c>
      <c r="L923" s="97"/>
    </row>
    <row r="924" spans="1:12" s="98" customFormat="1" ht="20.25" customHeight="1" x14ac:dyDescent="0.25">
      <c r="A924" s="108"/>
      <c r="B924" s="115"/>
      <c r="C924" s="115"/>
      <c r="D924" s="115"/>
      <c r="E924" s="9"/>
      <c r="F924" s="155">
        <v>323490</v>
      </c>
      <c r="G924" s="156" t="s">
        <v>40</v>
      </c>
      <c r="H924" s="157" t="s">
        <v>197</v>
      </c>
      <c r="I924" s="158">
        <v>15</v>
      </c>
      <c r="J924" s="158">
        <f>K924-I924</f>
        <v>0</v>
      </c>
      <c r="K924" s="162">
        <v>15</v>
      </c>
      <c r="L924" s="97"/>
    </row>
    <row r="925" spans="1:12" s="98" customFormat="1" ht="20.25" customHeight="1" x14ac:dyDescent="0.25">
      <c r="A925" s="108"/>
      <c r="B925" s="115"/>
      <c r="C925" s="115"/>
      <c r="D925" s="115"/>
      <c r="E925" s="9"/>
      <c r="F925" s="155">
        <v>323491</v>
      </c>
      <c r="G925" s="156" t="s">
        <v>40</v>
      </c>
      <c r="H925" s="157" t="s">
        <v>198</v>
      </c>
      <c r="I925" s="158">
        <v>150</v>
      </c>
      <c r="J925" s="158">
        <f>K925-I925</f>
        <v>0</v>
      </c>
      <c r="K925" s="162">
        <v>150</v>
      </c>
      <c r="L925" s="97"/>
    </row>
    <row r="926" spans="1:12" s="98" customFormat="1" ht="20.25" customHeight="1" x14ac:dyDescent="0.25">
      <c r="A926" s="108"/>
      <c r="B926" s="115"/>
      <c r="C926" s="115"/>
      <c r="D926" s="115">
        <v>3236</v>
      </c>
      <c r="E926" s="115"/>
      <c r="F926" s="116"/>
      <c r="G926" s="10" t="s">
        <v>40</v>
      </c>
      <c r="H926" s="111" t="s">
        <v>203</v>
      </c>
      <c r="I926" s="117"/>
      <c r="J926" s="117"/>
      <c r="K926" s="117"/>
      <c r="L926" s="97"/>
    </row>
    <row r="927" spans="1:12" s="98" customFormat="1" ht="20.25" customHeight="1" x14ac:dyDescent="0.25">
      <c r="A927" s="108"/>
      <c r="B927" s="115"/>
      <c r="C927" s="115"/>
      <c r="D927" s="115"/>
      <c r="E927" s="75">
        <v>32363</v>
      </c>
      <c r="F927" s="111"/>
      <c r="G927" s="10" t="s">
        <v>40</v>
      </c>
      <c r="H927" s="111" t="s">
        <v>204</v>
      </c>
      <c r="I927" s="117"/>
      <c r="J927" s="117"/>
      <c r="K927" s="117"/>
      <c r="L927" s="97"/>
    </row>
    <row r="928" spans="1:12" s="98" customFormat="1" ht="20.25" customHeight="1" x14ac:dyDescent="0.25">
      <c r="A928" s="108"/>
      <c r="B928" s="115"/>
      <c r="C928" s="115"/>
      <c r="D928" s="115"/>
      <c r="E928" s="9"/>
      <c r="F928" s="155">
        <v>323630</v>
      </c>
      <c r="G928" s="156" t="s">
        <v>40</v>
      </c>
      <c r="H928" s="157" t="s">
        <v>204</v>
      </c>
      <c r="I928" s="158"/>
      <c r="J928" s="158"/>
      <c r="K928" s="158"/>
      <c r="L928" s="97"/>
    </row>
    <row r="929" spans="1:12" s="98" customFormat="1" ht="20.25" customHeight="1" x14ac:dyDescent="0.25">
      <c r="A929" s="108"/>
      <c r="B929" s="115"/>
      <c r="C929" s="115"/>
      <c r="D929" s="115"/>
      <c r="E929" s="75">
        <v>32369</v>
      </c>
      <c r="F929" s="111"/>
      <c r="G929" s="10" t="s">
        <v>40</v>
      </c>
      <c r="H929" s="111" t="s">
        <v>205</v>
      </c>
      <c r="I929" s="117"/>
      <c r="J929" s="117"/>
      <c r="K929" s="117"/>
      <c r="L929" s="97"/>
    </row>
    <row r="930" spans="1:12" s="98" customFormat="1" ht="20.25" customHeight="1" x14ac:dyDescent="0.25">
      <c r="A930" s="108"/>
      <c r="B930" s="115"/>
      <c r="C930" s="115"/>
      <c r="D930" s="115"/>
      <c r="E930" s="9"/>
      <c r="F930" s="155">
        <v>323690</v>
      </c>
      <c r="G930" s="156" t="s">
        <v>40</v>
      </c>
      <c r="H930" s="157" t="s">
        <v>205</v>
      </c>
      <c r="I930" s="158"/>
      <c r="J930" s="158"/>
      <c r="K930" s="158"/>
      <c r="L930" s="97"/>
    </row>
    <row r="931" spans="1:12" s="98" customFormat="1" ht="20.25" customHeight="1" x14ac:dyDescent="0.25">
      <c r="A931" s="108"/>
      <c r="B931" s="115"/>
      <c r="C931" s="115"/>
      <c r="D931" s="115">
        <v>3237</v>
      </c>
      <c r="E931" s="115"/>
      <c r="F931" s="116"/>
      <c r="G931" s="10" t="s">
        <v>40</v>
      </c>
      <c r="H931" s="111" t="s">
        <v>206</v>
      </c>
      <c r="I931" s="117">
        <f t="shared" ref="I931:K932" si="173">I932</f>
        <v>1500</v>
      </c>
      <c r="J931" s="117">
        <f t="shared" si="173"/>
        <v>-100</v>
      </c>
      <c r="K931" s="117">
        <f t="shared" si="173"/>
        <v>1400</v>
      </c>
      <c r="L931" s="97"/>
    </row>
    <row r="932" spans="1:12" s="98" customFormat="1" ht="20.25" customHeight="1" x14ac:dyDescent="0.25">
      <c r="A932" s="108"/>
      <c r="B932" s="115"/>
      <c r="C932" s="115"/>
      <c r="D932" s="115"/>
      <c r="E932" s="75">
        <v>32372</v>
      </c>
      <c r="F932" s="111"/>
      <c r="G932" s="10" t="s">
        <v>40</v>
      </c>
      <c r="H932" s="111" t="s">
        <v>207</v>
      </c>
      <c r="I932" s="117">
        <f t="shared" si="173"/>
        <v>1500</v>
      </c>
      <c r="J932" s="117">
        <f t="shared" si="173"/>
        <v>-100</v>
      </c>
      <c r="K932" s="117">
        <f t="shared" si="173"/>
        <v>1400</v>
      </c>
      <c r="L932" s="97"/>
    </row>
    <row r="933" spans="1:12" s="98" customFormat="1" ht="20.25" customHeight="1" x14ac:dyDescent="0.25">
      <c r="A933" s="108"/>
      <c r="B933" s="115"/>
      <c r="C933" s="115"/>
      <c r="D933" s="115"/>
      <c r="E933" s="9"/>
      <c r="F933" s="155">
        <v>323720</v>
      </c>
      <c r="G933" s="156" t="s">
        <v>40</v>
      </c>
      <c r="H933" s="157" t="s">
        <v>207</v>
      </c>
      <c r="I933" s="158">
        <v>1500</v>
      </c>
      <c r="J933" s="158">
        <f>K933-I933</f>
        <v>-100</v>
      </c>
      <c r="K933" s="162">
        <v>1400</v>
      </c>
      <c r="L933" s="97"/>
    </row>
    <row r="934" spans="1:12" s="98" customFormat="1" ht="20.25" customHeight="1" x14ac:dyDescent="0.25">
      <c r="A934" s="108"/>
      <c r="B934" s="115"/>
      <c r="C934" s="115"/>
      <c r="D934" s="115"/>
      <c r="E934" s="75">
        <v>32373</v>
      </c>
      <c r="F934" s="111"/>
      <c r="G934" s="10" t="s">
        <v>40</v>
      </c>
      <c r="H934" s="111" t="s">
        <v>208</v>
      </c>
      <c r="I934" s="117"/>
      <c r="J934" s="117"/>
      <c r="K934" s="117"/>
      <c r="L934" s="97"/>
    </row>
    <row r="935" spans="1:12" s="98" customFormat="1" ht="20.25" customHeight="1" x14ac:dyDescent="0.25">
      <c r="A935" s="108"/>
      <c r="B935" s="115"/>
      <c r="C935" s="115"/>
      <c r="D935" s="115"/>
      <c r="E935" s="9"/>
      <c r="F935" s="155">
        <v>323730</v>
      </c>
      <c r="G935" s="156" t="s">
        <v>40</v>
      </c>
      <c r="H935" s="157" t="s">
        <v>208</v>
      </c>
      <c r="I935" s="158"/>
      <c r="J935" s="158"/>
      <c r="K935" s="158"/>
      <c r="L935" s="97"/>
    </row>
    <row r="936" spans="1:12" s="98" customFormat="1" ht="20.25" customHeight="1" x14ac:dyDescent="0.25">
      <c r="A936" s="108"/>
      <c r="B936" s="115"/>
      <c r="C936" s="115"/>
      <c r="D936" s="115"/>
      <c r="E936" s="75">
        <v>32379</v>
      </c>
      <c r="F936" s="111"/>
      <c r="G936" s="10" t="s">
        <v>40</v>
      </c>
      <c r="H936" s="111" t="s">
        <v>209</v>
      </c>
      <c r="I936" s="117"/>
      <c r="J936" s="117"/>
      <c r="K936" s="117"/>
      <c r="L936" s="97"/>
    </row>
    <row r="937" spans="1:12" s="98" customFormat="1" ht="20.25" customHeight="1" x14ac:dyDescent="0.25">
      <c r="A937" s="108"/>
      <c r="B937" s="115"/>
      <c r="C937" s="115"/>
      <c r="D937" s="115"/>
      <c r="E937" s="9"/>
      <c r="F937" s="155">
        <v>323790</v>
      </c>
      <c r="G937" s="156" t="s">
        <v>40</v>
      </c>
      <c r="H937" s="157" t="s">
        <v>209</v>
      </c>
      <c r="I937" s="158"/>
      <c r="J937" s="158"/>
      <c r="K937" s="158"/>
      <c r="L937" s="97"/>
    </row>
    <row r="938" spans="1:12" s="98" customFormat="1" ht="20.25" customHeight="1" x14ac:dyDescent="0.25">
      <c r="A938" s="108"/>
      <c r="B938" s="115"/>
      <c r="C938" s="115"/>
      <c r="D938" s="115"/>
      <c r="E938" s="9"/>
      <c r="F938" s="155">
        <v>323792</v>
      </c>
      <c r="G938" s="156" t="s">
        <v>40</v>
      </c>
      <c r="H938" s="157" t="s">
        <v>209</v>
      </c>
      <c r="I938" s="158"/>
      <c r="J938" s="158"/>
      <c r="K938" s="158"/>
      <c r="L938" s="97"/>
    </row>
    <row r="939" spans="1:12" s="98" customFormat="1" ht="20.25" customHeight="1" x14ac:dyDescent="0.25">
      <c r="A939" s="108"/>
      <c r="B939" s="115"/>
      <c r="C939" s="115"/>
      <c r="D939" s="115">
        <v>3238</v>
      </c>
      <c r="E939" s="115"/>
      <c r="F939" s="116"/>
      <c r="G939" s="10" t="s">
        <v>40</v>
      </c>
      <c r="H939" s="111" t="s">
        <v>210</v>
      </c>
      <c r="I939" s="117">
        <f t="shared" ref="I939:K940" si="174">I940</f>
        <v>1050</v>
      </c>
      <c r="J939" s="117">
        <f t="shared" si="174"/>
        <v>0</v>
      </c>
      <c r="K939" s="117">
        <f t="shared" si="174"/>
        <v>1050</v>
      </c>
      <c r="L939" s="97"/>
    </row>
    <row r="940" spans="1:12" s="98" customFormat="1" ht="20.25" customHeight="1" x14ac:dyDescent="0.25">
      <c r="A940" s="108"/>
      <c r="B940" s="115"/>
      <c r="C940" s="115"/>
      <c r="D940" s="115"/>
      <c r="E940" s="75">
        <v>32389</v>
      </c>
      <c r="F940" s="111"/>
      <c r="G940" s="10" t="s">
        <v>40</v>
      </c>
      <c r="H940" s="111" t="s">
        <v>211</v>
      </c>
      <c r="I940" s="117">
        <f t="shared" si="174"/>
        <v>1050</v>
      </c>
      <c r="J940" s="117">
        <f t="shared" si="174"/>
        <v>0</v>
      </c>
      <c r="K940" s="117">
        <f t="shared" si="174"/>
        <v>1050</v>
      </c>
      <c r="L940" s="97"/>
    </row>
    <row r="941" spans="1:12" s="98" customFormat="1" ht="20.25" customHeight="1" x14ac:dyDescent="0.25">
      <c r="A941" s="108"/>
      <c r="B941" s="115"/>
      <c r="C941" s="115"/>
      <c r="D941" s="115"/>
      <c r="E941" s="9"/>
      <c r="F941" s="155">
        <v>323890</v>
      </c>
      <c r="G941" s="156" t="s">
        <v>40</v>
      </c>
      <c r="H941" s="157" t="s">
        <v>211</v>
      </c>
      <c r="I941" s="158">
        <v>1050</v>
      </c>
      <c r="J941" s="158">
        <f>K941-I941</f>
        <v>0</v>
      </c>
      <c r="K941" s="162">
        <v>1050</v>
      </c>
      <c r="L941" s="97"/>
    </row>
    <row r="942" spans="1:12" s="98" customFormat="1" ht="20.25" customHeight="1" x14ac:dyDescent="0.25">
      <c r="A942" s="108"/>
      <c r="B942" s="115"/>
      <c r="C942" s="115"/>
      <c r="D942" s="115">
        <v>3239</v>
      </c>
      <c r="E942" s="115"/>
      <c r="F942" s="116"/>
      <c r="G942" s="10" t="s">
        <v>40</v>
      </c>
      <c r="H942" s="111" t="s">
        <v>212</v>
      </c>
      <c r="I942" s="117">
        <f>I947+I949</f>
        <v>435</v>
      </c>
      <c r="J942" s="117">
        <f>J947+J949</f>
        <v>0</v>
      </c>
      <c r="K942" s="117">
        <f>K947+K949</f>
        <v>435</v>
      </c>
      <c r="L942" s="97"/>
    </row>
    <row r="943" spans="1:12" s="98" customFormat="1" ht="20.25" customHeight="1" x14ac:dyDescent="0.25">
      <c r="A943" s="108"/>
      <c r="B943" s="115"/>
      <c r="C943" s="115"/>
      <c r="D943" s="115"/>
      <c r="E943" s="75">
        <v>32391</v>
      </c>
      <c r="F943" s="111"/>
      <c r="G943" s="10" t="s">
        <v>40</v>
      </c>
      <c r="H943" s="111" t="s">
        <v>213</v>
      </c>
      <c r="I943" s="117"/>
      <c r="J943" s="117"/>
      <c r="K943" s="117"/>
      <c r="L943" s="97"/>
    </row>
    <row r="944" spans="1:12" s="98" customFormat="1" ht="20.25" customHeight="1" x14ac:dyDescent="0.25">
      <c r="A944" s="108"/>
      <c r="B944" s="115"/>
      <c r="C944" s="115"/>
      <c r="D944" s="115"/>
      <c r="E944" s="9"/>
      <c r="F944" s="155">
        <v>323910</v>
      </c>
      <c r="G944" s="156" t="s">
        <v>40</v>
      </c>
      <c r="H944" s="157" t="s">
        <v>213</v>
      </c>
      <c r="I944" s="158"/>
      <c r="J944" s="158"/>
      <c r="K944" s="158"/>
      <c r="L944" s="97"/>
    </row>
    <row r="945" spans="1:12" s="98" customFormat="1" ht="20.25" customHeight="1" x14ac:dyDescent="0.25">
      <c r="A945" s="108"/>
      <c r="B945" s="115"/>
      <c r="C945" s="115"/>
      <c r="D945" s="115"/>
      <c r="E945" s="75">
        <v>32394</v>
      </c>
      <c r="F945" s="111"/>
      <c r="G945" s="10" t="s">
        <v>40</v>
      </c>
      <c r="H945" s="111" t="s">
        <v>215</v>
      </c>
      <c r="I945" s="117"/>
      <c r="J945" s="117"/>
      <c r="K945" s="117"/>
      <c r="L945" s="97"/>
    </row>
    <row r="946" spans="1:12" s="98" customFormat="1" ht="20.25" customHeight="1" x14ac:dyDescent="0.25">
      <c r="A946" s="108"/>
      <c r="B946" s="115"/>
      <c r="C946" s="115"/>
      <c r="D946" s="115"/>
      <c r="E946" s="9"/>
      <c r="F946" s="155">
        <v>323940</v>
      </c>
      <c r="G946" s="156" t="s">
        <v>40</v>
      </c>
      <c r="H946" s="157" t="s">
        <v>215</v>
      </c>
      <c r="I946" s="158"/>
      <c r="J946" s="158"/>
      <c r="K946" s="158"/>
      <c r="L946" s="97"/>
    </row>
    <row r="947" spans="1:12" s="98" customFormat="1" ht="20.25" customHeight="1" x14ac:dyDescent="0.25">
      <c r="A947" s="108"/>
      <c r="B947" s="115"/>
      <c r="C947" s="115"/>
      <c r="D947" s="115"/>
      <c r="E947" s="75">
        <v>32395</v>
      </c>
      <c r="F947" s="111"/>
      <c r="G947" s="10" t="s">
        <v>40</v>
      </c>
      <c r="H947" s="111" t="s">
        <v>216</v>
      </c>
      <c r="I947" s="117">
        <f>I948</f>
        <v>285</v>
      </c>
      <c r="J947" s="117">
        <f>J948</f>
        <v>0</v>
      </c>
      <c r="K947" s="117">
        <f>K948</f>
        <v>285</v>
      </c>
      <c r="L947" s="97"/>
    </row>
    <row r="948" spans="1:12" s="98" customFormat="1" ht="20.25" customHeight="1" x14ac:dyDescent="0.25">
      <c r="A948" s="108"/>
      <c r="B948" s="115"/>
      <c r="C948" s="115"/>
      <c r="D948" s="115"/>
      <c r="E948" s="9"/>
      <c r="F948" s="155">
        <v>323950</v>
      </c>
      <c r="G948" s="156" t="s">
        <v>40</v>
      </c>
      <c r="H948" s="157" t="s">
        <v>216</v>
      </c>
      <c r="I948" s="158">
        <v>285</v>
      </c>
      <c r="J948" s="158">
        <f>K948-I948</f>
        <v>0</v>
      </c>
      <c r="K948" s="162">
        <v>285</v>
      </c>
      <c r="L948" s="97"/>
    </row>
    <row r="949" spans="1:12" s="98" customFormat="1" ht="20.25" customHeight="1" x14ac:dyDescent="0.25">
      <c r="A949" s="108"/>
      <c r="B949" s="115"/>
      <c r="C949" s="115"/>
      <c r="D949" s="115"/>
      <c r="E949" s="75">
        <v>32399</v>
      </c>
      <c r="F949" s="111"/>
      <c r="G949" s="10" t="s">
        <v>40</v>
      </c>
      <c r="H949" s="111" t="s">
        <v>217</v>
      </c>
      <c r="I949" s="117">
        <f>I954</f>
        <v>150</v>
      </c>
      <c r="J949" s="117">
        <f>J954</f>
        <v>0</v>
      </c>
      <c r="K949" s="117">
        <f>K954</f>
        <v>150</v>
      </c>
      <c r="L949" s="97"/>
    </row>
    <row r="950" spans="1:12" s="98" customFormat="1" ht="20.25" customHeight="1" x14ac:dyDescent="0.25">
      <c r="A950" s="108"/>
      <c r="B950" s="115"/>
      <c r="C950" s="115"/>
      <c r="D950" s="115"/>
      <c r="E950" s="9"/>
      <c r="F950" s="155">
        <v>323990</v>
      </c>
      <c r="G950" s="156" t="s">
        <v>40</v>
      </c>
      <c r="H950" s="157" t="s">
        <v>218</v>
      </c>
      <c r="I950" s="158"/>
      <c r="J950" s="158"/>
      <c r="K950" s="158"/>
      <c r="L950" s="97"/>
    </row>
    <row r="951" spans="1:12" s="98" customFormat="1" ht="20.25" customHeight="1" x14ac:dyDescent="0.25">
      <c r="A951" s="108"/>
      <c r="B951" s="115"/>
      <c r="C951" s="115"/>
      <c r="D951" s="115"/>
      <c r="E951" s="9"/>
      <c r="F951" s="155">
        <v>323991</v>
      </c>
      <c r="G951" s="156" t="s">
        <v>40</v>
      </c>
      <c r="H951" s="157" t="s">
        <v>219</v>
      </c>
      <c r="I951" s="158"/>
      <c r="J951" s="158"/>
      <c r="K951" s="158"/>
      <c r="L951" s="97"/>
    </row>
    <row r="952" spans="1:12" s="98" customFormat="1" ht="20.25" customHeight="1" x14ac:dyDescent="0.25">
      <c r="A952" s="108"/>
      <c r="B952" s="115"/>
      <c r="C952" s="115"/>
      <c r="D952" s="115"/>
      <c r="E952" s="9"/>
      <c r="F952" s="155">
        <v>323992</v>
      </c>
      <c r="G952" s="156" t="s">
        <v>40</v>
      </c>
      <c r="H952" s="157" t="s">
        <v>220</v>
      </c>
      <c r="I952" s="158"/>
      <c r="J952" s="158"/>
      <c r="K952" s="158"/>
      <c r="L952" s="97"/>
    </row>
    <row r="953" spans="1:12" s="98" customFormat="1" ht="20.25" customHeight="1" x14ac:dyDescent="0.25">
      <c r="A953" s="108"/>
      <c r="B953" s="115"/>
      <c r="C953" s="115"/>
      <c r="D953" s="115"/>
      <c r="E953" s="9"/>
      <c r="F953" s="155">
        <v>323993</v>
      </c>
      <c r="G953" s="156" t="s">
        <v>40</v>
      </c>
      <c r="H953" s="157" t="s">
        <v>221</v>
      </c>
      <c r="I953" s="158"/>
      <c r="J953" s="158"/>
      <c r="K953" s="158"/>
      <c r="L953" s="97"/>
    </row>
    <row r="954" spans="1:12" s="98" customFormat="1" ht="20.25" customHeight="1" x14ac:dyDescent="0.25">
      <c r="A954" s="108"/>
      <c r="B954" s="115"/>
      <c r="C954" s="115"/>
      <c r="D954" s="115"/>
      <c r="E954" s="9"/>
      <c r="F954" s="155">
        <v>323994</v>
      </c>
      <c r="G954" s="156" t="s">
        <v>40</v>
      </c>
      <c r="H954" s="157" t="s">
        <v>222</v>
      </c>
      <c r="I954" s="158">
        <v>150</v>
      </c>
      <c r="J954" s="158">
        <f>K954-I954</f>
        <v>0</v>
      </c>
      <c r="K954" s="162">
        <v>150</v>
      </c>
      <c r="L954" s="97"/>
    </row>
    <row r="955" spans="1:12" s="98" customFormat="1" ht="30" customHeight="1" x14ac:dyDescent="0.25">
      <c r="A955" s="406" t="s">
        <v>311</v>
      </c>
      <c r="B955" s="407"/>
      <c r="C955" s="407"/>
      <c r="D955" s="407"/>
      <c r="E955" s="407"/>
      <c r="F955" s="407"/>
      <c r="G955" s="408"/>
      <c r="H955" s="95" t="s">
        <v>104</v>
      </c>
      <c r="I955" s="96"/>
      <c r="J955" s="96"/>
      <c r="K955" s="96"/>
    </row>
    <row r="956" spans="1:12" s="103" customFormat="1" ht="21.75" customHeight="1" x14ac:dyDescent="0.25">
      <c r="A956" s="99"/>
      <c r="B956" s="99"/>
      <c r="C956" s="99"/>
      <c r="D956" s="99"/>
      <c r="E956" s="99"/>
      <c r="F956" s="99" t="str">
        <f>+G956</f>
        <v>3.1.</v>
      </c>
      <c r="G956" s="100" t="s">
        <v>40</v>
      </c>
      <c r="H956" s="101" t="s">
        <v>19</v>
      </c>
      <c r="I956" s="102"/>
      <c r="J956" s="102"/>
      <c r="K956" s="102"/>
      <c r="L956" s="97"/>
    </row>
    <row r="957" spans="1:12" s="103" customFormat="1" ht="20.25" customHeight="1" x14ac:dyDescent="0.25">
      <c r="A957" s="104">
        <v>4</v>
      </c>
      <c r="B957" s="104"/>
      <c r="C957" s="104"/>
      <c r="D957" s="104"/>
      <c r="E957" s="104"/>
      <c r="F957" s="104"/>
      <c r="G957" s="159" t="s">
        <v>40</v>
      </c>
      <c r="H957" s="106" t="s">
        <v>20</v>
      </c>
      <c r="I957" s="107"/>
      <c r="J957" s="107"/>
      <c r="K957" s="107"/>
      <c r="L957" s="97"/>
    </row>
    <row r="958" spans="1:12" s="98" customFormat="1" ht="20.25" customHeight="1" x14ac:dyDescent="0.25">
      <c r="A958" s="108"/>
      <c r="B958" s="108">
        <v>41</v>
      </c>
      <c r="C958" s="108"/>
      <c r="D958" s="108"/>
      <c r="E958" s="108"/>
      <c r="F958" s="108"/>
      <c r="G958" s="159" t="s">
        <v>40</v>
      </c>
      <c r="H958" s="109" t="s">
        <v>11</v>
      </c>
      <c r="I958" s="112"/>
      <c r="J958" s="112"/>
      <c r="K958" s="112"/>
      <c r="L958" s="97"/>
    </row>
    <row r="959" spans="1:12" s="98" customFormat="1" ht="20.25" customHeight="1" x14ac:dyDescent="0.25">
      <c r="A959" s="108"/>
      <c r="B959" s="108">
        <v>42</v>
      </c>
      <c r="C959" s="108"/>
      <c r="D959" s="108"/>
      <c r="E959" s="108"/>
      <c r="F959" s="108"/>
      <c r="G959" s="159" t="s">
        <v>40</v>
      </c>
      <c r="H959" s="109" t="s">
        <v>12</v>
      </c>
      <c r="I959" s="112"/>
      <c r="J959" s="112"/>
      <c r="K959" s="112"/>
      <c r="L959" s="97"/>
    </row>
    <row r="960" spans="1:12" s="98" customFormat="1" ht="34.5" customHeight="1" x14ac:dyDescent="0.25">
      <c r="A960" s="406" t="s">
        <v>105</v>
      </c>
      <c r="B960" s="407"/>
      <c r="C960" s="407"/>
      <c r="D960" s="407"/>
      <c r="E960" s="407"/>
      <c r="F960" s="407"/>
      <c r="G960" s="408"/>
      <c r="H960" s="95" t="s">
        <v>309</v>
      </c>
      <c r="I960" s="96">
        <f>+I961</f>
        <v>5500</v>
      </c>
      <c r="J960" s="96">
        <f t="shared" ref="J960:K961" si="175">+J961</f>
        <v>0</v>
      </c>
      <c r="K960" s="96">
        <f t="shared" si="175"/>
        <v>5500</v>
      </c>
    </row>
    <row r="961" spans="1:12" s="103" customFormat="1" ht="23.1" customHeight="1" x14ac:dyDescent="0.25">
      <c r="A961" s="99"/>
      <c r="B961" s="99"/>
      <c r="C961" s="99"/>
      <c r="D961" s="99"/>
      <c r="E961" s="99"/>
      <c r="F961" s="99" t="str">
        <f>+G961</f>
        <v>3.1.</v>
      </c>
      <c r="G961" s="100" t="s">
        <v>40</v>
      </c>
      <c r="H961" s="101" t="s">
        <v>19</v>
      </c>
      <c r="I961" s="102">
        <f>+I962</f>
        <v>5500</v>
      </c>
      <c r="J961" s="102">
        <f t="shared" si="175"/>
        <v>0</v>
      </c>
      <c r="K961" s="102">
        <f t="shared" si="175"/>
        <v>5500</v>
      </c>
      <c r="L961" s="97"/>
    </row>
    <row r="962" spans="1:12" s="98" customFormat="1" ht="23.1" customHeight="1" x14ac:dyDescent="0.25">
      <c r="A962" s="104">
        <v>3</v>
      </c>
      <c r="B962" s="104"/>
      <c r="C962" s="104"/>
      <c r="D962" s="104"/>
      <c r="E962" s="104"/>
      <c r="F962" s="104"/>
      <c r="G962" s="159" t="s">
        <v>40</v>
      </c>
      <c r="H962" s="106" t="s">
        <v>17</v>
      </c>
      <c r="I962" s="107">
        <f>+I963+I995</f>
        <v>5500</v>
      </c>
      <c r="J962" s="107">
        <f t="shared" ref="J962:K962" si="176">+J963+J995</f>
        <v>0</v>
      </c>
      <c r="K962" s="107">
        <f t="shared" si="176"/>
        <v>5500</v>
      </c>
      <c r="L962" s="97"/>
    </row>
    <row r="963" spans="1:12" s="98" customFormat="1" ht="23.1" customHeight="1" x14ac:dyDescent="0.25">
      <c r="A963" s="108"/>
      <c r="B963" s="108">
        <v>31</v>
      </c>
      <c r="C963" s="108"/>
      <c r="D963" s="108"/>
      <c r="E963" s="108"/>
      <c r="F963" s="108"/>
      <c r="G963" s="159" t="s">
        <v>40</v>
      </c>
      <c r="H963" s="109" t="s">
        <v>6</v>
      </c>
      <c r="I963" s="112">
        <f>I964+I986</f>
        <v>3370</v>
      </c>
      <c r="J963" s="112">
        <f>J964+J986</f>
        <v>0</v>
      </c>
      <c r="K963" s="112">
        <f>K964+K986</f>
        <v>3370</v>
      </c>
      <c r="L963" s="97"/>
    </row>
    <row r="964" spans="1:12" s="98" customFormat="1" ht="20.25" customHeight="1" x14ac:dyDescent="0.25">
      <c r="A964" s="108"/>
      <c r="B964" s="115"/>
      <c r="C964" s="115">
        <v>311</v>
      </c>
      <c r="D964" s="115"/>
      <c r="E964" s="115"/>
      <c r="F964" s="116"/>
      <c r="G964" s="10" t="s">
        <v>40</v>
      </c>
      <c r="H964" s="111" t="s">
        <v>114</v>
      </c>
      <c r="I964" s="117">
        <f>I965+I968+I971</f>
        <v>2870</v>
      </c>
      <c r="J964" s="117">
        <f>J965+J968+J971</f>
        <v>0</v>
      </c>
      <c r="K964" s="117">
        <f>K965+K968+K971</f>
        <v>2870</v>
      </c>
      <c r="L964" s="97"/>
    </row>
    <row r="965" spans="1:12" s="98" customFormat="1" ht="20.25" customHeight="1" x14ac:dyDescent="0.25">
      <c r="A965" s="108"/>
      <c r="B965" s="115"/>
      <c r="C965" s="115"/>
      <c r="D965" s="115">
        <v>3111</v>
      </c>
      <c r="E965" s="115"/>
      <c r="F965" s="116"/>
      <c r="G965" s="10" t="s">
        <v>40</v>
      </c>
      <c r="H965" s="111" t="s">
        <v>115</v>
      </c>
      <c r="I965" s="117">
        <f t="shared" ref="I965:K966" si="177">I966</f>
        <v>2830</v>
      </c>
      <c r="J965" s="117">
        <f t="shared" si="177"/>
        <v>0</v>
      </c>
      <c r="K965" s="117">
        <f t="shared" si="177"/>
        <v>2830</v>
      </c>
      <c r="L965" s="97"/>
    </row>
    <row r="966" spans="1:12" s="98" customFormat="1" ht="20.25" customHeight="1" x14ac:dyDescent="0.25">
      <c r="A966" s="108"/>
      <c r="B966" s="115"/>
      <c r="C966" s="115"/>
      <c r="D966" s="115"/>
      <c r="E966" s="75">
        <v>31111</v>
      </c>
      <c r="F966" s="111"/>
      <c r="G966" s="10" t="s">
        <v>40</v>
      </c>
      <c r="H966" s="111" t="s">
        <v>116</v>
      </c>
      <c r="I966" s="117">
        <f t="shared" si="177"/>
        <v>2830</v>
      </c>
      <c r="J966" s="117">
        <f t="shared" si="177"/>
        <v>0</v>
      </c>
      <c r="K966" s="117">
        <f t="shared" si="177"/>
        <v>2830</v>
      </c>
      <c r="L966" s="97"/>
    </row>
    <row r="967" spans="1:12" s="98" customFormat="1" ht="20.25" customHeight="1" x14ac:dyDescent="0.25">
      <c r="A967" s="108"/>
      <c r="B967" s="115"/>
      <c r="C967" s="115"/>
      <c r="D967" s="115"/>
      <c r="E967" s="9"/>
      <c r="F967" s="155">
        <v>311110</v>
      </c>
      <c r="G967" s="156" t="s">
        <v>40</v>
      </c>
      <c r="H967" s="157" t="s">
        <v>291</v>
      </c>
      <c r="I967" s="158">
        <v>2830</v>
      </c>
      <c r="J967" s="158">
        <f>K967-I967</f>
        <v>0</v>
      </c>
      <c r="K967" s="162">
        <v>2830</v>
      </c>
      <c r="L967" s="97"/>
    </row>
    <row r="968" spans="1:12" s="98" customFormat="1" ht="20.25" customHeight="1" x14ac:dyDescent="0.25">
      <c r="A968" s="108"/>
      <c r="B968" s="115"/>
      <c r="C968" s="115"/>
      <c r="D968" s="115">
        <v>3113</v>
      </c>
      <c r="E968" s="115"/>
      <c r="F968" s="116"/>
      <c r="G968" s="10" t="s">
        <v>40</v>
      </c>
      <c r="H968" s="111" t="s">
        <v>123</v>
      </c>
      <c r="I968" s="117">
        <f t="shared" ref="I968:K969" si="178">I969</f>
        <v>0</v>
      </c>
      <c r="J968" s="117">
        <f t="shared" si="178"/>
        <v>0</v>
      </c>
      <c r="K968" s="117">
        <f t="shared" si="178"/>
        <v>0</v>
      </c>
      <c r="L968" s="97"/>
    </row>
    <row r="969" spans="1:12" s="98" customFormat="1" ht="20.25" customHeight="1" x14ac:dyDescent="0.25">
      <c r="A969" s="108"/>
      <c r="B969" s="115"/>
      <c r="C969" s="115"/>
      <c r="D969" s="115"/>
      <c r="E969" s="75">
        <v>31131</v>
      </c>
      <c r="F969" s="111"/>
      <c r="G969" s="10" t="s">
        <v>40</v>
      </c>
      <c r="H969" s="111" t="s">
        <v>123</v>
      </c>
      <c r="I969" s="117">
        <f t="shared" si="178"/>
        <v>0</v>
      </c>
      <c r="J969" s="117">
        <f t="shared" si="178"/>
        <v>0</v>
      </c>
      <c r="K969" s="117">
        <f t="shared" si="178"/>
        <v>0</v>
      </c>
      <c r="L969" s="97"/>
    </row>
    <row r="970" spans="1:12" s="98" customFormat="1" ht="20.25" customHeight="1" x14ac:dyDescent="0.25">
      <c r="A970" s="108"/>
      <c r="B970" s="115"/>
      <c r="C970" s="115"/>
      <c r="D970" s="115"/>
      <c r="E970" s="9"/>
      <c r="F970" s="155">
        <v>311310</v>
      </c>
      <c r="G970" s="156" t="s">
        <v>40</v>
      </c>
      <c r="H970" s="157" t="s">
        <v>123</v>
      </c>
      <c r="I970" s="158">
        <v>0</v>
      </c>
      <c r="J970" s="158">
        <f>K970-I970</f>
        <v>0</v>
      </c>
      <c r="K970" s="158">
        <v>0</v>
      </c>
      <c r="L970" s="97"/>
    </row>
    <row r="971" spans="1:12" s="98" customFormat="1" ht="20.25" customHeight="1" x14ac:dyDescent="0.25">
      <c r="A971" s="108"/>
      <c r="B971" s="115"/>
      <c r="C971" s="115"/>
      <c r="D971" s="115">
        <v>3114</v>
      </c>
      <c r="E971" s="115"/>
      <c r="F971" s="116"/>
      <c r="G971" s="10" t="s">
        <v>40</v>
      </c>
      <c r="H971" s="111" t="s">
        <v>295</v>
      </c>
      <c r="I971" s="117">
        <f t="shared" ref="I971:K972" si="179">I972</f>
        <v>40</v>
      </c>
      <c r="J971" s="117">
        <f t="shared" si="179"/>
        <v>0</v>
      </c>
      <c r="K971" s="117">
        <f t="shared" si="179"/>
        <v>40</v>
      </c>
      <c r="L971" s="97"/>
    </row>
    <row r="972" spans="1:12" s="98" customFormat="1" ht="20.25" customHeight="1" x14ac:dyDescent="0.25">
      <c r="A972" s="108"/>
      <c r="B972" s="115"/>
      <c r="C972" s="115"/>
      <c r="D972" s="115"/>
      <c r="E972" s="75">
        <v>31141</v>
      </c>
      <c r="F972" s="111"/>
      <c r="G972" s="10" t="s">
        <v>40</v>
      </c>
      <c r="H972" s="111" t="s">
        <v>124</v>
      </c>
      <c r="I972" s="117">
        <f t="shared" si="179"/>
        <v>40</v>
      </c>
      <c r="J972" s="117">
        <f t="shared" si="179"/>
        <v>0</v>
      </c>
      <c r="K972" s="117">
        <f t="shared" si="179"/>
        <v>40</v>
      </c>
      <c r="L972" s="97"/>
    </row>
    <row r="973" spans="1:12" s="98" customFormat="1" ht="20.25" customHeight="1" x14ac:dyDescent="0.25">
      <c r="A973" s="108"/>
      <c r="B973" s="115"/>
      <c r="C973" s="115"/>
      <c r="D973" s="115"/>
      <c r="E973" s="9"/>
      <c r="F973" s="155">
        <v>311410</v>
      </c>
      <c r="G973" s="156" t="s">
        <v>40</v>
      </c>
      <c r="H973" s="157" t="s">
        <v>124</v>
      </c>
      <c r="I973" s="158">
        <v>40</v>
      </c>
      <c r="J973" s="158">
        <f>K973-I973</f>
        <v>0</v>
      </c>
      <c r="K973" s="162">
        <v>40</v>
      </c>
      <c r="L973" s="97"/>
    </row>
    <row r="974" spans="1:12" s="98" customFormat="1" ht="20.25" customHeight="1" x14ac:dyDescent="0.25">
      <c r="A974" s="108"/>
      <c r="B974" s="115"/>
      <c r="C974" s="115">
        <v>312</v>
      </c>
      <c r="D974" s="115"/>
      <c r="E974" s="115"/>
      <c r="F974" s="116"/>
      <c r="G974" s="10" t="s">
        <v>40</v>
      </c>
      <c r="H974" s="111" t="s">
        <v>127</v>
      </c>
      <c r="I974" s="117"/>
      <c r="J974" s="117"/>
      <c r="K974" s="117"/>
      <c r="L974" s="97"/>
    </row>
    <row r="975" spans="1:12" s="98" customFormat="1" ht="20.25" customHeight="1" x14ac:dyDescent="0.25">
      <c r="A975" s="108"/>
      <c r="B975" s="115"/>
      <c r="C975" s="115"/>
      <c r="D975" s="115">
        <v>3121</v>
      </c>
      <c r="E975" s="115"/>
      <c r="F975" s="116"/>
      <c r="G975" s="10" t="s">
        <v>40</v>
      </c>
      <c r="H975" s="111" t="s">
        <v>127</v>
      </c>
      <c r="I975" s="117"/>
      <c r="J975" s="117"/>
      <c r="K975" s="117"/>
      <c r="L975" s="97"/>
    </row>
    <row r="976" spans="1:12" s="98" customFormat="1" ht="20.25" customHeight="1" x14ac:dyDescent="0.25">
      <c r="A976" s="108"/>
      <c r="B976" s="115"/>
      <c r="C976" s="115"/>
      <c r="D976" s="115"/>
      <c r="E976" s="75">
        <v>31212</v>
      </c>
      <c r="F976" s="111"/>
      <c r="G976" s="10" t="s">
        <v>40</v>
      </c>
      <c r="H976" s="111" t="s">
        <v>128</v>
      </c>
      <c r="I976" s="117"/>
      <c r="J976" s="117"/>
      <c r="K976" s="117"/>
      <c r="L976" s="97"/>
    </row>
    <row r="977" spans="1:12" s="98" customFormat="1" ht="20.25" customHeight="1" x14ac:dyDescent="0.25">
      <c r="A977" s="108"/>
      <c r="B977" s="115"/>
      <c r="C977" s="115"/>
      <c r="D977" s="115"/>
      <c r="E977" s="9"/>
      <c r="F977" s="155">
        <v>312120</v>
      </c>
      <c r="G977" s="156" t="s">
        <v>40</v>
      </c>
      <c r="H977" s="157" t="s">
        <v>128</v>
      </c>
      <c r="I977" s="158"/>
      <c r="J977" s="158"/>
      <c r="K977" s="158"/>
      <c r="L977" s="97"/>
    </row>
    <row r="978" spans="1:12" s="98" customFormat="1" ht="20.25" customHeight="1" x14ac:dyDescent="0.25">
      <c r="A978" s="108"/>
      <c r="B978" s="115"/>
      <c r="C978" s="115"/>
      <c r="D978" s="115"/>
      <c r="E978" s="75">
        <v>31213</v>
      </c>
      <c r="F978" s="111"/>
      <c r="G978" s="10" t="s">
        <v>40</v>
      </c>
      <c r="H978" s="111" t="s">
        <v>129</v>
      </c>
      <c r="I978" s="117"/>
      <c r="J978" s="117"/>
      <c r="K978" s="117"/>
      <c r="L978" s="97"/>
    </row>
    <row r="979" spans="1:12" s="98" customFormat="1" ht="20.25" customHeight="1" x14ac:dyDescent="0.25">
      <c r="A979" s="108"/>
      <c r="B979" s="115"/>
      <c r="C979" s="115"/>
      <c r="D979" s="115"/>
      <c r="E979" s="9"/>
      <c r="F979" s="155">
        <v>312130</v>
      </c>
      <c r="G979" s="156" t="s">
        <v>40</v>
      </c>
      <c r="H979" s="157" t="s">
        <v>129</v>
      </c>
      <c r="I979" s="158"/>
      <c r="J979" s="158"/>
      <c r="K979" s="158"/>
      <c r="L979" s="97"/>
    </row>
    <row r="980" spans="1:12" s="98" customFormat="1" ht="20.25" customHeight="1" x14ac:dyDescent="0.25">
      <c r="A980" s="108"/>
      <c r="B980" s="115"/>
      <c r="C980" s="115"/>
      <c r="D980" s="115"/>
      <c r="E980" s="75">
        <v>31214</v>
      </c>
      <c r="F980" s="111"/>
      <c r="G980" s="10" t="s">
        <v>40</v>
      </c>
      <c r="H980" s="111" t="s">
        <v>130</v>
      </c>
      <c r="I980" s="117"/>
      <c r="J980" s="117"/>
      <c r="K980" s="117"/>
      <c r="L980" s="97"/>
    </row>
    <row r="981" spans="1:12" s="98" customFormat="1" ht="20.25" customHeight="1" x14ac:dyDescent="0.25">
      <c r="A981" s="108"/>
      <c r="B981" s="115"/>
      <c r="C981" s="115"/>
      <c r="D981" s="115"/>
      <c r="E981" s="9"/>
      <c r="F981" s="155">
        <v>312140</v>
      </c>
      <c r="G981" s="156" t="s">
        <v>40</v>
      </c>
      <c r="H981" s="157" t="s">
        <v>130</v>
      </c>
      <c r="I981" s="158"/>
      <c r="J981" s="158"/>
      <c r="K981" s="158"/>
      <c r="L981" s="97"/>
    </row>
    <row r="982" spans="1:12" s="98" customFormat="1" ht="20.25" customHeight="1" x14ac:dyDescent="0.25">
      <c r="A982" s="108"/>
      <c r="B982" s="115"/>
      <c r="C982" s="115"/>
      <c r="D982" s="115"/>
      <c r="E982" s="75">
        <v>31215</v>
      </c>
      <c r="F982" s="111"/>
      <c r="G982" s="10" t="s">
        <v>40</v>
      </c>
      <c r="H982" s="111" t="s">
        <v>131</v>
      </c>
      <c r="I982" s="117"/>
      <c r="J982" s="117"/>
      <c r="K982" s="117"/>
      <c r="L982" s="97"/>
    </row>
    <row r="983" spans="1:12" s="98" customFormat="1" ht="20.25" customHeight="1" x14ac:dyDescent="0.25">
      <c r="A983" s="108"/>
      <c r="B983" s="115"/>
      <c r="C983" s="115"/>
      <c r="D983" s="115"/>
      <c r="E983" s="9"/>
      <c r="F983" s="155">
        <v>312150</v>
      </c>
      <c r="G983" s="156" t="s">
        <v>40</v>
      </c>
      <c r="H983" s="157" t="s">
        <v>131</v>
      </c>
      <c r="I983" s="158"/>
      <c r="J983" s="158"/>
      <c r="K983" s="158"/>
      <c r="L983" s="97"/>
    </row>
    <row r="984" spans="1:12" s="98" customFormat="1" ht="20.25" customHeight="1" x14ac:dyDescent="0.25">
      <c r="A984" s="108"/>
      <c r="B984" s="115"/>
      <c r="C984" s="115"/>
      <c r="D984" s="115"/>
      <c r="E984" s="75">
        <v>31219</v>
      </c>
      <c r="F984" s="111"/>
      <c r="G984" s="10" t="s">
        <v>40</v>
      </c>
      <c r="H984" s="111" t="s">
        <v>133</v>
      </c>
      <c r="I984" s="117"/>
      <c r="J984" s="117"/>
      <c r="K984" s="117"/>
      <c r="L984" s="97"/>
    </row>
    <row r="985" spans="1:12" s="98" customFormat="1" ht="20.25" customHeight="1" x14ac:dyDescent="0.25">
      <c r="A985" s="108"/>
      <c r="B985" s="115"/>
      <c r="C985" s="115"/>
      <c r="D985" s="115"/>
      <c r="E985" s="9"/>
      <c r="F985" s="155">
        <v>312190</v>
      </c>
      <c r="G985" s="156" t="s">
        <v>40</v>
      </c>
      <c r="H985" s="157" t="s">
        <v>133</v>
      </c>
      <c r="I985" s="158"/>
      <c r="J985" s="158"/>
      <c r="K985" s="158"/>
      <c r="L985" s="97"/>
    </row>
    <row r="986" spans="1:12" s="98" customFormat="1" ht="20.25" customHeight="1" x14ac:dyDescent="0.25">
      <c r="A986" s="108"/>
      <c r="B986" s="115"/>
      <c r="C986" s="115">
        <v>313</v>
      </c>
      <c r="D986" s="115"/>
      <c r="E986" s="115"/>
      <c r="F986" s="116"/>
      <c r="G986" s="10" t="s">
        <v>40</v>
      </c>
      <c r="H986" s="111" t="s">
        <v>135</v>
      </c>
      <c r="I986" s="117">
        <f>I987+I992</f>
        <v>500</v>
      </c>
      <c r="J986" s="117">
        <f>J987+J992</f>
        <v>0</v>
      </c>
      <c r="K986" s="117">
        <f>K987+K992</f>
        <v>500</v>
      </c>
      <c r="L986" s="97"/>
    </row>
    <row r="987" spans="1:12" s="98" customFormat="1" ht="20.25" customHeight="1" x14ac:dyDescent="0.25">
      <c r="A987" s="108"/>
      <c r="B987" s="115"/>
      <c r="C987" s="115"/>
      <c r="D987" s="115">
        <v>3132</v>
      </c>
      <c r="E987" s="115"/>
      <c r="F987" s="116"/>
      <c r="G987" s="10" t="s">
        <v>40</v>
      </c>
      <c r="H987" s="111" t="s">
        <v>136</v>
      </c>
      <c r="I987" s="117">
        <f>I988+I990</f>
        <v>500</v>
      </c>
      <c r="J987" s="117">
        <f>J988+J990</f>
        <v>0</v>
      </c>
      <c r="K987" s="117">
        <f>K988+K990</f>
        <v>500</v>
      </c>
      <c r="L987" s="97"/>
    </row>
    <row r="988" spans="1:12" s="98" customFormat="1" ht="20.25" customHeight="1" x14ac:dyDescent="0.25">
      <c r="A988" s="108"/>
      <c r="B988" s="115"/>
      <c r="C988" s="115"/>
      <c r="D988" s="115"/>
      <c r="E988" s="75">
        <v>31321</v>
      </c>
      <c r="F988" s="111"/>
      <c r="G988" s="10" t="s">
        <v>40</v>
      </c>
      <c r="H988" s="111" t="s">
        <v>136</v>
      </c>
      <c r="I988" s="117">
        <f>I989</f>
        <v>500</v>
      </c>
      <c r="J988" s="117">
        <f>J989</f>
        <v>0</v>
      </c>
      <c r="K988" s="117">
        <f>K989</f>
        <v>500</v>
      </c>
      <c r="L988" s="97"/>
    </row>
    <row r="989" spans="1:12" s="98" customFormat="1" ht="20.25" customHeight="1" x14ac:dyDescent="0.25">
      <c r="A989" s="108"/>
      <c r="B989" s="115"/>
      <c r="C989" s="115"/>
      <c r="D989" s="115"/>
      <c r="E989" s="9"/>
      <c r="F989" s="155">
        <v>313210</v>
      </c>
      <c r="G989" s="156" t="s">
        <v>40</v>
      </c>
      <c r="H989" s="157" t="s">
        <v>136</v>
      </c>
      <c r="I989" s="158">
        <v>500</v>
      </c>
      <c r="J989" s="158">
        <f>K989-I989</f>
        <v>0</v>
      </c>
      <c r="K989" s="162">
        <v>500</v>
      </c>
      <c r="L989" s="97"/>
    </row>
    <row r="990" spans="1:12" s="98" customFormat="1" ht="20.25" customHeight="1" x14ac:dyDescent="0.25">
      <c r="A990" s="108"/>
      <c r="B990" s="115"/>
      <c r="C990" s="115"/>
      <c r="D990" s="115"/>
      <c r="E990" s="75">
        <v>31322</v>
      </c>
      <c r="F990" s="111"/>
      <c r="G990" s="10" t="s">
        <v>40</v>
      </c>
      <c r="H990" s="111" t="s">
        <v>256</v>
      </c>
      <c r="I990" s="117">
        <f>I991</f>
        <v>0</v>
      </c>
      <c r="J990" s="117">
        <f>J991</f>
        <v>0</v>
      </c>
      <c r="K990" s="117">
        <f>K991</f>
        <v>0</v>
      </c>
      <c r="L990" s="97"/>
    </row>
    <row r="991" spans="1:12" s="98" customFormat="1" ht="20.25" customHeight="1" x14ac:dyDescent="0.25">
      <c r="A991" s="108"/>
      <c r="B991" s="115"/>
      <c r="C991" s="115"/>
      <c r="D991" s="115"/>
      <c r="E991" s="9"/>
      <c r="F991" s="155">
        <v>313220</v>
      </c>
      <c r="G991" s="156" t="s">
        <v>40</v>
      </c>
      <c r="H991" s="157" t="s">
        <v>256</v>
      </c>
      <c r="I991" s="158">
        <v>0</v>
      </c>
      <c r="J991" s="158">
        <f>K991-I991</f>
        <v>0</v>
      </c>
      <c r="K991" s="158">
        <v>0</v>
      </c>
      <c r="L991" s="97"/>
    </row>
    <row r="992" spans="1:12" s="98" customFormat="1" ht="20.25" customHeight="1" x14ac:dyDescent="0.25">
      <c r="A992" s="108"/>
      <c r="B992" s="115"/>
      <c r="C992" s="115"/>
      <c r="D992" s="115">
        <v>3133</v>
      </c>
      <c r="E992" s="9"/>
      <c r="F992" s="111"/>
      <c r="G992" s="10" t="s">
        <v>40</v>
      </c>
      <c r="H992" s="111" t="s">
        <v>257</v>
      </c>
      <c r="I992" s="117">
        <f t="shared" ref="I992:K993" si="180">I993</f>
        <v>0</v>
      </c>
      <c r="J992" s="117">
        <f t="shared" si="180"/>
        <v>0</v>
      </c>
      <c r="K992" s="117">
        <f t="shared" si="180"/>
        <v>0</v>
      </c>
      <c r="L992" s="97"/>
    </row>
    <row r="993" spans="1:12" s="98" customFormat="1" ht="20.25" customHeight="1" x14ac:dyDescent="0.25">
      <c r="A993" s="108"/>
      <c r="B993" s="115"/>
      <c r="C993" s="115"/>
      <c r="D993" s="115"/>
      <c r="E993" s="75">
        <v>31332</v>
      </c>
      <c r="F993" s="111"/>
      <c r="G993" s="10" t="s">
        <v>40</v>
      </c>
      <c r="H993" s="111" t="s">
        <v>257</v>
      </c>
      <c r="I993" s="117">
        <f t="shared" si="180"/>
        <v>0</v>
      </c>
      <c r="J993" s="117">
        <f t="shared" si="180"/>
        <v>0</v>
      </c>
      <c r="K993" s="117">
        <f t="shared" si="180"/>
        <v>0</v>
      </c>
      <c r="L993" s="97"/>
    </row>
    <row r="994" spans="1:12" s="98" customFormat="1" ht="20.25" customHeight="1" x14ac:dyDescent="0.25">
      <c r="A994" s="108"/>
      <c r="B994" s="115"/>
      <c r="C994" s="115"/>
      <c r="D994" s="115"/>
      <c r="E994" s="9"/>
      <c r="F994" s="155">
        <v>313320</v>
      </c>
      <c r="G994" s="156" t="s">
        <v>40</v>
      </c>
      <c r="H994" s="157" t="s">
        <v>257</v>
      </c>
      <c r="I994" s="158">
        <v>0</v>
      </c>
      <c r="J994" s="158">
        <f>K994-I994</f>
        <v>0</v>
      </c>
      <c r="K994" s="158">
        <v>0</v>
      </c>
      <c r="L994" s="97"/>
    </row>
    <row r="995" spans="1:12" s="98" customFormat="1" ht="23.1" customHeight="1" x14ac:dyDescent="0.25">
      <c r="A995" s="108"/>
      <c r="B995" s="108">
        <v>32</v>
      </c>
      <c r="C995" s="108"/>
      <c r="D995" s="108"/>
      <c r="E995" s="108"/>
      <c r="F995" s="108"/>
      <c r="G995" s="159" t="s">
        <v>40</v>
      </c>
      <c r="H995" s="111" t="s">
        <v>7</v>
      </c>
      <c r="I995" s="112">
        <f>I1012+I1035</f>
        <v>2130</v>
      </c>
      <c r="J995" s="112">
        <f>J1012+J1035</f>
        <v>0</v>
      </c>
      <c r="K995" s="112">
        <f>K1012+K1035</f>
        <v>2130</v>
      </c>
      <c r="L995" s="97"/>
    </row>
    <row r="996" spans="1:12" s="98" customFormat="1" ht="20.25" customHeight="1" x14ac:dyDescent="0.25">
      <c r="A996" s="108"/>
      <c r="B996" s="115"/>
      <c r="C996" s="115">
        <v>321</v>
      </c>
      <c r="D996" s="115"/>
      <c r="E996" s="9"/>
      <c r="F996" s="111"/>
      <c r="G996" s="10" t="s">
        <v>40</v>
      </c>
      <c r="H996" s="111" t="s">
        <v>137</v>
      </c>
      <c r="I996" s="117">
        <f>I997+I1006</f>
        <v>0</v>
      </c>
      <c r="J996" s="117">
        <f>J997+J1006</f>
        <v>0</v>
      </c>
      <c r="K996" s="117">
        <f>K997+K1006</f>
        <v>0</v>
      </c>
      <c r="L996" s="97"/>
    </row>
    <row r="997" spans="1:12" s="98" customFormat="1" ht="20.25" customHeight="1" x14ac:dyDescent="0.25">
      <c r="A997" s="108"/>
      <c r="B997" s="115"/>
      <c r="C997" s="115"/>
      <c r="D997" s="115">
        <v>3211</v>
      </c>
      <c r="E997" s="9"/>
      <c r="F997" s="111"/>
      <c r="G997" s="10" t="s">
        <v>40</v>
      </c>
      <c r="H997" s="111" t="s">
        <v>138</v>
      </c>
      <c r="I997" s="117">
        <f t="shared" ref="I997:K998" si="181">I998</f>
        <v>0</v>
      </c>
      <c r="J997" s="117">
        <f t="shared" si="181"/>
        <v>0</v>
      </c>
      <c r="K997" s="117">
        <f t="shared" si="181"/>
        <v>0</v>
      </c>
      <c r="L997" s="97"/>
    </row>
    <row r="998" spans="1:12" s="98" customFormat="1" ht="20.25" customHeight="1" x14ac:dyDescent="0.25">
      <c r="A998" s="108"/>
      <c r="B998" s="115"/>
      <c r="C998" s="115"/>
      <c r="D998" s="115"/>
      <c r="E998" s="75">
        <v>32111</v>
      </c>
      <c r="F998" s="111"/>
      <c r="G998" s="10" t="s">
        <v>40</v>
      </c>
      <c r="H998" s="111" t="s">
        <v>139</v>
      </c>
      <c r="I998" s="117">
        <f t="shared" si="181"/>
        <v>0</v>
      </c>
      <c r="J998" s="117">
        <f t="shared" si="181"/>
        <v>0</v>
      </c>
      <c r="K998" s="117">
        <f t="shared" si="181"/>
        <v>0</v>
      </c>
      <c r="L998" s="97"/>
    </row>
    <row r="999" spans="1:12" s="98" customFormat="1" ht="20.25" customHeight="1" x14ac:dyDescent="0.25">
      <c r="A999" s="108"/>
      <c r="B999" s="115"/>
      <c r="C999" s="115"/>
      <c r="D999" s="115"/>
      <c r="E999" s="9"/>
      <c r="F999" s="155">
        <v>321110</v>
      </c>
      <c r="G999" s="156" t="s">
        <v>40</v>
      </c>
      <c r="H999" s="157" t="s">
        <v>139</v>
      </c>
      <c r="I999" s="158">
        <v>0</v>
      </c>
      <c r="J999" s="158">
        <v>0</v>
      </c>
      <c r="K999" s="158">
        <f>I999+J999</f>
        <v>0</v>
      </c>
      <c r="L999" s="97"/>
    </row>
    <row r="1000" spans="1:12" s="98" customFormat="1" ht="20.25" customHeight="1" x14ac:dyDescent="0.25">
      <c r="A1000" s="108"/>
      <c r="B1000" s="115"/>
      <c r="C1000" s="115"/>
      <c r="D1000" s="115"/>
      <c r="E1000" s="75">
        <v>32113</v>
      </c>
      <c r="F1000" s="111"/>
      <c r="G1000" s="10" t="s">
        <v>40</v>
      </c>
      <c r="H1000" s="111" t="s">
        <v>140</v>
      </c>
      <c r="I1000" s="117">
        <v>0</v>
      </c>
      <c r="J1000" s="117">
        <v>0</v>
      </c>
      <c r="K1000" s="117">
        <v>0</v>
      </c>
      <c r="L1000" s="97"/>
    </row>
    <row r="1001" spans="1:12" s="98" customFormat="1" ht="20.25" customHeight="1" x14ac:dyDescent="0.25">
      <c r="A1001" s="108"/>
      <c r="B1001" s="115"/>
      <c r="C1001" s="115"/>
      <c r="D1001" s="115"/>
      <c r="E1001" s="9"/>
      <c r="F1001" s="155">
        <v>321130</v>
      </c>
      <c r="G1001" s="156" t="s">
        <v>40</v>
      </c>
      <c r="H1001" s="157" t="s">
        <v>140</v>
      </c>
      <c r="I1001" s="158">
        <v>0</v>
      </c>
      <c r="J1001" s="158">
        <v>0</v>
      </c>
      <c r="K1001" s="158">
        <f>I1001+J1001</f>
        <v>0</v>
      </c>
      <c r="L1001" s="97"/>
    </row>
    <row r="1002" spans="1:12" s="98" customFormat="1" ht="20.25" customHeight="1" x14ac:dyDescent="0.25">
      <c r="A1002" s="108"/>
      <c r="B1002" s="115"/>
      <c r="C1002" s="115"/>
      <c r="D1002" s="115"/>
      <c r="E1002" s="75">
        <v>32115</v>
      </c>
      <c r="F1002" s="111"/>
      <c r="G1002" s="10" t="s">
        <v>40</v>
      </c>
      <c r="H1002" s="111" t="s">
        <v>141</v>
      </c>
      <c r="I1002" s="117">
        <v>0</v>
      </c>
      <c r="J1002" s="117">
        <v>0</v>
      </c>
      <c r="K1002" s="117">
        <v>0</v>
      </c>
      <c r="L1002" s="97"/>
    </row>
    <row r="1003" spans="1:12" s="98" customFormat="1" ht="20.25" customHeight="1" x14ac:dyDescent="0.25">
      <c r="A1003" s="108"/>
      <c r="B1003" s="115"/>
      <c r="C1003" s="115"/>
      <c r="D1003" s="115"/>
      <c r="E1003" s="9"/>
      <c r="F1003" s="155">
        <v>321150</v>
      </c>
      <c r="G1003" s="156" t="s">
        <v>40</v>
      </c>
      <c r="H1003" s="157" t="s">
        <v>141</v>
      </c>
      <c r="I1003" s="158">
        <v>0</v>
      </c>
      <c r="J1003" s="158">
        <v>0</v>
      </c>
      <c r="K1003" s="158">
        <f>I1003+J1003</f>
        <v>0</v>
      </c>
      <c r="L1003" s="97"/>
    </row>
    <row r="1004" spans="1:12" s="98" customFormat="1" ht="20.25" customHeight="1" x14ac:dyDescent="0.25">
      <c r="A1004" s="108"/>
      <c r="B1004" s="115"/>
      <c r="C1004" s="115"/>
      <c r="D1004" s="115"/>
      <c r="E1004" s="75">
        <v>32119</v>
      </c>
      <c r="F1004" s="111"/>
      <c r="G1004" s="10" t="s">
        <v>40</v>
      </c>
      <c r="H1004" s="111" t="s">
        <v>142</v>
      </c>
      <c r="I1004" s="117">
        <v>0</v>
      </c>
      <c r="J1004" s="117">
        <v>0</v>
      </c>
      <c r="K1004" s="117">
        <v>0</v>
      </c>
      <c r="L1004" s="97"/>
    </row>
    <row r="1005" spans="1:12" s="98" customFormat="1" ht="20.25" customHeight="1" x14ac:dyDescent="0.25">
      <c r="A1005" s="108"/>
      <c r="B1005" s="115"/>
      <c r="C1005" s="115"/>
      <c r="D1005" s="115"/>
      <c r="E1005" s="9"/>
      <c r="F1005" s="155">
        <v>321190</v>
      </c>
      <c r="G1005" s="156" t="s">
        <v>40</v>
      </c>
      <c r="H1005" s="157" t="s">
        <v>142</v>
      </c>
      <c r="I1005" s="158">
        <v>0</v>
      </c>
      <c r="J1005" s="158">
        <v>0</v>
      </c>
      <c r="K1005" s="158">
        <f>I1005+J1005</f>
        <v>0</v>
      </c>
      <c r="L1005" s="97"/>
    </row>
    <row r="1006" spans="1:12" s="98" customFormat="1" ht="20.25" customHeight="1" x14ac:dyDescent="0.25">
      <c r="A1006" s="108"/>
      <c r="B1006" s="115"/>
      <c r="C1006" s="115"/>
      <c r="D1006" s="115">
        <v>3213</v>
      </c>
      <c r="E1006" s="9"/>
      <c r="F1006" s="111"/>
      <c r="G1006" s="10" t="s">
        <v>40</v>
      </c>
      <c r="H1006" s="111" t="s">
        <v>146</v>
      </c>
      <c r="I1006" s="117">
        <f t="shared" ref="I1006:K1007" si="182">I1007</f>
        <v>0</v>
      </c>
      <c r="J1006" s="117">
        <f t="shared" si="182"/>
        <v>0</v>
      </c>
      <c r="K1006" s="117">
        <f t="shared" si="182"/>
        <v>0</v>
      </c>
      <c r="L1006" s="97"/>
    </row>
    <row r="1007" spans="1:12" s="98" customFormat="1" ht="20.25" customHeight="1" x14ac:dyDescent="0.25">
      <c r="A1007" s="108"/>
      <c r="B1007" s="115"/>
      <c r="C1007" s="115"/>
      <c r="D1007" s="115"/>
      <c r="E1007" s="75">
        <v>32131</v>
      </c>
      <c r="F1007" s="111"/>
      <c r="G1007" s="10" t="s">
        <v>40</v>
      </c>
      <c r="H1007" s="111" t="s">
        <v>147</v>
      </c>
      <c r="I1007" s="117">
        <f t="shared" si="182"/>
        <v>0</v>
      </c>
      <c r="J1007" s="117">
        <f t="shared" si="182"/>
        <v>0</v>
      </c>
      <c r="K1007" s="117">
        <f t="shared" si="182"/>
        <v>0</v>
      </c>
      <c r="L1007" s="97"/>
    </row>
    <row r="1008" spans="1:12" s="98" customFormat="1" ht="20.25" customHeight="1" x14ac:dyDescent="0.25">
      <c r="A1008" s="108"/>
      <c r="B1008" s="115"/>
      <c r="C1008" s="115"/>
      <c r="D1008" s="115"/>
      <c r="E1008" s="9"/>
      <c r="F1008" s="155">
        <v>321310</v>
      </c>
      <c r="G1008" s="156" t="s">
        <v>40</v>
      </c>
      <c r="H1008" s="157" t="s">
        <v>148</v>
      </c>
      <c r="I1008" s="158">
        <v>0</v>
      </c>
      <c r="J1008" s="158">
        <v>0</v>
      </c>
      <c r="K1008" s="158">
        <f>I1008+J1008</f>
        <v>0</v>
      </c>
      <c r="L1008" s="97"/>
    </row>
    <row r="1009" spans="1:12" s="98" customFormat="1" ht="20.25" customHeight="1" x14ac:dyDescent="0.25">
      <c r="A1009" s="108"/>
      <c r="B1009" s="115"/>
      <c r="C1009" s="115"/>
      <c r="D1009" s="115"/>
      <c r="E1009" s="9"/>
      <c r="F1009" s="155">
        <v>321311</v>
      </c>
      <c r="G1009" s="156" t="s">
        <v>40</v>
      </c>
      <c r="H1009" s="157" t="s">
        <v>149</v>
      </c>
      <c r="I1009" s="158">
        <v>0</v>
      </c>
      <c r="J1009" s="158">
        <v>0</v>
      </c>
      <c r="K1009" s="158">
        <f>I1009+J1009</f>
        <v>0</v>
      </c>
      <c r="L1009" s="97"/>
    </row>
    <row r="1010" spans="1:12" s="98" customFormat="1" ht="20.25" customHeight="1" x14ac:dyDescent="0.25">
      <c r="A1010" s="108"/>
      <c r="B1010" s="115"/>
      <c r="C1010" s="115"/>
      <c r="D1010" s="115"/>
      <c r="E1010" s="75">
        <v>32132</v>
      </c>
      <c r="F1010" s="111"/>
      <c r="G1010" s="10" t="s">
        <v>40</v>
      </c>
      <c r="H1010" s="111" t="s">
        <v>150</v>
      </c>
      <c r="I1010" s="117">
        <v>0</v>
      </c>
      <c r="J1010" s="117">
        <v>0</v>
      </c>
      <c r="K1010" s="117">
        <v>0</v>
      </c>
      <c r="L1010" s="97"/>
    </row>
    <row r="1011" spans="1:12" s="98" customFormat="1" ht="20.25" customHeight="1" x14ac:dyDescent="0.25">
      <c r="A1011" s="108"/>
      <c r="B1011" s="115"/>
      <c r="C1011" s="115"/>
      <c r="D1011" s="115"/>
      <c r="E1011" s="9"/>
      <c r="F1011" s="155">
        <v>321320</v>
      </c>
      <c r="G1011" s="156" t="s">
        <v>40</v>
      </c>
      <c r="H1011" s="157" t="s">
        <v>150</v>
      </c>
      <c r="I1011" s="158">
        <v>0</v>
      </c>
      <c r="J1011" s="158">
        <v>0</v>
      </c>
      <c r="K1011" s="158">
        <f>I1011+J1011</f>
        <v>0</v>
      </c>
      <c r="L1011" s="97"/>
    </row>
    <row r="1012" spans="1:12" s="98" customFormat="1" ht="20.25" customHeight="1" x14ac:dyDescent="0.25">
      <c r="A1012" s="108"/>
      <c r="B1012" s="115"/>
      <c r="C1012" s="115">
        <v>322</v>
      </c>
      <c r="D1012" s="115"/>
      <c r="E1012" s="9"/>
      <c r="F1012" s="111"/>
      <c r="G1012" s="10" t="s">
        <v>40</v>
      </c>
      <c r="H1012" s="111" t="s">
        <v>151</v>
      </c>
      <c r="I1012" s="117">
        <f>I1013+I1023+I1028</f>
        <v>1380</v>
      </c>
      <c r="J1012" s="117">
        <f>J1013+J1023+J1028</f>
        <v>0</v>
      </c>
      <c r="K1012" s="117">
        <f>K1013+K1023+K1028</f>
        <v>1380</v>
      </c>
      <c r="L1012" s="97"/>
    </row>
    <row r="1013" spans="1:12" s="98" customFormat="1" ht="20.25" customHeight="1" x14ac:dyDescent="0.25">
      <c r="A1013" s="108"/>
      <c r="B1013" s="115"/>
      <c r="C1013" s="115"/>
      <c r="D1013" s="115">
        <v>3221</v>
      </c>
      <c r="E1013" s="9"/>
      <c r="F1013" s="111"/>
      <c r="G1013" s="10" t="s">
        <v>40</v>
      </c>
      <c r="H1013" s="111" t="s">
        <v>152</v>
      </c>
      <c r="I1013" s="117">
        <f>I1014+I1019+I1021</f>
        <v>350</v>
      </c>
      <c r="J1013" s="117">
        <f>J1014+J1019+J1021</f>
        <v>0</v>
      </c>
      <c r="K1013" s="117">
        <f>K1014+K1019+K1021</f>
        <v>350</v>
      </c>
      <c r="L1013" s="97"/>
    </row>
    <row r="1014" spans="1:12" s="98" customFormat="1" ht="20.25" customHeight="1" x14ac:dyDescent="0.25">
      <c r="A1014" s="108"/>
      <c r="B1014" s="115"/>
      <c r="C1014" s="115"/>
      <c r="D1014" s="115"/>
      <c r="E1014" s="75">
        <v>32211</v>
      </c>
      <c r="F1014" s="111"/>
      <c r="G1014" s="10" t="s">
        <v>40</v>
      </c>
      <c r="H1014" s="111" t="s">
        <v>153</v>
      </c>
      <c r="I1014" s="117">
        <f>I1016+I1015</f>
        <v>100</v>
      </c>
      <c r="J1014" s="117">
        <f>J1016+J1015</f>
        <v>0</v>
      </c>
      <c r="K1014" s="117">
        <f>K1016+K1015</f>
        <v>100</v>
      </c>
      <c r="L1014" s="97"/>
    </row>
    <row r="1015" spans="1:12" s="98" customFormat="1" ht="20.25" customHeight="1" x14ac:dyDescent="0.25">
      <c r="A1015" s="108"/>
      <c r="B1015" s="115"/>
      <c r="C1015" s="115"/>
      <c r="D1015" s="115"/>
      <c r="E1015" s="9"/>
      <c r="F1015" s="155">
        <v>322110</v>
      </c>
      <c r="G1015" s="156" t="s">
        <v>40</v>
      </c>
      <c r="H1015" s="157" t="s">
        <v>153</v>
      </c>
      <c r="I1015" s="158">
        <v>50</v>
      </c>
      <c r="J1015" s="158">
        <f>K1015-I1015</f>
        <v>0</v>
      </c>
      <c r="K1015" s="162">
        <v>50</v>
      </c>
      <c r="L1015" s="97"/>
    </row>
    <row r="1016" spans="1:12" s="98" customFormat="1" ht="20.25" customHeight="1" x14ac:dyDescent="0.25">
      <c r="A1016" s="108"/>
      <c r="B1016" s="115"/>
      <c r="C1016" s="115"/>
      <c r="D1016" s="115"/>
      <c r="E1016" s="9"/>
      <c r="F1016" s="155">
        <v>322111</v>
      </c>
      <c r="G1016" s="156" t="s">
        <v>40</v>
      </c>
      <c r="H1016" s="157" t="s">
        <v>155</v>
      </c>
      <c r="I1016" s="158">
        <v>50</v>
      </c>
      <c r="J1016" s="158">
        <f>K1016-I1016</f>
        <v>0</v>
      </c>
      <c r="K1016" s="162">
        <v>50</v>
      </c>
      <c r="L1016" s="97"/>
    </row>
    <row r="1017" spans="1:12" s="98" customFormat="1" ht="20.25" customHeight="1" x14ac:dyDescent="0.25">
      <c r="A1017" s="108"/>
      <c r="B1017" s="115"/>
      <c r="C1017" s="115"/>
      <c r="D1017" s="115"/>
      <c r="E1017" s="75">
        <v>32212</v>
      </c>
      <c r="F1017" s="111"/>
      <c r="G1017" s="10" t="s">
        <v>40</v>
      </c>
      <c r="H1017" s="111" t="s">
        <v>160</v>
      </c>
      <c r="I1017" s="117">
        <v>0</v>
      </c>
      <c r="J1017" s="117">
        <v>0</v>
      </c>
      <c r="K1017" s="117">
        <v>0</v>
      </c>
      <c r="L1017" s="97"/>
    </row>
    <row r="1018" spans="1:12" s="98" customFormat="1" ht="20.25" customHeight="1" x14ac:dyDescent="0.25">
      <c r="A1018" s="108"/>
      <c r="B1018" s="115"/>
      <c r="C1018" s="115"/>
      <c r="D1018" s="115"/>
      <c r="E1018" s="9"/>
      <c r="F1018" s="155">
        <v>322120</v>
      </c>
      <c r="G1018" s="156" t="s">
        <v>40</v>
      </c>
      <c r="H1018" s="157" t="s">
        <v>160</v>
      </c>
      <c r="I1018" s="158">
        <v>0</v>
      </c>
      <c r="J1018" s="158">
        <v>0</v>
      </c>
      <c r="K1018" s="158">
        <f>I1018+J1018</f>
        <v>0</v>
      </c>
      <c r="L1018" s="97"/>
    </row>
    <row r="1019" spans="1:12" s="98" customFormat="1" ht="20.25" customHeight="1" x14ac:dyDescent="0.25">
      <c r="A1019" s="108"/>
      <c r="B1019" s="115"/>
      <c r="C1019" s="115"/>
      <c r="D1019" s="115"/>
      <c r="E1019" s="75">
        <v>32214</v>
      </c>
      <c r="F1019" s="111"/>
      <c r="G1019" s="10" t="s">
        <v>40</v>
      </c>
      <c r="H1019" s="111" t="s">
        <v>161</v>
      </c>
      <c r="I1019" s="117">
        <f>I1020</f>
        <v>120</v>
      </c>
      <c r="J1019" s="117">
        <f>J1020</f>
        <v>0</v>
      </c>
      <c r="K1019" s="117">
        <f>K1020</f>
        <v>120</v>
      </c>
      <c r="L1019" s="97"/>
    </row>
    <row r="1020" spans="1:12" s="98" customFormat="1" ht="20.25" customHeight="1" x14ac:dyDescent="0.25">
      <c r="A1020" s="108"/>
      <c r="B1020" s="115"/>
      <c r="C1020" s="115"/>
      <c r="D1020" s="115"/>
      <c r="E1020" s="9"/>
      <c r="F1020" s="155">
        <v>322140</v>
      </c>
      <c r="G1020" s="156" t="s">
        <v>40</v>
      </c>
      <c r="H1020" s="157" t="s">
        <v>161</v>
      </c>
      <c r="I1020" s="158">
        <v>120</v>
      </c>
      <c r="J1020" s="158">
        <f>K1020-I1020</f>
        <v>0</v>
      </c>
      <c r="K1020" s="162">
        <v>120</v>
      </c>
      <c r="L1020" s="97"/>
    </row>
    <row r="1021" spans="1:12" s="98" customFormat="1" ht="20.25" customHeight="1" x14ac:dyDescent="0.25">
      <c r="A1021" s="108"/>
      <c r="B1021" s="115"/>
      <c r="C1021" s="115"/>
      <c r="D1021" s="115"/>
      <c r="E1021" s="75">
        <v>32216</v>
      </c>
      <c r="F1021" s="111"/>
      <c r="G1021" s="10" t="s">
        <v>40</v>
      </c>
      <c r="H1021" s="111" t="s">
        <v>162</v>
      </c>
      <c r="I1021" s="117">
        <f>I1022</f>
        <v>130</v>
      </c>
      <c r="J1021" s="117">
        <f>J1022</f>
        <v>0</v>
      </c>
      <c r="K1021" s="117">
        <f>K1022</f>
        <v>130</v>
      </c>
      <c r="L1021" s="97"/>
    </row>
    <row r="1022" spans="1:12" s="98" customFormat="1" ht="20.25" customHeight="1" x14ac:dyDescent="0.25">
      <c r="A1022" s="108"/>
      <c r="B1022" s="115"/>
      <c r="C1022" s="115"/>
      <c r="D1022" s="115"/>
      <c r="E1022" s="9"/>
      <c r="F1022" s="155">
        <v>322160</v>
      </c>
      <c r="G1022" s="156" t="s">
        <v>40</v>
      </c>
      <c r="H1022" s="157" t="s">
        <v>162</v>
      </c>
      <c r="I1022" s="158">
        <v>130</v>
      </c>
      <c r="J1022" s="158">
        <f>K1022-I1022</f>
        <v>0</v>
      </c>
      <c r="K1022" s="162">
        <v>130</v>
      </c>
      <c r="L1022" s="97"/>
    </row>
    <row r="1023" spans="1:12" s="98" customFormat="1" ht="20.25" customHeight="1" x14ac:dyDescent="0.25">
      <c r="A1023" s="108"/>
      <c r="B1023" s="115"/>
      <c r="C1023" s="115"/>
      <c r="D1023" s="115">
        <v>3222</v>
      </c>
      <c r="E1023" s="9"/>
      <c r="F1023" s="111"/>
      <c r="G1023" s="10" t="s">
        <v>40</v>
      </c>
      <c r="H1023" s="111" t="s">
        <v>164</v>
      </c>
      <c r="I1023" s="117">
        <f>I1024+I1026</f>
        <v>80</v>
      </c>
      <c r="J1023" s="117">
        <f>J1024+J1026</f>
        <v>0</v>
      </c>
      <c r="K1023" s="117">
        <f>K1024+K1026</f>
        <v>80</v>
      </c>
      <c r="L1023" s="97"/>
    </row>
    <row r="1024" spans="1:12" s="98" customFormat="1" ht="20.25" customHeight="1" x14ac:dyDescent="0.25">
      <c r="A1024" s="108"/>
      <c r="B1024" s="115"/>
      <c r="C1024" s="115"/>
      <c r="D1024" s="115"/>
      <c r="E1024" s="75">
        <v>32221</v>
      </c>
      <c r="F1024" s="111"/>
      <c r="G1024" s="10" t="s">
        <v>40</v>
      </c>
      <c r="H1024" s="111" t="s">
        <v>165</v>
      </c>
      <c r="I1024" s="117">
        <f>I1025</f>
        <v>0</v>
      </c>
      <c r="J1024" s="117">
        <f>J1025</f>
        <v>0</v>
      </c>
      <c r="K1024" s="117">
        <f>K1025</f>
        <v>0</v>
      </c>
      <c r="L1024" s="97"/>
    </row>
    <row r="1025" spans="1:12" s="98" customFormat="1" ht="20.25" customHeight="1" x14ac:dyDescent="0.25">
      <c r="A1025" s="108"/>
      <c r="B1025" s="115"/>
      <c r="C1025" s="115"/>
      <c r="D1025" s="115"/>
      <c r="E1025" s="9"/>
      <c r="F1025" s="155">
        <v>322210</v>
      </c>
      <c r="G1025" s="156" t="s">
        <v>40</v>
      </c>
      <c r="H1025" s="157" t="s">
        <v>165</v>
      </c>
      <c r="I1025" s="158">
        <v>0</v>
      </c>
      <c r="J1025" s="158">
        <v>0</v>
      </c>
      <c r="K1025" s="158">
        <f>I1025+J1025</f>
        <v>0</v>
      </c>
      <c r="L1025" s="97"/>
    </row>
    <row r="1026" spans="1:12" s="98" customFormat="1" ht="20.25" customHeight="1" x14ac:dyDescent="0.25">
      <c r="A1026" s="108"/>
      <c r="B1026" s="115"/>
      <c r="C1026" s="115"/>
      <c r="D1026" s="115"/>
      <c r="E1026" s="75">
        <v>32222</v>
      </c>
      <c r="F1026" s="111"/>
      <c r="G1026" s="10" t="s">
        <v>40</v>
      </c>
      <c r="H1026" s="111" t="s">
        <v>167</v>
      </c>
      <c r="I1026" s="117">
        <f>I1027</f>
        <v>80</v>
      </c>
      <c r="J1026" s="117">
        <f>J1027</f>
        <v>0</v>
      </c>
      <c r="K1026" s="117">
        <f>K1027</f>
        <v>80</v>
      </c>
      <c r="L1026" s="97"/>
    </row>
    <row r="1027" spans="1:12" s="98" customFormat="1" ht="20.25" customHeight="1" x14ac:dyDescent="0.25">
      <c r="A1027" s="108"/>
      <c r="B1027" s="115"/>
      <c r="C1027" s="115"/>
      <c r="D1027" s="115"/>
      <c r="E1027" s="9"/>
      <c r="F1027" s="155">
        <v>322220</v>
      </c>
      <c r="G1027" s="156" t="s">
        <v>40</v>
      </c>
      <c r="H1027" s="157" t="s">
        <v>167</v>
      </c>
      <c r="I1027" s="158">
        <v>80</v>
      </c>
      <c r="J1027" s="158">
        <f>K1027-I1027</f>
        <v>0</v>
      </c>
      <c r="K1027" s="162">
        <v>80</v>
      </c>
      <c r="L1027" s="97"/>
    </row>
    <row r="1028" spans="1:12" s="98" customFormat="1" ht="20.25" customHeight="1" x14ac:dyDescent="0.25">
      <c r="A1028" s="108"/>
      <c r="B1028" s="115"/>
      <c r="C1028" s="115"/>
      <c r="D1028" s="115">
        <v>3223</v>
      </c>
      <c r="E1028" s="9"/>
      <c r="F1028" s="111"/>
      <c r="G1028" s="10" t="s">
        <v>40</v>
      </c>
      <c r="H1028" s="111" t="s">
        <v>170</v>
      </c>
      <c r="I1028" s="117">
        <f>I1029+I1032</f>
        <v>950</v>
      </c>
      <c r="J1028" s="117">
        <f>J1029+J1032</f>
        <v>0</v>
      </c>
      <c r="K1028" s="117">
        <f>K1029+K1032</f>
        <v>950</v>
      </c>
      <c r="L1028" s="97"/>
    </row>
    <row r="1029" spans="1:12" s="98" customFormat="1" ht="20.25" customHeight="1" x14ac:dyDescent="0.25">
      <c r="A1029" s="108"/>
      <c r="B1029" s="115"/>
      <c r="C1029" s="115"/>
      <c r="D1029" s="115"/>
      <c r="E1029" s="75">
        <v>32231</v>
      </c>
      <c r="F1029" s="111"/>
      <c r="G1029" s="10" t="s">
        <v>40</v>
      </c>
      <c r="H1029" s="111" t="s">
        <v>171</v>
      </c>
      <c r="I1029" s="117">
        <f>I1030+I1031</f>
        <v>700</v>
      </c>
      <c r="J1029" s="117">
        <f>J1030+J1031</f>
        <v>0</v>
      </c>
      <c r="K1029" s="117">
        <f>K1030+K1031</f>
        <v>700</v>
      </c>
      <c r="L1029" s="97"/>
    </row>
    <row r="1030" spans="1:12" s="98" customFormat="1" ht="20.25" customHeight="1" x14ac:dyDescent="0.25">
      <c r="A1030" s="108"/>
      <c r="B1030" s="115"/>
      <c r="C1030" s="115"/>
      <c r="D1030" s="115"/>
      <c r="E1030" s="9"/>
      <c r="F1030" s="155">
        <v>322310</v>
      </c>
      <c r="G1030" s="156" t="s">
        <v>40</v>
      </c>
      <c r="H1030" s="157" t="s">
        <v>171</v>
      </c>
      <c r="I1030" s="158">
        <v>320</v>
      </c>
      <c r="J1030" s="158">
        <f>K1030-I1030</f>
        <v>0</v>
      </c>
      <c r="K1030" s="162">
        <v>320</v>
      </c>
      <c r="L1030" s="97"/>
    </row>
    <row r="1031" spans="1:12" s="98" customFormat="1" ht="20.25" customHeight="1" x14ac:dyDescent="0.25">
      <c r="A1031" s="108"/>
      <c r="B1031" s="115"/>
      <c r="C1031" s="115"/>
      <c r="D1031" s="115"/>
      <c r="E1031" s="9"/>
      <c r="F1031" s="155">
        <v>322311</v>
      </c>
      <c r="G1031" s="156" t="s">
        <v>40</v>
      </c>
      <c r="H1031" s="157" t="s">
        <v>262</v>
      </c>
      <c r="I1031" s="158">
        <v>380</v>
      </c>
      <c r="J1031" s="158">
        <f>K1031-I1031</f>
        <v>0</v>
      </c>
      <c r="K1031" s="162">
        <v>380</v>
      </c>
      <c r="L1031" s="97"/>
    </row>
    <row r="1032" spans="1:12" s="98" customFormat="1" ht="20.25" customHeight="1" x14ac:dyDescent="0.25">
      <c r="A1032" s="108"/>
      <c r="B1032" s="115"/>
      <c r="C1032" s="115"/>
      <c r="D1032" s="115"/>
      <c r="E1032" s="75">
        <v>32233</v>
      </c>
      <c r="F1032" s="111"/>
      <c r="G1032" s="10" t="s">
        <v>40</v>
      </c>
      <c r="H1032" s="111" t="s">
        <v>173</v>
      </c>
      <c r="I1032" s="117">
        <f>I1033</f>
        <v>250</v>
      </c>
      <c r="J1032" s="117">
        <f>J1033</f>
        <v>0</v>
      </c>
      <c r="K1032" s="117">
        <f>K1033</f>
        <v>250</v>
      </c>
      <c r="L1032" s="97"/>
    </row>
    <row r="1033" spans="1:12" s="98" customFormat="1" ht="20.25" customHeight="1" x14ac:dyDescent="0.25">
      <c r="A1033" s="108"/>
      <c r="B1033" s="115"/>
      <c r="C1033" s="115"/>
      <c r="D1033" s="115"/>
      <c r="E1033" s="9"/>
      <c r="F1033" s="155">
        <v>322330</v>
      </c>
      <c r="G1033" s="156" t="s">
        <v>40</v>
      </c>
      <c r="H1033" s="157" t="s">
        <v>173</v>
      </c>
      <c r="I1033" s="158">
        <v>250</v>
      </c>
      <c r="J1033" s="158">
        <f>K1033-I1033</f>
        <v>0</v>
      </c>
      <c r="K1033" s="162">
        <v>250</v>
      </c>
      <c r="L1033" s="97"/>
    </row>
    <row r="1034" spans="1:12" s="98" customFormat="1" ht="20.25" customHeight="1" x14ac:dyDescent="0.25">
      <c r="A1034" s="108"/>
      <c r="B1034" s="115"/>
      <c r="C1034" s="115"/>
      <c r="D1034" s="115"/>
      <c r="E1034" s="75">
        <v>32234</v>
      </c>
      <c r="F1034" s="111"/>
      <c r="G1034" s="10" t="s">
        <v>40</v>
      </c>
      <c r="H1034" s="111" t="s">
        <v>174</v>
      </c>
      <c r="I1034" s="117">
        <v>0</v>
      </c>
      <c r="J1034" s="117">
        <v>0</v>
      </c>
      <c r="K1034" s="117">
        <v>0</v>
      </c>
      <c r="L1034" s="97"/>
    </row>
    <row r="1035" spans="1:12" s="98" customFormat="1" ht="20.25" customHeight="1" x14ac:dyDescent="0.25">
      <c r="A1035" s="108"/>
      <c r="B1035" s="115"/>
      <c r="C1035" s="115">
        <v>323</v>
      </c>
      <c r="D1035" s="115"/>
      <c r="E1035" s="9"/>
      <c r="F1035" s="111"/>
      <c r="G1035" s="10" t="s">
        <v>40</v>
      </c>
      <c r="H1035" s="111" t="s">
        <v>182</v>
      </c>
      <c r="I1035" s="117">
        <f>I1045+I1048+I1051</f>
        <v>750</v>
      </c>
      <c r="J1035" s="117">
        <f>J1045+J1048+J1051</f>
        <v>0</v>
      </c>
      <c r="K1035" s="117">
        <f>K1045+K1048+K1051</f>
        <v>750</v>
      </c>
      <c r="L1035" s="97"/>
    </row>
    <row r="1036" spans="1:12" s="98" customFormat="1" ht="20.25" customHeight="1" x14ac:dyDescent="0.25">
      <c r="A1036" s="108"/>
      <c r="B1036" s="115"/>
      <c r="C1036" s="115"/>
      <c r="D1036" s="115">
        <v>3231</v>
      </c>
      <c r="E1036" s="9"/>
      <c r="F1036" s="111"/>
      <c r="G1036" s="10" t="s">
        <v>40</v>
      </c>
      <c r="H1036" s="111" t="s">
        <v>183</v>
      </c>
      <c r="I1036" s="117">
        <f t="shared" ref="I1036:K1037" si="183">I1037</f>
        <v>0</v>
      </c>
      <c r="J1036" s="117">
        <f t="shared" si="183"/>
        <v>0</v>
      </c>
      <c r="K1036" s="117">
        <f t="shared" si="183"/>
        <v>0</v>
      </c>
      <c r="L1036" s="97"/>
    </row>
    <row r="1037" spans="1:12" s="98" customFormat="1" ht="20.25" customHeight="1" x14ac:dyDescent="0.25">
      <c r="A1037" s="108"/>
      <c r="B1037" s="115"/>
      <c r="C1037" s="115"/>
      <c r="D1037" s="115"/>
      <c r="E1037" s="75">
        <v>32311</v>
      </c>
      <c r="F1037" s="111"/>
      <c r="G1037" s="10" t="s">
        <v>40</v>
      </c>
      <c r="H1037" s="111" t="s">
        <v>184</v>
      </c>
      <c r="I1037" s="117">
        <f t="shared" si="183"/>
        <v>0</v>
      </c>
      <c r="J1037" s="117">
        <f t="shared" si="183"/>
        <v>0</v>
      </c>
      <c r="K1037" s="117">
        <f t="shared" si="183"/>
        <v>0</v>
      </c>
      <c r="L1037" s="97"/>
    </row>
    <row r="1038" spans="1:12" s="98" customFormat="1" ht="20.25" customHeight="1" x14ac:dyDescent="0.25">
      <c r="A1038" s="108"/>
      <c r="B1038" s="115"/>
      <c r="C1038" s="115"/>
      <c r="D1038" s="115"/>
      <c r="E1038" s="9"/>
      <c r="F1038" s="155">
        <v>323110</v>
      </c>
      <c r="G1038" s="156" t="s">
        <v>40</v>
      </c>
      <c r="H1038" s="157" t="s">
        <v>184</v>
      </c>
      <c r="I1038" s="158">
        <v>0</v>
      </c>
      <c r="J1038" s="158">
        <v>0</v>
      </c>
      <c r="K1038" s="158">
        <f>I1038+J1038</f>
        <v>0</v>
      </c>
      <c r="L1038" s="97"/>
    </row>
    <row r="1039" spans="1:12" s="98" customFormat="1" ht="20.25" customHeight="1" x14ac:dyDescent="0.25">
      <c r="A1039" s="108"/>
      <c r="B1039" s="115"/>
      <c r="C1039" s="115"/>
      <c r="D1039" s="115"/>
      <c r="E1039" s="75">
        <v>32312</v>
      </c>
      <c r="F1039" s="111"/>
      <c r="G1039" s="10" t="s">
        <v>40</v>
      </c>
      <c r="H1039" s="111" t="s">
        <v>185</v>
      </c>
      <c r="I1039" s="117">
        <v>0</v>
      </c>
      <c r="J1039" s="117">
        <v>0</v>
      </c>
      <c r="K1039" s="117">
        <v>0</v>
      </c>
      <c r="L1039" s="97"/>
    </row>
    <row r="1040" spans="1:12" s="98" customFormat="1" ht="20.25" customHeight="1" x14ac:dyDescent="0.25">
      <c r="A1040" s="108"/>
      <c r="B1040" s="115"/>
      <c r="C1040" s="115"/>
      <c r="D1040" s="115"/>
      <c r="E1040" s="9"/>
      <c r="F1040" s="155">
        <v>323120</v>
      </c>
      <c r="G1040" s="156" t="s">
        <v>40</v>
      </c>
      <c r="H1040" s="157" t="s">
        <v>185</v>
      </c>
      <c r="I1040" s="158">
        <v>0</v>
      </c>
      <c r="J1040" s="158">
        <v>0</v>
      </c>
      <c r="K1040" s="158">
        <f>I1040+J1040</f>
        <v>0</v>
      </c>
      <c r="L1040" s="97"/>
    </row>
    <row r="1041" spans="1:12" s="98" customFormat="1" ht="20.25" customHeight="1" x14ac:dyDescent="0.25">
      <c r="A1041" s="108"/>
      <c r="B1041" s="115"/>
      <c r="C1041" s="115"/>
      <c r="D1041" s="115"/>
      <c r="E1041" s="75">
        <v>32313</v>
      </c>
      <c r="F1041" s="111"/>
      <c r="G1041" s="10" t="s">
        <v>40</v>
      </c>
      <c r="H1041" s="111" t="s">
        <v>186</v>
      </c>
      <c r="I1041" s="117">
        <v>0</v>
      </c>
      <c r="J1041" s="117">
        <v>0</v>
      </c>
      <c r="K1041" s="117">
        <v>0</v>
      </c>
      <c r="L1041" s="97"/>
    </row>
    <row r="1042" spans="1:12" s="98" customFormat="1" ht="20.25" customHeight="1" x14ac:dyDescent="0.25">
      <c r="A1042" s="108"/>
      <c r="B1042" s="115"/>
      <c r="C1042" s="115"/>
      <c r="D1042" s="115"/>
      <c r="E1042" s="9"/>
      <c r="F1042" s="155">
        <v>323130</v>
      </c>
      <c r="G1042" s="156" t="s">
        <v>40</v>
      </c>
      <c r="H1042" s="157" t="s">
        <v>186</v>
      </c>
      <c r="I1042" s="158">
        <v>0</v>
      </c>
      <c r="J1042" s="158">
        <v>0</v>
      </c>
      <c r="K1042" s="158">
        <f>I1042+J1042</f>
        <v>0</v>
      </c>
      <c r="L1042" s="97"/>
    </row>
    <row r="1043" spans="1:12" s="98" customFormat="1" ht="20.25" customHeight="1" x14ac:dyDescent="0.25">
      <c r="A1043" s="108"/>
      <c r="B1043" s="115"/>
      <c r="C1043" s="115"/>
      <c r="D1043" s="115"/>
      <c r="E1043" s="75">
        <v>32319</v>
      </c>
      <c r="F1043" s="111"/>
      <c r="G1043" s="10" t="s">
        <v>40</v>
      </c>
      <c r="H1043" s="111" t="s">
        <v>187</v>
      </c>
      <c r="I1043" s="117">
        <v>0</v>
      </c>
      <c r="J1043" s="117">
        <v>0</v>
      </c>
      <c r="K1043" s="117">
        <v>0</v>
      </c>
      <c r="L1043" s="97"/>
    </row>
    <row r="1044" spans="1:12" s="98" customFormat="1" ht="20.25" customHeight="1" x14ac:dyDescent="0.25">
      <c r="A1044" s="108"/>
      <c r="B1044" s="115"/>
      <c r="C1044" s="115"/>
      <c r="D1044" s="115"/>
      <c r="E1044" s="9"/>
      <c r="F1044" s="155">
        <v>323190</v>
      </c>
      <c r="G1044" s="156" t="s">
        <v>40</v>
      </c>
      <c r="H1044" s="157" t="s">
        <v>187</v>
      </c>
      <c r="I1044" s="158">
        <v>0</v>
      </c>
      <c r="J1044" s="158">
        <v>0</v>
      </c>
      <c r="K1044" s="158">
        <f>I1044+J1044</f>
        <v>0</v>
      </c>
      <c r="L1044" s="97"/>
    </row>
    <row r="1045" spans="1:12" s="98" customFormat="1" ht="20.25" customHeight="1" x14ac:dyDescent="0.25">
      <c r="A1045" s="108"/>
      <c r="B1045" s="115"/>
      <c r="C1045" s="115"/>
      <c r="D1045" s="115">
        <v>3232</v>
      </c>
      <c r="E1045" s="9"/>
      <c r="F1045" s="111"/>
      <c r="G1045" s="10" t="s">
        <v>40</v>
      </c>
      <c r="H1045" s="111" t="s">
        <v>189</v>
      </c>
      <c r="I1045" s="117">
        <f t="shared" ref="I1045:K1046" si="184">I1046</f>
        <v>50</v>
      </c>
      <c r="J1045" s="117">
        <f t="shared" si="184"/>
        <v>100</v>
      </c>
      <c r="K1045" s="117">
        <f t="shared" si="184"/>
        <v>150</v>
      </c>
      <c r="L1045" s="97"/>
    </row>
    <row r="1046" spans="1:12" s="98" customFormat="1" ht="20.25" customHeight="1" x14ac:dyDescent="0.25">
      <c r="A1046" s="108"/>
      <c r="B1046" s="115"/>
      <c r="C1046" s="115"/>
      <c r="D1046" s="115"/>
      <c r="E1046" s="75">
        <v>32322</v>
      </c>
      <c r="F1046" s="111"/>
      <c r="G1046" s="10" t="s">
        <v>40</v>
      </c>
      <c r="H1046" s="111" t="s">
        <v>190</v>
      </c>
      <c r="I1046" s="117">
        <f t="shared" si="184"/>
        <v>50</v>
      </c>
      <c r="J1046" s="117">
        <f t="shared" si="184"/>
        <v>100</v>
      </c>
      <c r="K1046" s="117">
        <f t="shared" si="184"/>
        <v>150</v>
      </c>
      <c r="L1046" s="97"/>
    </row>
    <row r="1047" spans="1:12" s="98" customFormat="1" ht="20.25" customHeight="1" x14ac:dyDescent="0.25">
      <c r="A1047" s="108"/>
      <c r="B1047" s="115"/>
      <c r="C1047" s="115"/>
      <c r="D1047" s="115"/>
      <c r="E1047" s="9"/>
      <c r="F1047" s="155">
        <v>323220</v>
      </c>
      <c r="G1047" s="156" t="s">
        <v>40</v>
      </c>
      <c r="H1047" s="157" t="s">
        <v>190</v>
      </c>
      <c r="I1047" s="158">
        <v>50</v>
      </c>
      <c r="J1047" s="158">
        <f>K1047-I1047</f>
        <v>100</v>
      </c>
      <c r="K1047" s="162">
        <v>150</v>
      </c>
      <c r="L1047" s="97"/>
    </row>
    <row r="1048" spans="1:12" s="98" customFormat="1" ht="20.25" customHeight="1" x14ac:dyDescent="0.25">
      <c r="A1048" s="108"/>
      <c r="B1048" s="115"/>
      <c r="C1048" s="115"/>
      <c r="D1048" s="115">
        <v>3233</v>
      </c>
      <c r="E1048" s="9"/>
      <c r="F1048" s="111"/>
      <c r="G1048" s="10" t="s">
        <v>40</v>
      </c>
      <c r="H1048" s="111" t="s">
        <v>192</v>
      </c>
      <c r="I1048" s="117">
        <f t="shared" ref="I1048:K1049" si="185">I1049</f>
        <v>100</v>
      </c>
      <c r="J1048" s="117">
        <f t="shared" si="185"/>
        <v>-100</v>
      </c>
      <c r="K1048" s="117">
        <f t="shared" si="185"/>
        <v>0</v>
      </c>
      <c r="L1048" s="97"/>
    </row>
    <row r="1049" spans="1:12" s="98" customFormat="1" ht="20.25" customHeight="1" x14ac:dyDescent="0.25">
      <c r="A1049" s="108"/>
      <c r="B1049" s="115"/>
      <c r="C1049" s="115"/>
      <c r="D1049" s="115"/>
      <c r="E1049" s="75">
        <v>32339</v>
      </c>
      <c r="F1049" s="111"/>
      <c r="G1049" s="10" t="s">
        <v>40</v>
      </c>
      <c r="H1049" s="111" t="s">
        <v>193</v>
      </c>
      <c r="I1049" s="117">
        <f t="shared" si="185"/>
        <v>100</v>
      </c>
      <c r="J1049" s="117">
        <f t="shared" si="185"/>
        <v>-100</v>
      </c>
      <c r="K1049" s="117">
        <f t="shared" si="185"/>
        <v>0</v>
      </c>
      <c r="L1049" s="97"/>
    </row>
    <row r="1050" spans="1:12" s="98" customFormat="1" ht="20.25" customHeight="1" x14ac:dyDescent="0.25">
      <c r="A1050" s="108"/>
      <c r="B1050" s="115"/>
      <c r="C1050" s="115"/>
      <c r="D1050" s="115"/>
      <c r="E1050" s="9"/>
      <c r="F1050" s="155">
        <v>323390</v>
      </c>
      <c r="G1050" s="156" t="s">
        <v>40</v>
      </c>
      <c r="H1050" s="157" t="s">
        <v>193</v>
      </c>
      <c r="I1050" s="158">
        <v>100</v>
      </c>
      <c r="J1050" s="158">
        <f>K1050-I1050</f>
        <v>-100</v>
      </c>
      <c r="K1050" s="162">
        <v>0</v>
      </c>
      <c r="L1050" s="97"/>
    </row>
    <row r="1051" spans="1:12" s="98" customFormat="1" ht="20.25" customHeight="1" x14ac:dyDescent="0.25">
      <c r="A1051" s="108"/>
      <c r="B1051" s="115"/>
      <c r="C1051" s="115"/>
      <c r="D1051" s="115">
        <v>3237</v>
      </c>
      <c r="E1051" s="115"/>
      <c r="F1051" s="116"/>
      <c r="G1051" s="10" t="s">
        <v>40</v>
      </c>
      <c r="H1051" s="111" t="s">
        <v>206</v>
      </c>
      <c r="I1051" s="117">
        <f t="shared" ref="I1051:K1052" si="186">I1052</f>
        <v>600</v>
      </c>
      <c r="J1051" s="117">
        <f t="shared" si="186"/>
        <v>0</v>
      </c>
      <c r="K1051" s="117">
        <f t="shared" si="186"/>
        <v>600</v>
      </c>
      <c r="L1051" s="97"/>
    </row>
    <row r="1052" spans="1:12" s="98" customFormat="1" ht="20.25" customHeight="1" x14ac:dyDescent="0.25">
      <c r="A1052" s="108"/>
      <c r="B1052" s="115"/>
      <c r="C1052" s="115"/>
      <c r="D1052" s="115"/>
      <c r="E1052" s="75">
        <v>32372</v>
      </c>
      <c r="F1052" s="111"/>
      <c r="G1052" s="10" t="s">
        <v>40</v>
      </c>
      <c r="H1052" s="111" t="s">
        <v>207</v>
      </c>
      <c r="I1052" s="117">
        <f t="shared" si="186"/>
        <v>600</v>
      </c>
      <c r="J1052" s="117">
        <f t="shared" si="186"/>
        <v>0</v>
      </c>
      <c r="K1052" s="117">
        <f t="shared" si="186"/>
        <v>600</v>
      </c>
      <c r="L1052" s="97"/>
    </row>
    <row r="1053" spans="1:12" s="98" customFormat="1" ht="20.25" customHeight="1" x14ac:dyDescent="0.25">
      <c r="A1053" s="108"/>
      <c r="B1053" s="115"/>
      <c r="C1053" s="115"/>
      <c r="D1053" s="115"/>
      <c r="E1053" s="9"/>
      <c r="F1053" s="155">
        <v>323720</v>
      </c>
      <c r="G1053" s="156" t="s">
        <v>40</v>
      </c>
      <c r="H1053" s="157" t="s">
        <v>207</v>
      </c>
      <c r="I1053" s="158">
        <v>600</v>
      </c>
      <c r="J1053" s="158">
        <f>K1053-I1053</f>
        <v>0</v>
      </c>
      <c r="K1053" s="162">
        <v>600</v>
      </c>
      <c r="L1053" s="97"/>
    </row>
    <row r="1054" spans="1:12" s="98" customFormat="1" ht="34.5" customHeight="1" x14ac:dyDescent="0.25">
      <c r="A1054" s="406" t="s">
        <v>88</v>
      </c>
      <c r="B1054" s="407"/>
      <c r="C1054" s="407"/>
      <c r="D1054" s="407"/>
      <c r="E1054" s="407"/>
      <c r="F1054" s="407"/>
      <c r="G1054" s="408"/>
      <c r="H1054" s="95" t="s">
        <v>92</v>
      </c>
      <c r="I1054" s="96">
        <f>+I1055</f>
        <v>39000</v>
      </c>
      <c r="J1054" s="96">
        <f t="shared" ref="J1054:K1055" si="187">+J1055</f>
        <v>0</v>
      </c>
      <c r="K1054" s="96">
        <f t="shared" si="187"/>
        <v>39000</v>
      </c>
    </row>
    <row r="1055" spans="1:12" s="103" customFormat="1" ht="23.1" customHeight="1" x14ac:dyDescent="0.25">
      <c r="A1055" s="99"/>
      <c r="B1055" s="99"/>
      <c r="C1055" s="99"/>
      <c r="D1055" s="99"/>
      <c r="E1055" s="99"/>
      <c r="F1055" s="99" t="str">
        <f>+G1055</f>
        <v>5.5.</v>
      </c>
      <c r="G1055" s="100" t="s">
        <v>38</v>
      </c>
      <c r="H1055" s="101" t="s">
        <v>36</v>
      </c>
      <c r="I1055" s="102">
        <f>+I1056</f>
        <v>39000</v>
      </c>
      <c r="J1055" s="102">
        <f t="shared" si="187"/>
        <v>0</v>
      </c>
      <c r="K1055" s="102">
        <f t="shared" si="187"/>
        <v>39000</v>
      </c>
      <c r="L1055" s="97"/>
    </row>
    <row r="1056" spans="1:12" s="98" customFormat="1" ht="23.1" customHeight="1" x14ac:dyDescent="0.25">
      <c r="A1056" s="104">
        <v>3</v>
      </c>
      <c r="B1056" s="104"/>
      <c r="C1056" s="104"/>
      <c r="D1056" s="104"/>
      <c r="E1056" s="104"/>
      <c r="F1056" s="104"/>
      <c r="G1056" s="159" t="s">
        <v>38</v>
      </c>
      <c r="H1056" s="106" t="s">
        <v>17</v>
      </c>
      <c r="I1056" s="107">
        <f>+I1057+I1071</f>
        <v>39000</v>
      </c>
      <c r="J1056" s="107">
        <f t="shared" ref="J1056:K1056" si="188">+J1057+J1071</f>
        <v>0</v>
      </c>
      <c r="K1056" s="107">
        <f t="shared" si="188"/>
        <v>39000</v>
      </c>
      <c r="L1056" s="97"/>
    </row>
    <row r="1057" spans="1:12" s="98" customFormat="1" ht="23.1" customHeight="1" x14ac:dyDescent="0.25">
      <c r="A1057" s="116"/>
      <c r="B1057" s="116">
        <v>31</v>
      </c>
      <c r="C1057" s="116"/>
      <c r="D1057" s="116"/>
      <c r="E1057" s="116"/>
      <c r="F1057" s="116"/>
      <c r="G1057" s="159" t="s">
        <v>38</v>
      </c>
      <c r="H1057" s="111" t="s">
        <v>6</v>
      </c>
      <c r="I1057" s="112">
        <f>I1058+I1062</f>
        <v>38700</v>
      </c>
      <c r="J1057" s="112">
        <f t="shared" ref="J1057:K1057" si="189">J1058+J1062</f>
        <v>0</v>
      </c>
      <c r="K1057" s="112">
        <f t="shared" si="189"/>
        <v>38700</v>
      </c>
      <c r="L1057" s="97"/>
    </row>
    <row r="1058" spans="1:12" s="98" customFormat="1" ht="20.25" customHeight="1" x14ac:dyDescent="0.25">
      <c r="A1058" s="116"/>
      <c r="B1058" s="115"/>
      <c r="C1058" s="115">
        <v>311</v>
      </c>
      <c r="D1058" s="115"/>
      <c r="E1058" s="9"/>
      <c r="F1058" s="111"/>
      <c r="G1058" s="10" t="s">
        <v>38</v>
      </c>
      <c r="H1058" s="111" t="s">
        <v>114</v>
      </c>
      <c r="I1058" s="117">
        <f t="shared" ref="I1058:K1060" si="190">I1059</f>
        <v>31700</v>
      </c>
      <c r="J1058" s="117">
        <f t="shared" si="190"/>
        <v>0</v>
      </c>
      <c r="K1058" s="117">
        <f t="shared" si="190"/>
        <v>31700</v>
      </c>
      <c r="L1058" s="97"/>
    </row>
    <row r="1059" spans="1:12" s="98" customFormat="1" ht="20.25" customHeight="1" x14ac:dyDescent="0.25">
      <c r="A1059" s="116"/>
      <c r="B1059" s="115"/>
      <c r="C1059" s="115"/>
      <c r="D1059" s="115">
        <v>3111</v>
      </c>
      <c r="E1059" s="9"/>
      <c r="F1059" s="111"/>
      <c r="G1059" s="10" t="s">
        <v>38</v>
      </c>
      <c r="H1059" s="111" t="s">
        <v>115</v>
      </c>
      <c r="I1059" s="117">
        <f t="shared" si="190"/>
        <v>31700</v>
      </c>
      <c r="J1059" s="117">
        <f t="shared" si="190"/>
        <v>0</v>
      </c>
      <c r="K1059" s="117">
        <f t="shared" si="190"/>
        <v>31700</v>
      </c>
      <c r="L1059" s="97"/>
    </row>
    <row r="1060" spans="1:12" s="98" customFormat="1" ht="20.25" customHeight="1" x14ac:dyDescent="0.25">
      <c r="A1060" s="116"/>
      <c r="B1060" s="115"/>
      <c r="C1060" s="115"/>
      <c r="D1060" s="115"/>
      <c r="E1060" s="75">
        <v>31111</v>
      </c>
      <c r="F1060" s="111"/>
      <c r="G1060" s="10" t="s">
        <v>38</v>
      </c>
      <c r="H1060" s="111" t="s">
        <v>116</v>
      </c>
      <c r="I1060" s="117">
        <f t="shared" si="190"/>
        <v>31700</v>
      </c>
      <c r="J1060" s="117">
        <f t="shared" si="190"/>
        <v>0</v>
      </c>
      <c r="K1060" s="117">
        <f t="shared" si="190"/>
        <v>31700</v>
      </c>
      <c r="L1060" s="97"/>
    </row>
    <row r="1061" spans="1:12" s="98" customFormat="1" ht="20.25" customHeight="1" x14ac:dyDescent="0.25">
      <c r="A1061" s="116"/>
      <c r="B1061" s="115"/>
      <c r="C1061" s="115"/>
      <c r="D1061" s="115"/>
      <c r="E1061" s="9"/>
      <c r="F1061" s="155">
        <v>311111</v>
      </c>
      <c r="G1061" s="156" t="s">
        <v>38</v>
      </c>
      <c r="H1061" s="157" t="s">
        <v>296</v>
      </c>
      <c r="I1061" s="158">
        <v>31700</v>
      </c>
      <c r="J1061" s="158">
        <f>K1061-I1061</f>
        <v>0</v>
      </c>
      <c r="K1061" s="162">
        <v>31700</v>
      </c>
      <c r="L1061" s="97"/>
    </row>
    <row r="1062" spans="1:12" s="98" customFormat="1" ht="20.25" customHeight="1" x14ac:dyDescent="0.25">
      <c r="A1062" s="116"/>
      <c r="B1062" s="115"/>
      <c r="C1062" s="115">
        <v>313</v>
      </c>
      <c r="D1062" s="115"/>
      <c r="E1062" s="9"/>
      <c r="F1062" s="111"/>
      <c r="G1062" s="10" t="s">
        <v>38</v>
      </c>
      <c r="H1062" s="111" t="s">
        <v>135</v>
      </c>
      <c r="I1062" s="117">
        <f t="shared" ref="I1062:K1062" si="191">I1063+I1068</f>
        <v>7000</v>
      </c>
      <c r="J1062" s="117">
        <f t="shared" si="191"/>
        <v>0</v>
      </c>
      <c r="K1062" s="117">
        <f t="shared" si="191"/>
        <v>7000</v>
      </c>
      <c r="L1062" s="97"/>
    </row>
    <row r="1063" spans="1:12" s="98" customFormat="1" ht="20.25" customHeight="1" x14ac:dyDescent="0.25">
      <c r="A1063" s="116"/>
      <c r="B1063" s="115"/>
      <c r="C1063" s="115"/>
      <c r="D1063" s="115">
        <v>3132</v>
      </c>
      <c r="E1063" s="9"/>
      <c r="F1063" s="111"/>
      <c r="G1063" s="10" t="s">
        <v>38</v>
      </c>
      <c r="H1063" s="111" t="s">
        <v>136</v>
      </c>
      <c r="I1063" s="117">
        <f t="shared" ref="I1063:K1063" si="192">I1064+I1066</f>
        <v>7000</v>
      </c>
      <c r="J1063" s="117">
        <f t="shared" si="192"/>
        <v>0</v>
      </c>
      <c r="K1063" s="117">
        <f t="shared" si="192"/>
        <v>7000</v>
      </c>
      <c r="L1063" s="97"/>
    </row>
    <row r="1064" spans="1:12" s="98" customFormat="1" ht="20.25" customHeight="1" x14ac:dyDescent="0.25">
      <c r="A1064" s="116"/>
      <c r="B1064" s="115"/>
      <c r="C1064" s="115"/>
      <c r="D1064" s="115"/>
      <c r="E1064" s="75">
        <v>31321</v>
      </c>
      <c r="F1064" s="111"/>
      <c r="G1064" s="10" t="s">
        <v>38</v>
      </c>
      <c r="H1064" s="111" t="s">
        <v>136</v>
      </c>
      <c r="I1064" s="117">
        <f t="shared" ref="I1064:K1064" si="193">I1065</f>
        <v>7000</v>
      </c>
      <c r="J1064" s="117">
        <f t="shared" si="193"/>
        <v>0</v>
      </c>
      <c r="K1064" s="117">
        <f t="shared" si="193"/>
        <v>7000</v>
      </c>
      <c r="L1064" s="97"/>
    </row>
    <row r="1065" spans="1:12" s="98" customFormat="1" ht="20.25" customHeight="1" x14ac:dyDescent="0.25">
      <c r="A1065" s="116"/>
      <c r="B1065" s="115"/>
      <c r="C1065" s="115"/>
      <c r="D1065" s="115"/>
      <c r="E1065" s="9"/>
      <c r="F1065" s="155">
        <v>313210</v>
      </c>
      <c r="G1065" s="156" t="s">
        <v>38</v>
      </c>
      <c r="H1065" s="157" t="s">
        <v>297</v>
      </c>
      <c r="I1065" s="158">
        <v>7000</v>
      </c>
      <c r="J1065" s="158">
        <f>K1065-I1065</f>
        <v>0</v>
      </c>
      <c r="K1065" s="162">
        <v>7000</v>
      </c>
      <c r="L1065" s="97"/>
    </row>
    <row r="1066" spans="1:12" s="98" customFormat="1" ht="20.25" customHeight="1" x14ac:dyDescent="0.25">
      <c r="A1066" s="116"/>
      <c r="B1066" s="115"/>
      <c r="C1066" s="115"/>
      <c r="D1066" s="115"/>
      <c r="E1066" s="75">
        <v>31322</v>
      </c>
      <c r="F1066" s="111"/>
      <c r="G1066" s="10" t="s">
        <v>38</v>
      </c>
      <c r="H1066" s="111" t="s">
        <v>256</v>
      </c>
      <c r="I1066" s="117">
        <f t="shared" ref="I1066:K1066" si="194">I1067</f>
        <v>0</v>
      </c>
      <c r="J1066" s="117">
        <f t="shared" si="194"/>
        <v>0</v>
      </c>
      <c r="K1066" s="117">
        <f t="shared" si="194"/>
        <v>0</v>
      </c>
      <c r="L1066" s="97"/>
    </row>
    <row r="1067" spans="1:12" s="98" customFormat="1" ht="20.25" customHeight="1" x14ac:dyDescent="0.25">
      <c r="A1067" s="116"/>
      <c r="B1067" s="115"/>
      <c r="C1067" s="115"/>
      <c r="D1067" s="115"/>
      <c r="E1067" s="9"/>
      <c r="F1067" s="155">
        <v>313220</v>
      </c>
      <c r="G1067" s="156" t="s">
        <v>38</v>
      </c>
      <c r="H1067" s="157" t="s">
        <v>297</v>
      </c>
      <c r="I1067" s="158">
        <v>0</v>
      </c>
      <c r="J1067" s="158">
        <f>K1067-I1067</f>
        <v>0</v>
      </c>
      <c r="K1067" s="158">
        <v>0</v>
      </c>
      <c r="L1067" s="97"/>
    </row>
    <row r="1068" spans="1:12" s="98" customFormat="1" ht="20.25" customHeight="1" x14ac:dyDescent="0.25">
      <c r="A1068" s="116"/>
      <c r="B1068" s="115"/>
      <c r="C1068" s="115"/>
      <c r="D1068" s="115">
        <v>3133</v>
      </c>
      <c r="E1068" s="9"/>
      <c r="F1068" s="111"/>
      <c r="G1068" s="10" t="s">
        <v>38</v>
      </c>
      <c r="H1068" s="111" t="s">
        <v>257</v>
      </c>
      <c r="I1068" s="117">
        <f t="shared" ref="I1068:K1069" si="195">I1069</f>
        <v>0</v>
      </c>
      <c r="J1068" s="117">
        <f t="shared" si="195"/>
        <v>0</v>
      </c>
      <c r="K1068" s="117">
        <f t="shared" si="195"/>
        <v>0</v>
      </c>
      <c r="L1068" s="97"/>
    </row>
    <row r="1069" spans="1:12" s="98" customFormat="1" ht="20.25" customHeight="1" x14ac:dyDescent="0.25">
      <c r="A1069" s="116"/>
      <c r="B1069" s="115"/>
      <c r="C1069" s="115"/>
      <c r="D1069" s="115"/>
      <c r="E1069" s="75">
        <v>31332</v>
      </c>
      <c r="F1069" s="111"/>
      <c r="G1069" s="10" t="s">
        <v>38</v>
      </c>
      <c r="H1069" s="111" t="s">
        <v>257</v>
      </c>
      <c r="I1069" s="117">
        <f t="shared" si="195"/>
        <v>0</v>
      </c>
      <c r="J1069" s="117">
        <f t="shared" si="195"/>
        <v>0</v>
      </c>
      <c r="K1069" s="117">
        <f t="shared" si="195"/>
        <v>0</v>
      </c>
      <c r="L1069" s="97"/>
    </row>
    <row r="1070" spans="1:12" s="98" customFormat="1" ht="20.25" customHeight="1" x14ac:dyDescent="0.25">
      <c r="A1070" s="116"/>
      <c r="B1070" s="115"/>
      <c r="C1070" s="115"/>
      <c r="D1070" s="115"/>
      <c r="E1070" s="9"/>
      <c r="F1070" s="155">
        <v>313320</v>
      </c>
      <c r="G1070" s="156" t="s">
        <v>38</v>
      </c>
      <c r="H1070" s="157" t="s">
        <v>298</v>
      </c>
      <c r="I1070" s="158">
        <v>0</v>
      </c>
      <c r="J1070" s="158">
        <f>K1070-I1070</f>
        <v>0</v>
      </c>
      <c r="K1070" s="158">
        <v>0</v>
      </c>
      <c r="L1070" s="97"/>
    </row>
    <row r="1071" spans="1:12" s="98" customFormat="1" ht="23.1" customHeight="1" x14ac:dyDescent="0.25">
      <c r="A1071" s="116"/>
      <c r="B1071" s="116">
        <v>32</v>
      </c>
      <c r="C1071" s="116"/>
      <c r="D1071" s="116"/>
      <c r="E1071" s="116"/>
      <c r="F1071" s="116"/>
      <c r="G1071" s="159" t="s">
        <v>38</v>
      </c>
      <c r="H1071" s="111" t="s">
        <v>7</v>
      </c>
      <c r="I1071" s="112">
        <f t="shared" ref="I1071:K1074" si="196">I1072</f>
        <v>300</v>
      </c>
      <c r="J1071" s="112">
        <f t="shared" si="196"/>
        <v>0</v>
      </c>
      <c r="K1071" s="112">
        <f t="shared" si="196"/>
        <v>300</v>
      </c>
      <c r="L1071" s="97"/>
    </row>
    <row r="1072" spans="1:12" s="98" customFormat="1" ht="20.25" customHeight="1" x14ac:dyDescent="0.25">
      <c r="A1072" s="116"/>
      <c r="B1072" s="115"/>
      <c r="C1072" s="115">
        <v>321</v>
      </c>
      <c r="D1072" s="115"/>
      <c r="E1072" s="9"/>
      <c r="F1072" s="111"/>
      <c r="G1072" s="10" t="s">
        <v>38</v>
      </c>
      <c r="H1072" s="111" t="s">
        <v>137</v>
      </c>
      <c r="I1072" s="117">
        <f t="shared" si="196"/>
        <v>300</v>
      </c>
      <c r="J1072" s="117">
        <f t="shared" si="196"/>
        <v>0</v>
      </c>
      <c r="K1072" s="117">
        <f t="shared" si="196"/>
        <v>300</v>
      </c>
      <c r="L1072" s="97"/>
    </row>
    <row r="1073" spans="1:12" s="98" customFormat="1" ht="20.25" customHeight="1" x14ac:dyDescent="0.25">
      <c r="A1073" s="116"/>
      <c r="B1073" s="115"/>
      <c r="C1073" s="115"/>
      <c r="D1073" s="115">
        <v>3212</v>
      </c>
      <c r="E1073" s="9"/>
      <c r="F1073" s="111"/>
      <c r="G1073" s="10" t="s">
        <v>38</v>
      </c>
      <c r="H1073" s="111" t="s">
        <v>143</v>
      </c>
      <c r="I1073" s="117">
        <f t="shared" si="196"/>
        <v>300</v>
      </c>
      <c r="J1073" s="117">
        <f t="shared" si="196"/>
        <v>0</v>
      </c>
      <c r="K1073" s="117">
        <f t="shared" si="196"/>
        <v>300</v>
      </c>
      <c r="L1073" s="97"/>
    </row>
    <row r="1074" spans="1:12" s="98" customFormat="1" ht="20.25" customHeight="1" x14ac:dyDescent="0.25">
      <c r="A1074" s="116"/>
      <c r="B1074" s="115"/>
      <c r="C1074" s="115"/>
      <c r="D1074" s="115"/>
      <c r="E1074" s="75">
        <v>32121</v>
      </c>
      <c r="F1074" s="111"/>
      <c r="G1074" s="10" t="s">
        <v>38</v>
      </c>
      <c r="H1074" s="111" t="s">
        <v>144</v>
      </c>
      <c r="I1074" s="117">
        <f t="shared" si="196"/>
        <v>300</v>
      </c>
      <c r="J1074" s="117">
        <f t="shared" si="196"/>
        <v>0</v>
      </c>
      <c r="K1074" s="117">
        <f t="shared" si="196"/>
        <v>300</v>
      </c>
      <c r="L1074" s="97"/>
    </row>
    <row r="1075" spans="1:12" s="98" customFormat="1" ht="20.25" customHeight="1" x14ac:dyDescent="0.25">
      <c r="A1075" s="116"/>
      <c r="B1075" s="115"/>
      <c r="C1075" s="115"/>
      <c r="D1075" s="115"/>
      <c r="E1075" s="9"/>
      <c r="F1075" s="155">
        <v>321211</v>
      </c>
      <c r="G1075" s="156" t="s">
        <v>38</v>
      </c>
      <c r="H1075" s="157" t="s">
        <v>299</v>
      </c>
      <c r="I1075" s="158">
        <v>300</v>
      </c>
      <c r="J1075" s="158">
        <f>K1075-I1075</f>
        <v>0</v>
      </c>
      <c r="K1075" s="162">
        <v>300</v>
      </c>
      <c r="L1075" s="97"/>
    </row>
    <row r="1076" spans="1:12" s="98" customFormat="1" ht="30" customHeight="1" x14ac:dyDescent="0.25">
      <c r="A1076" s="406" t="s">
        <v>88</v>
      </c>
      <c r="B1076" s="407"/>
      <c r="C1076" s="407"/>
      <c r="D1076" s="407"/>
      <c r="E1076" s="407"/>
      <c r="F1076" s="407"/>
      <c r="G1076" s="408"/>
      <c r="H1076" s="95" t="s">
        <v>310</v>
      </c>
      <c r="I1076" s="96"/>
      <c r="J1076" s="96"/>
      <c r="K1076" s="96"/>
    </row>
    <row r="1077" spans="1:12" s="103" customFormat="1" ht="21.75" customHeight="1" x14ac:dyDescent="0.25">
      <c r="A1077" s="99"/>
      <c r="B1077" s="99"/>
      <c r="C1077" s="99"/>
      <c r="D1077" s="99"/>
      <c r="E1077" s="99"/>
      <c r="F1077" s="99" t="str">
        <f>+G1077</f>
        <v>5.5.</v>
      </c>
      <c r="G1077" s="100" t="s">
        <v>38</v>
      </c>
      <c r="H1077" s="101" t="s">
        <v>36</v>
      </c>
      <c r="I1077" s="102">
        <f>+I1078</f>
        <v>0</v>
      </c>
      <c r="J1077" s="102">
        <f t="shared" ref="J1077:K1077" si="197">+J1078</f>
        <v>0</v>
      </c>
      <c r="K1077" s="102">
        <f t="shared" si="197"/>
        <v>0</v>
      </c>
      <c r="L1077" s="97"/>
    </row>
    <row r="1078" spans="1:12" s="98" customFormat="1" ht="20.25" customHeight="1" x14ac:dyDescent="0.25">
      <c r="A1078" s="104">
        <v>3</v>
      </c>
      <c r="B1078" s="104"/>
      <c r="C1078" s="104"/>
      <c r="D1078" s="104"/>
      <c r="E1078" s="104"/>
      <c r="F1078" s="104"/>
      <c r="G1078" s="159" t="s">
        <v>38</v>
      </c>
      <c r="H1078" s="106" t="s">
        <v>17</v>
      </c>
      <c r="I1078" s="107">
        <f>+I1079+I1080</f>
        <v>0</v>
      </c>
      <c r="J1078" s="107">
        <f>+J1079+J1080</f>
        <v>0</v>
      </c>
      <c r="K1078" s="107">
        <f>+K1079+K1080</f>
        <v>0</v>
      </c>
      <c r="L1078" s="97"/>
    </row>
    <row r="1079" spans="1:12" s="98" customFormat="1" ht="20.25" customHeight="1" x14ac:dyDescent="0.25">
      <c r="A1079" s="116"/>
      <c r="B1079" s="116">
        <v>31</v>
      </c>
      <c r="C1079" s="116"/>
      <c r="D1079" s="116"/>
      <c r="E1079" s="116"/>
      <c r="F1079" s="116"/>
      <c r="G1079" s="159" t="s">
        <v>38</v>
      </c>
      <c r="H1079" s="111" t="s">
        <v>6</v>
      </c>
      <c r="I1079" s="112"/>
      <c r="J1079" s="112"/>
      <c r="K1079" s="112">
        <v>0</v>
      </c>
      <c r="L1079" s="97"/>
    </row>
    <row r="1080" spans="1:12" s="98" customFormat="1" ht="20.25" customHeight="1" x14ac:dyDescent="0.25">
      <c r="A1080" s="116"/>
      <c r="B1080" s="116">
        <v>32</v>
      </c>
      <c r="C1080" s="116"/>
      <c r="D1080" s="116"/>
      <c r="E1080" s="116"/>
      <c r="F1080" s="116"/>
      <c r="G1080" s="159" t="s">
        <v>38</v>
      </c>
      <c r="H1080" s="111" t="s">
        <v>7</v>
      </c>
      <c r="I1080" s="112"/>
      <c r="J1080" s="112"/>
      <c r="K1080" s="112">
        <v>0</v>
      </c>
      <c r="L1080" s="97"/>
    </row>
    <row r="1081" spans="1:12" s="98" customFormat="1" ht="20.25" customHeight="1" x14ac:dyDescent="0.25">
      <c r="A1081" s="108"/>
      <c r="B1081" s="108">
        <v>37</v>
      </c>
      <c r="C1081" s="108"/>
      <c r="D1081" s="108"/>
      <c r="E1081" s="108"/>
      <c r="F1081" s="108"/>
      <c r="G1081" s="159" t="s">
        <v>38</v>
      </c>
      <c r="H1081" s="109" t="s">
        <v>9</v>
      </c>
      <c r="I1081" s="112">
        <v>0</v>
      </c>
      <c r="J1081" s="112">
        <v>0</v>
      </c>
      <c r="K1081" s="112">
        <v>0</v>
      </c>
      <c r="L1081" s="97"/>
    </row>
    <row r="1082" spans="1:12" s="98" customFormat="1" ht="20.25" customHeight="1" x14ac:dyDescent="0.25">
      <c r="A1082" s="108"/>
      <c r="B1082" s="108">
        <v>38</v>
      </c>
      <c r="C1082" s="108"/>
      <c r="D1082" s="108"/>
      <c r="E1082" s="108"/>
      <c r="F1082" s="108"/>
      <c r="G1082" s="159" t="s">
        <v>38</v>
      </c>
      <c r="H1082" s="111" t="s">
        <v>10</v>
      </c>
      <c r="I1082" s="112">
        <v>0</v>
      </c>
      <c r="J1082" s="112">
        <v>0</v>
      </c>
      <c r="K1082" s="112">
        <v>0</v>
      </c>
      <c r="L1082" s="97"/>
    </row>
    <row r="1083" spans="1:12" s="98" customFormat="1" ht="30" customHeight="1" x14ac:dyDescent="0.25">
      <c r="A1083" s="406"/>
      <c r="B1083" s="407"/>
      <c r="C1083" s="407"/>
      <c r="D1083" s="407"/>
      <c r="E1083" s="407"/>
      <c r="F1083" s="407"/>
      <c r="G1083" s="408"/>
      <c r="H1083" s="95" t="s">
        <v>39</v>
      </c>
      <c r="I1083" s="96"/>
      <c r="J1083" s="96"/>
      <c r="K1083" s="96"/>
    </row>
    <row r="1084" spans="1:12" s="103" customFormat="1" ht="21.75" customHeight="1" x14ac:dyDescent="0.25">
      <c r="A1084" s="99"/>
      <c r="B1084" s="99"/>
      <c r="C1084" s="99"/>
      <c r="D1084" s="99"/>
      <c r="E1084" s="99"/>
      <c r="F1084" s="99" t="str">
        <f>+G1084</f>
        <v>3.1.</v>
      </c>
      <c r="G1084" s="100" t="s">
        <v>40</v>
      </c>
      <c r="H1084" s="101" t="s">
        <v>19</v>
      </c>
      <c r="I1084" s="102">
        <f>+I1085</f>
        <v>0</v>
      </c>
      <c r="J1084" s="102">
        <f t="shared" ref="J1084:K1084" si="198">+J1085</f>
        <v>0</v>
      </c>
      <c r="K1084" s="102">
        <f t="shared" si="198"/>
        <v>0</v>
      </c>
      <c r="L1084" s="97"/>
    </row>
    <row r="1085" spans="1:12" s="98" customFormat="1" ht="20.25" customHeight="1" x14ac:dyDescent="0.25">
      <c r="A1085" s="104">
        <v>4</v>
      </c>
      <c r="B1085" s="104"/>
      <c r="C1085" s="104"/>
      <c r="D1085" s="104"/>
      <c r="E1085" s="104"/>
      <c r="F1085" s="104"/>
      <c r="G1085" s="159" t="s">
        <v>40</v>
      </c>
      <c r="H1085" s="106" t="s">
        <v>20</v>
      </c>
      <c r="I1085" s="107">
        <f>+I1086+I1087</f>
        <v>0</v>
      </c>
      <c r="J1085" s="107">
        <f>+J1086+J1087</f>
        <v>0</v>
      </c>
      <c r="K1085" s="107">
        <f>+K1086+K1087</f>
        <v>0</v>
      </c>
      <c r="L1085" s="97"/>
    </row>
    <row r="1086" spans="1:12" s="98" customFormat="1" ht="20.25" customHeight="1" x14ac:dyDescent="0.25">
      <c r="A1086" s="108"/>
      <c r="B1086" s="108">
        <v>41</v>
      </c>
      <c r="C1086" s="108"/>
      <c r="D1086" s="108"/>
      <c r="E1086" s="108"/>
      <c r="F1086" s="108"/>
      <c r="G1086" s="159" t="s">
        <v>40</v>
      </c>
      <c r="H1086" s="109" t="s">
        <v>11</v>
      </c>
      <c r="I1086" s="112">
        <v>0</v>
      </c>
      <c r="J1086" s="112">
        <v>0</v>
      </c>
      <c r="K1086" s="112">
        <v>0</v>
      </c>
      <c r="L1086" s="97"/>
    </row>
    <row r="1087" spans="1:12" s="98" customFormat="1" ht="20.25" customHeight="1" x14ac:dyDescent="0.25">
      <c r="A1087" s="108"/>
      <c r="B1087" s="108">
        <v>42</v>
      </c>
      <c r="C1087" s="108"/>
      <c r="D1087" s="108"/>
      <c r="E1087" s="108"/>
      <c r="F1087" s="108"/>
      <c r="G1087" s="159" t="s">
        <v>40</v>
      </c>
      <c r="H1087" s="109" t="s">
        <v>12</v>
      </c>
      <c r="I1087" s="112">
        <v>0</v>
      </c>
      <c r="J1087" s="112">
        <v>0</v>
      </c>
      <c r="K1087" s="112">
        <v>0</v>
      </c>
      <c r="L1087" s="97"/>
    </row>
    <row r="1088" spans="1:12" s="98" customFormat="1" ht="34.5" customHeight="1" x14ac:dyDescent="0.25">
      <c r="A1088" s="406" t="s">
        <v>106</v>
      </c>
      <c r="B1088" s="407"/>
      <c r="C1088" s="407"/>
      <c r="D1088" s="407"/>
      <c r="E1088" s="407"/>
      <c r="F1088" s="407"/>
      <c r="G1088" s="408"/>
      <c r="H1088" s="95" t="s">
        <v>107</v>
      </c>
      <c r="I1088" s="96">
        <f>+I1089</f>
        <v>40000</v>
      </c>
      <c r="J1088" s="96">
        <f t="shared" ref="J1088:K1089" si="199">+J1089</f>
        <v>0</v>
      </c>
      <c r="K1088" s="96">
        <f t="shared" si="199"/>
        <v>40000</v>
      </c>
    </row>
    <row r="1089" spans="1:12" s="103" customFormat="1" ht="23.1" customHeight="1" x14ac:dyDescent="0.25">
      <c r="A1089" s="99"/>
      <c r="B1089" s="99"/>
      <c r="C1089" s="99"/>
      <c r="D1089" s="99"/>
      <c r="E1089" s="99"/>
      <c r="F1089" s="99" t="str">
        <f>+G1089</f>
        <v>1.1.</v>
      </c>
      <c r="G1089" s="100" t="s">
        <v>43</v>
      </c>
      <c r="H1089" s="101" t="s">
        <v>23</v>
      </c>
      <c r="I1089" s="102">
        <f>+I1090</f>
        <v>40000</v>
      </c>
      <c r="J1089" s="102">
        <f t="shared" si="199"/>
        <v>0</v>
      </c>
      <c r="K1089" s="102">
        <f t="shared" si="199"/>
        <v>40000</v>
      </c>
      <c r="L1089" s="97"/>
    </row>
    <row r="1090" spans="1:12" s="103" customFormat="1" ht="23.1" customHeight="1" x14ac:dyDescent="0.25">
      <c r="A1090" s="104">
        <v>3</v>
      </c>
      <c r="B1090" s="104"/>
      <c r="C1090" s="104"/>
      <c r="D1090" s="104"/>
      <c r="E1090" s="104"/>
      <c r="F1090" s="104"/>
      <c r="G1090" s="159" t="s">
        <v>43</v>
      </c>
      <c r="H1090" s="106" t="s">
        <v>17</v>
      </c>
      <c r="I1090" s="107">
        <f>+I1091+I1110</f>
        <v>40000</v>
      </c>
      <c r="J1090" s="107">
        <f t="shared" ref="J1090:K1090" si="200">+J1091+J1110</f>
        <v>0</v>
      </c>
      <c r="K1090" s="107">
        <f t="shared" si="200"/>
        <v>40000</v>
      </c>
      <c r="L1090" s="97"/>
    </row>
    <row r="1091" spans="1:12" s="98" customFormat="1" ht="23.1" customHeight="1" x14ac:dyDescent="0.25">
      <c r="A1091" s="108"/>
      <c r="B1091" s="108">
        <v>31</v>
      </c>
      <c r="C1091" s="108"/>
      <c r="D1091" s="108"/>
      <c r="E1091" s="108"/>
      <c r="F1091" s="108"/>
      <c r="G1091" s="159" t="s">
        <v>43</v>
      </c>
      <c r="H1091" s="109" t="s">
        <v>6</v>
      </c>
      <c r="I1091" s="112">
        <f>I1092+I1101</f>
        <v>19000</v>
      </c>
      <c r="J1091" s="112">
        <f>J1092+J1101</f>
        <v>0</v>
      </c>
      <c r="K1091" s="112">
        <f>K1092+K1101</f>
        <v>19000</v>
      </c>
      <c r="L1091" s="97"/>
    </row>
    <row r="1092" spans="1:12" s="98" customFormat="1" ht="20.25" customHeight="1" x14ac:dyDescent="0.25">
      <c r="A1092" s="108"/>
      <c r="B1092" s="115"/>
      <c r="C1092" s="115">
        <v>311</v>
      </c>
      <c r="D1092" s="115"/>
      <c r="E1092" s="115"/>
      <c r="F1092" s="116"/>
      <c r="G1092" s="10" t="s">
        <v>43</v>
      </c>
      <c r="H1092" s="111" t="s">
        <v>114</v>
      </c>
      <c r="I1092" s="117">
        <f>I1093+I1096</f>
        <v>16300</v>
      </c>
      <c r="J1092" s="117">
        <f>J1093+J1096</f>
        <v>0</v>
      </c>
      <c r="K1092" s="117">
        <f>K1093+K1096</f>
        <v>16300</v>
      </c>
      <c r="L1092" s="97"/>
    </row>
    <row r="1093" spans="1:12" s="98" customFormat="1" ht="20.25" customHeight="1" x14ac:dyDescent="0.25">
      <c r="A1093" s="108"/>
      <c r="B1093" s="115"/>
      <c r="C1093" s="115"/>
      <c r="D1093" s="115">
        <v>3111</v>
      </c>
      <c r="E1093" s="115"/>
      <c r="F1093" s="116"/>
      <c r="G1093" s="10" t="s">
        <v>43</v>
      </c>
      <c r="H1093" s="111" t="s">
        <v>115</v>
      </c>
      <c r="I1093" s="117">
        <f t="shared" ref="I1093:K1094" si="201">I1094</f>
        <v>16085</v>
      </c>
      <c r="J1093" s="117">
        <f t="shared" si="201"/>
        <v>0</v>
      </c>
      <c r="K1093" s="117">
        <f t="shared" si="201"/>
        <v>16085</v>
      </c>
      <c r="L1093" s="97"/>
    </row>
    <row r="1094" spans="1:12" s="98" customFormat="1" ht="20.25" customHeight="1" x14ac:dyDescent="0.25">
      <c r="A1094" s="108"/>
      <c r="B1094" s="115"/>
      <c r="C1094" s="115"/>
      <c r="D1094" s="115"/>
      <c r="E1094" s="75">
        <v>31111</v>
      </c>
      <c r="F1094" s="111"/>
      <c r="G1094" s="10" t="s">
        <v>43</v>
      </c>
      <c r="H1094" s="111" t="s">
        <v>116</v>
      </c>
      <c r="I1094" s="117">
        <f t="shared" si="201"/>
        <v>16085</v>
      </c>
      <c r="J1094" s="117">
        <f t="shared" si="201"/>
        <v>0</v>
      </c>
      <c r="K1094" s="117">
        <f t="shared" si="201"/>
        <v>16085</v>
      </c>
      <c r="L1094" s="97"/>
    </row>
    <row r="1095" spans="1:12" s="98" customFormat="1" ht="20.25" customHeight="1" x14ac:dyDescent="0.25">
      <c r="A1095" s="108"/>
      <c r="B1095" s="115"/>
      <c r="C1095" s="115"/>
      <c r="D1095" s="115"/>
      <c r="E1095" s="9"/>
      <c r="F1095" s="155">
        <v>311110</v>
      </c>
      <c r="G1095" s="156" t="s">
        <v>43</v>
      </c>
      <c r="H1095" s="157" t="s">
        <v>116</v>
      </c>
      <c r="I1095" s="158">
        <f>15000+1085</f>
        <v>16085</v>
      </c>
      <c r="J1095" s="158">
        <f>K1095-I1095</f>
        <v>0</v>
      </c>
      <c r="K1095" s="162">
        <f>15000+1085</f>
        <v>16085</v>
      </c>
      <c r="L1095" s="97"/>
    </row>
    <row r="1096" spans="1:12" s="98" customFormat="1" ht="20.25" customHeight="1" x14ac:dyDescent="0.25">
      <c r="A1096" s="108"/>
      <c r="B1096" s="115"/>
      <c r="C1096" s="115"/>
      <c r="D1096" s="115">
        <v>3114</v>
      </c>
      <c r="E1096" s="115"/>
      <c r="F1096" s="116"/>
      <c r="G1096" s="10" t="s">
        <v>43</v>
      </c>
      <c r="H1096" s="111" t="s">
        <v>124</v>
      </c>
      <c r="I1096" s="117">
        <f t="shared" ref="I1096:K1097" si="202">I1097</f>
        <v>215</v>
      </c>
      <c r="J1096" s="117">
        <f t="shared" si="202"/>
        <v>0</v>
      </c>
      <c r="K1096" s="117">
        <f t="shared" si="202"/>
        <v>215</v>
      </c>
      <c r="L1096" s="97"/>
    </row>
    <row r="1097" spans="1:12" s="98" customFormat="1" ht="20.25" customHeight="1" x14ac:dyDescent="0.25">
      <c r="A1097" s="108"/>
      <c r="B1097" s="115"/>
      <c r="C1097" s="115"/>
      <c r="D1097" s="115"/>
      <c r="E1097" s="75">
        <v>31141</v>
      </c>
      <c r="F1097" s="111"/>
      <c r="G1097" s="10" t="s">
        <v>43</v>
      </c>
      <c r="H1097" s="111" t="s">
        <v>124</v>
      </c>
      <c r="I1097" s="117">
        <f t="shared" si="202"/>
        <v>215</v>
      </c>
      <c r="J1097" s="117">
        <f t="shared" si="202"/>
        <v>0</v>
      </c>
      <c r="K1097" s="117">
        <f t="shared" si="202"/>
        <v>215</v>
      </c>
      <c r="L1097" s="97"/>
    </row>
    <row r="1098" spans="1:12" s="98" customFormat="1" ht="20.25" customHeight="1" x14ac:dyDescent="0.25">
      <c r="A1098" s="108"/>
      <c r="B1098" s="115"/>
      <c r="C1098" s="115"/>
      <c r="D1098" s="115"/>
      <c r="E1098" s="9"/>
      <c r="F1098" s="155">
        <v>311410</v>
      </c>
      <c r="G1098" s="156" t="s">
        <v>43</v>
      </c>
      <c r="H1098" s="157" t="s">
        <v>124</v>
      </c>
      <c r="I1098" s="158">
        <v>215</v>
      </c>
      <c r="J1098" s="158">
        <f>K1098-I1098</f>
        <v>0</v>
      </c>
      <c r="K1098" s="162">
        <v>215</v>
      </c>
      <c r="L1098" s="97"/>
    </row>
    <row r="1099" spans="1:12" s="98" customFormat="1" ht="20.25" customHeight="1" x14ac:dyDescent="0.25">
      <c r="A1099" s="108"/>
      <c r="B1099" s="115"/>
      <c r="C1099" s="115">
        <v>312</v>
      </c>
      <c r="D1099" s="115"/>
      <c r="E1099" s="9"/>
      <c r="F1099" s="111"/>
      <c r="G1099" s="10" t="s">
        <v>43</v>
      </c>
      <c r="H1099" s="111" t="s">
        <v>127</v>
      </c>
      <c r="I1099" s="117">
        <f>I1100</f>
        <v>0</v>
      </c>
      <c r="J1099" s="117">
        <f>J1100</f>
        <v>0</v>
      </c>
      <c r="K1099" s="117">
        <f>K1100</f>
        <v>0</v>
      </c>
      <c r="L1099" s="97"/>
    </row>
    <row r="1100" spans="1:12" s="98" customFormat="1" ht="20.25" customHeight="1" x14ac:dyDescent="0.25">
      <c r="A1100" s="108"/>
      <c r="B1100" s="115"/>
      <c r="C1100" s="115"/>
      <c r="D1100" s="115">
        <v>3121</v>
      </c>
      <c r="E1100" s="9"/>
      <c r="F1100" s="111"/>
      <c r="G1100" s="10" t="s">
        <v>43</v>
      </c>
      <c r="H1100" s="111" t="s">
        <v>127</v>
      </c>
      <c r="I1100" s="117">
        <v>0</v>
      </c>
      <c r="J1100" s="117">
        <v>0</v>
      </c>
      <c r="K1100" s="117">
        <v>0</v>
      </c>
      <c r="L1100" s="97"/>
    </row>
    <row r="1101" spans="1:12" s="98" customFormat="1" ht="20.25" customHeight="1" x14ac:dyDescent="0.25">
      <c r="A1101" s="108"/>
      <c r="B1101" s="115"/>
      <c r="C1101" s="115">
        <v>313</v>
      </c>
      <c r="D1101" s="115"/>
      <c r="E1101" s="115"/>
      <c r="F1101" s="116"/>
      <c r="G1101" s="10" t="s">
        <v>43</v>
      </c>
      <c r="H1101" s="111" t="s">
        <v>135</v>
      </c>
      <c r="I1101" s="117">
        <f>I1102+I1107</f>
        <v>2700</v>
      </c>
      <c r="J1101" s="117">
        <f>J1102+J1107</f>
        <v>0</v>
      </c>
      <c r="K1101" s="117">
        <f>K1102+K1107</f>
        <v>2700</v>
      </c>
      <c r="L1101" s="97"/>
    </row>
    <row r="1102" spans="1:12" s="98" customFormat="1" ht="20.25" customHeight="1" x14ac:dyDescent="0.25">
      <c r="A1102" s="108"/>
      <c r="B1102" s="115"/>
      <c r="C1102" s="115"/>
      <c r="D1102" s="115">
        <v>3132</v>
      </c>
      <c r="E1102" s="115"/>
      <c r="F1102" s="116"/>
      <c r="G1102" s="10" t="s">
        <v>43</v>
      </c>
      <c r="H1102" s="111" t="s">
        <v>136</v>
      </c>
      <c r="I1102" s="117">
        <f>I1103+I1105</f>
        <v>2700</v>
      </c>
      <c r="J1102" s="117">
        <f>J1103+J1105</f>
        <v>0</v>
      </c>
      <c r="K1102" s="117">
        <f>K1103+K1105</f>
        <v>2700</v>
      </c>
      <c r="L1102" s="97"/>
    </row>
    <row r="1103" spans="1:12" s="98" customFormat="1" ht="20.25" customHeight="1" x14ac:dyDescent="0.25">
      <c r="A1103" s="108"/>
      <c r="B1103" s="115"/>
      <c r="C1103" s="115"/>
      <c r="D1103" s="115"/>
      <c r="E1103" s="75">
        <v>31321</v>
      </c>
      <c r="F1103" s="111"/>
      <c r="G1103" s="10" t="s">
        <v>43</v>
      </c>
      <c r="H1103" s="111" t="s">
        <v>136</v>
      </c>
      <c r="I1103" s="117">
        <f>I1104</f>
        <v>2700</v>
      </c>
      <c r="J1103" s="117">
        <f>J1104</f>
        <v>0</v>
      </c>
      <c r="K1103" s="117">
        <f>K1104</f>
        <v>2700</v>
      </c>
      <c r="L1103" s="97"/>
    </row>
    <row r="1104" spans="1:12" s="98" customFormat="1" ht="20.25" customHeight="1" x14ac:dyDescent="0.25">
      <c r="A1104" s="108"/>
      <c r="B1104" s="115"/>
      <c r="C1104" s="115"/>
      <c r="D1104" s="115"/>
      <c r="E1104" s="9"/>
      <c r="F1104" s="155">
        <v>313210</v>
      </c>
      <c r="G1104" s="156" t="s">
        <v>43</v>
      </c>
      <c r="H1104" s="157" t="s">
        <v>136</v>
      </c>
      <c r="I1104" s="158">
        <v>2700</v>
      </c>
      <c r="J1104" s="158">
        <f>K1104-I1104</f>
        <v>0</v>
      </c>
      <c r="K1104" s="162">
        <v>2700</v>
      </c>
      <c r="L1104" s="97"/>
    </row>
    <row r="1105" spans="1:12" s="98" customFormat="1" ht="20.25" customHeight="1" x14ac:dyDescent="0.25">
      <c r="A1105" s="108"/>
      <c r="B1105" s="115"/>
      <c r="C1105" s="115"/>
      <c r="D1105" s="115"/>
      <c r="E1105" s="75">
        <v>31322</v>
      </c>
      <c r="F1105" s="111"/>
      <c r="G1105" s="10" t="s">
        <v>43</v>
      </c>
      <c r="H1105" s="111" t="s">
        <v>256</v>
      </c>
      <c r="I1105" s="117">
        <f>I1106</f>
        <v>0</v>
      </c>
      <c r="J1105" s="117">
        <f>J1106</f>
        <v>0</v>
      </c>
      <c r="K1105" s="117">
        <f>K1106</f>
        <v>0</v>
      </c>
      <c r="L1105" s="97"/>
    </row>
    <row r="1106" spans="1:12" s="98" customFormat="1" ht="20.25" customHeight="1" x14ac:dyDescent="0.25">
      <c r="A1106" s="108"/>
      <c r="B1106" s="115"/>
      <c r="C1106" s="115"/>
      <c r="D1106" s="115"/>
      <c r="E1106" s="9"/>
      <c r="F1106" s="155">
        <v>313220</v>
      </c>
      <c r="G1106" s="156" t="s">
        <v>43</v>
      </c>
      <c r="H1106" s="157" t="s">
        <v>256</v>
      </c>
      <c r="I1106" s="158">
        <v>0</v>
      </c>
      <c r="J1106" s="158">
        <f>K1106-I1106</f>
        <v>0</v>
      </c>
      <c r="K1106" s="158">
        <v>0</v>
      </c>
      <c r="L1106" s="97"/>
    </row>
    <row r="1107" spans="1:12" s="98" customFormat="1" ht="20.25" customHeight="1" x14ac:dyDescent="0.25">
      <c r="A1107" s="108"/>
      <c r="B1107" s="115"/>
      <c r="C1107" s="115"/>
      <c r="D1107" s="115">
        <v>3133</v>
      </c>
      <c r="E1107" s="115"/>
      <c r="F1107" s="116"/>
      <c r="G1107" s="10" t="s">
        <v>43</v>
      </c>
      <c r="H1107" s="111" t="s">
        <v>257</v>
      </c>
      <c r="I1107" s="117">
        <f t="shared" ref="I1107:K1108" si="203">I1108</f>
        <v>0</v>
      </c>
      <c r="J1107" s="117">
        <f t="shared" si="203"/>
        <v>0</v>
      </c>
      <c r="K1107" s="117">
        <f t="shared" si="203"/>
        <v>0</v>
      </c>
      <c r="L1107" s="97"/>
    </row>
    <row r="1108" spans="1:12" s="98" customFormat="1" ht="20.25" customHeight="1" x14ac:dyDescent="0.25">
      <c r="A1108" s="108"/>
      <c r="B1108" s="115"/>
      <c r="C1108" s="115"/>
      <c r="D1108" s="115"/>
      <c r="E1108" s="75">
        <v>31332</v>
      </c>
      <c r="F1108" s="111"/>
      <c r="G1108" s="10" t="s">
        <v>43</v>
      </c>
      <c r="H1108" s="111" t="s">
        <v>257</v>
      </c>
      <c r="I1108" s="117">
        <f t="shared" si="203"/>
        <v>0</v>
      </c>
      <c r="J1108" s="117">
        <f t="shared" si="203"/>
        <v>0</v>
      </c>
      <c r="K1108" s="117">
        <f t="shared" si="203"/>
        <v>0</v>
      </c>
      <c r="L1108" s="97"/>
    </row>
    <row r="1109" spans="1:12" s="98" customFormat="1" ht="20.25" customHeight="1" x14ac:dyDescent="0.25">
      <c r="A1109" s="108"/>
      <c r="B1109" s="115"/>
      <c r="C1109" s="115"/>
      <c r="D1109" s="115"/>
      <c r="E1109" s="9"/>
      <c r="F1109" s="155">
        <v>313320</v>
      </c>
      <c r="G1109" s="156" t="s">
        <v>43</v>
      </c>
      <c r="H1109" s="157" t="s">
        <v>257</v>
      </c>
      <c r="I1109" s="158">
        <v>0</v>
      </c>
      <c r="J1109" s="158">
        <f>K1109-I1109</f>
        <v>0</v>
      </c>
      <c r="K1109" s="158">
        <v>0</v>
      </c>
      <c r="L1109" s="97"/>
    </row>
    <row r="1110" spans="1:12" s="98" customFormat="1" ht="23.1" customHeight="1" x14ac:dyDescent="0.25">
      <c r="A1110" s="108"/>
      <c r="B1110" s="108">
        <v>32</v>
      </c>
      <c r="C1110" s="108"/>
      <c r="D1110" s="108"/>
      <c r="E1110" s="108"/>
      <c r="F1110" s="108"/>
      <c r="G1110" s="159" t="s">
        <v>43</v>
      </c>
      <c r="H1110" s="109" t="s">
        <v>7</v>
      </c>
      <c r="I1110" s="112">
        <f t="shared" ref="I1110:K1110" si="204">I1111+I1127+I1151+I1180</f>
        <v>21000</v>
      </c>
      <c r="J1110" s="112">
        <f t="shared" si="204"/>
        <v>0</v>
      </c>
      <c r="K1110" s="112">
        <f t="shared" si="204"/>
        <v>21000</v>
      </c>
      <c r="L1110" s="97"/>
    </row>
    <row r="1111" spans="1:12" s="98" customFormat="1" ht="20.25" customHeight="1" x14ac:dyDescent="0.25">
      <c r="A1111" s="108"/>
      <c r="B1111" s="115"/>
      <c r="C1111" s="115">
        <v>321</v>
      </c>
      <c r="D1111" s="115"/>
      <c r="E1111" s="115"/>
      <c r="F1111" s="116"/>
      <c r="G1111" s="10" t="s">
        <v>43</v>
      </c>
      <c r="H1111" s="111" t="s">
        <v>137</v>
      </c>
      <c r="I1111" s="117">
        <f>I1112+I1121</f>
        <v>330</v>
      </c>
      <c r="J1111" s="117">
        <f>J1112+J1121</f>
        <v>0</v>
      </c>
      <c r="K1111" s="117">
        <f>K1112+K1121</f>
        <v>330</v>
      </c>
      <c r="L1111" s="97"/>
    </row>
    <row r="1112" spans="1:12" s="98" customFormat="1" ht="20.25" customHeight="1" x14ac:dyDescent="0.25">
      <c r="A1112" s="108"/>
      <c r="B1112" s="115"/>
      <c r="C1112" s="115"/>
      <c r="D1112" s="115">
        <v>3211</v>
      </c>
      <c r="E1112" s="115"/>
      <c r="F1112" s="116"/>
      <c r="G1112" s="10" t="s">
        <v>43</v>
      </c>
      <c r="H1112" s="111" t="s">
        <v>138</v>
      </c>
      <c r="I1112" s="117">
        <f>I1113+I1115</f>
        <v>130</v>
      </c>
      <c r="J1112" s="117">
        <f>J1113+J1115</f>
        <v>0</v>
      </c>
      <c r="K1112" s="117">
        <f>K1113+K1115</f>
        <v>130</v>
      </c>
      <c r="L1112" s="97"/>
    </row>
    <row r="1113" spans="1:12" s="98" customFormat="1" ht="20.25" customHeight="1" x14ac:dyDescent="0.25">
      <c r="A1113" s="108"/>
      <c r="B1113" s="115"/>
      <c r="C1113" s="115"/>
      <c r="D1113" s="115"/>
      <c r="E1113" s="75">
        <v>32111</v>
      </c>
      <c r="F1113" s="111"/>
      <c r="G1113" s="10" t="s">
        <v>43</v>
      </c>
      <c r="H1113" s="111" t="s">
        <v>139</v>
      </c>
      <c r="I1113" s="117">
        <f t="shared" ref="I1113:K1113" si="205">I1114</f>
        <v>50</v>
      </c>
      <c r="J1113" s="117">
        <f t="shared" si="205"/>
        <v>0</v>
      </c>
      <c r="K1113" s="117">
        <f t="shared" si="205"/>
        <v>50</v>
      </c>
      <c r="L1113" s="97"/>
    </row>
    <row r="1114" spans="1:12" s="98" customFormat="1" ht="20.25" customHeight="1" x14ac:dyDescent="0.25">
      <c r="A1114" s="108"/>
      <c r="B1114" s="115"/>
      <c r="C1114" s="115"/>
      <c r="D1114" s="115"/>
      <c r="E1114" s="9"/>
      <c r="F1114" s="155">
        <v>321110</v>
      </c>
      <c r="G1114" s="156" t="s">
        <v>43</v>
      </c>
      <c r="H1114" s="157" t="s">
        <v>139</v>
      </c>
      <c r="I1114" s="158">
        <v>50</v>
      </c>
      <c r="J1114" s="158">
        <f>K1114-I1114</f>
        <v>0</v>
      </c>
      <c r="K1114" s="162">
        <v>50</v>
      </c>
      <c r="L1114" s="97"/>
    </row>
    <row r="1115" spans="1:12" s="98" customFormat="1" ht="20.25" customHeight="1" x14ac:dyDescent="0.25">
      <c r="A1115" s="108"/>
      <c r="B1115" s="115"/>
      <c r="C1115" s="115"/>
      <c r="D1115" s="115"/>
      <c r="E1115" s="75">
        <v>32113</v>
      </c>
      <c r="F1115" s="111"/>
      <c r="G1115" s="10" t="s">
        <v>43</v>
      </c>
      <c r="H1115" s="111" t="s">
        <v>140</v>
      </c>
      <c r="I1115" s="117">
        <f t="shared" ref="I1115:K1115" si="206">I1116</f>
        <v>80</v>
      </c>
      <c r="J1115" s="117">
        <f t="shared" si="206"/>
        <v>0</v>
      </c>
      <c r="K1115" s="117">
        <f t="shared" si="206"/>
        <v>80</v>
      </c>
      <c r="L1115" s="97"/>
    </row>
    <row r="1116" spans="1:12" s="98" customFormat="1" ht="20.25" customHeight="1" x14ac:dyDescent="0.25">
      <c r="A1116" s="108"/>
      <c r="B1116" s="115"/>
      <c r="C1116" s="115"/>
      <c r="D1116" s="115"/>
      <c r="E1116" s="9"/>
      <c r="F1116" s="155">
        <v>321130</v>
      </c>
      <c r="G1116" s="156" t="s">
        <v>43</v>
      </c>
      <c r="H1116" s="157" t="s">
        <v>140</v>
      </c>
      <c r="I1116" s="158">
        <v>80</v>
      </c>
      <c r="J1116" s="158">
        <f>K1116-I1116</f>
        <v>0</v>
      </c>
      <c r="K1116" s="162">
        <v>80</v>
      </c>
      <c r="L1116" s="97"/>
    </row>
    <row r="1117" spans="1:12" s="98" customFormat="1" ht="20.25" customHeight="1" x14ac:dyDescent="0.25">
      <c r="A1117" s="108"/>
      <c r="B1117" s="115"/>
      <c r="C1117" s="115"/>
      <c r="D1117" s="115"/>
      <c r="E1117" s="75">
        <v>32115</v>
      </c>
      <c r="F1117" s="111"/>
      <c r="G1117" s="10" t="s">
        <v>43</v>
      </c>
      <c r="H1117" s="111" t="s">
        <v>292</v>
      </c>
      <c r="I1117" s="117"/>
      <c r="J1117" s="117"/>
      <c r="K1117" s="117"/>
      <c r="L1117" s="97"/>
    </row>
    <row r="1118" spans="1:12" s="98" customFormat="1" ht="20.25" customHeight="1" x14ac:dyDescent="0.25">
      <c r="A1118" s="108"/>
      <c r="B1118" s="115"/>
      <c r="C1118" s="115"/>
      <c r="D1118" s="115"/>
      <c r="E1118" s="9"/>
      <c r="F1118" s="155">
        <v>321150</v>
      </c>
      <c r="G1118" s="156" t="s">
        <v>43</v>
      </c>
      <c r="H1118" s="157" t="s">
        <v>292</v>
      </c>
      <c r="I1118" s="158"/>
      <c r="J1118" s="158"/>
      <c r="K1118" s="158"/>
      <c r="L1118" s="97"/>
    </row>
    <row r="1119" spans="1:12" s="98" customFormat="1" ht="20.25" customHeight="1" x14ac:dyDescent="0.25">
      <c r="A1119" s="108"/>
      <c r="B1119" s="115"/>
      <c r="C1119" s="115"/>
      <c r="D1119" s="115"/>
      <c r="E1119" s="75">
        <v>32119</v>
      </c>
      <c r="F1119" s="111"/>
      <c r="G1119" s="10" t="s">
        <v>43</v>
      </c>
      <c r="H1119" s="111" t="s">
        <v>142</v>
      </c>
      <c r="I1119" s="117"/>
      <c r="J1119" s="117"/>
      <c r="K1119" s="117"/>
      <c r="L1119" s="97"/>
    </row>
    <row r="1120" spans="1:12" s="98" customFormat="1" ht="20.25" customHeight="1" x14ac:dyDescent="0.25">
      <c r="A1120" s="108"/>
      <c r="B1120" s="115"/>
      <c r="C1120" s="115"/>
      <c r="D1120" s="115"/>
      <c r="E1120" s="9"/>
      <c r="F1120" s="155">
        <v>321190</v>
      </c>
      <c r="G1120" s="156" t="s">
        <v>43</v>
      </c>
      <c r="H1120" s="157" t="s">
        <v>142</v>
      </c>
      <c r="I1120" s="158"/>
      <c r="J1120" s="158"/>
      <c r="K1120" s="158"/>
      <c r="L1120" s="97"/>
    </row>
    <row r="1121" spans="1:12" s="98" customFormat="1" ht="20.25" customHeight="1" x14ac:dyDescent="0.25">
      <c r="A1121" s="108"/>
      <c r="B1121" s="115"/>
      <c r="C1121" s="115"/>
      <c r="D1121" s="115">
        <v>3213</v>
      </c>
      <c r="E1121" s="115"/>
      <c r="F1121" s="116"/>
      <c r="G1121" s="10" t="s">
        <v>43</v>
      </c>
      <c r="H1121" s="111" t="s">
        <v>146</v>
      </c>
      <c r="I1121" s="117">
        <f t="shared" ref="I1121:K1122" si="207">I1122</f>
        <v>200</v>
      </c>
      <c r="J1121" s="117">
        <f t="shared" si="207"/>
        <v>0</v>
      </c>
      <c r="K1121" s="117">
        <f t="shared" si="207"/>
        <v>200</v>
      </c>
      <c r="L1121" s="97"/>
    </row>
    <row r="1122" spans="1:12" s="98" customFormat="1" ht="20.25" customHeight="1" x14ac:dyDescent="0.25">
      <c r="A1122" s="108"/>
      <c r="B1122" s="115"/>
      <c r="C1122" s="115"/>
      <c r="D1122" s="115"/>
      <c r="E1122" s="75">
        <v>32131</v>
      </c>
      <c r="F1122" s="111"/>
      <c r="G1122" s="10" t="s">
        <v>43</v>
      </c>
      <c r="H1122" s="111" t="s">
        <v>147</v>
      </c>
      <c r="I1122" s="117">
        <f t="shared" si="207"/>
        <v>200</v>
      </c>
      <c r="J1122" s="117">
        <f t="shared" si="207"/>
        <v>0</v>
      </c>
      <c r="K1122" s="117">
        <f t="shared" si="207"/>
        <v>200</v>
      </c>
      <c r="L1122" s="97"/>
    </row>
    <row r="1123" spans="1:12" s="98" customFormat="1" ht="20.25" customHeight="1" x14ac:dyDescent="0.25">
      <c r="A1123" s="108"/>
      <c r="B1123" s="115"/>
      <c r="C1123" s="115"/>
      <c r="D1123" s="115"/>
      <c r="E1123" s="9"/>
      <c r="F1123" s="155">
        <v>321310</v>
      </c>
      <c r="G1123" s="156" t="s">
        <v>43</v>
      </c>
      <c r="H1123" s="157" t="s">
        <v>148</v>
      </c>
      <c r="I1123" s="158">
        <v>200</v>
      </c>
      <c r="J1123" s="158">
        <f>K1123-I1123</f>
        <v>0</v>
      </c>
      <c r="K1123" s="162">
        <v>200</v>
      </c>
      <c r="L1123" s="97"/>
    </row>
    <row r="1124" spans="1:12" s="98" customFormat="1" ht="20.25" customHeight="1" x14ac:dyDescent="0.25">
      <c r="A1124" s="108"/>
      <c r="B1124" s="115"/>
      <c r="C1124" s="115"/>
      <c r="D1124" s="115"/>
      <c r="E1124" s="9"/>
      <c r="F1124" s="155">
        <v>321311</v>
      </c>
      <c r="G1124" s="156" t="s">
        <v>43</v>
      </c>
      <c r="H1124" s="157" t="s">
        <v>149</v>
      </c>
      <c r="I1124" s="158"/>
      <c r="J1124" s="158"/>
      <c r="K1124" s="158"/>
      <c r="L1124" s="97"/>
    </row>
    <row r="1125" spans="1:12" s="98" customFormat="1" ht="20.25" customHeight="1" x14ac:dyDescent="0.25">
      <c r="A1125" s="108"/>
      <c r="B1125" s="115"/>
      <c r="C1125" s="115"/>
      <c r="D1125" s="115"/>
      <c r="E1125" s="75">
        <v>32132</v>
      </c>
      <c r="F1125" s="111"/>
      <c r="G1125" s="10" t="s">
        <v>43</v>
      </c>
      <c r="H1125" s="111" t="s">
        <v>150</v>
      </c>
      <c r="I1125" s="117"/>
      <c r="J1125" s="117"/>
      <c r="K1125" s="117"/>
      <c r="L1125" s="97"/>
    </row>
    <row r="1126" spans="1:12" s="98" customFormat="1" ht="20.25" customHeight="1" x14ac:dyDescent="0.25">
      <c r="A1126" s="108"/>
      <c r="B1126" s="115"/>
      <c r="C1126" s="115"/>
      <c r="D1126" s="115"/>
      <c r="E1126" s="9"/>
      <c r="F1126" s="155">
        <v>321320</v>
      </c>
      <c r="G1126" s="156" t="s">
        <v>43</v>
      </c>
      <c r="H1126" s="157" t="s">
        <v>150</v>
      </c>
      <c r="I1126" s="158"/>
      <c r="J1126" s="158"/>
      <c r="K1126" s="158"/>
      <c r="L1126" s="97"/>
    </row>
    <row r="1127" spans="1:12" s="98" customFormat="1" ht="20.25" customHeight="1" x14ac:dyDescent="0.25">
      <c r="A1127" s="108"/>
      <c r="B1127" s="115"/>
      <c r="C1127" s="115">
        <v>322</v>
      </c>
      <c r="D1127" s="115"/>
      <c r="E1127" s="115"/>
      <c r="F1127" s="116"/>
      <c r="G1127" s="10" t="s">
        <v>43</v>
      </c>
      <c r="H1127" s="111" t="s">
        <v>151</v>
      </c>
      <c r="I1127" s="117">
        <f>I1128+I1138+I1143</f>
        <v>7660</v>
      </c>
      <c r="J1127" s="117">
        <f>J1128+J1138+J1143</f>
        <v>0</v>
      </c>
      <c r="K1127" s="117">
        <f>K1128+K1138+K1143</f>
        <v>7660</v>
      </c>
      <c r="L1127" s="97"/>
    </row>
    <row r="1128" spans="1:12" s="98" customFormat="1" ht="20.25" customHeight="1" x14ac:dyDescent="0.25">
      <c r="A1128" s="108"/>
      <c r="B1128" s="115"/>
      <c r="C1128" s="115"/>
      <c r="D1128" s="115">
        <v>3221</v>
      </c>
      <c r="E1128" s="115"/>
      <c r="F1128" s="116"/>
      <c r="G1128" s="10" t="s">
        <v>43</v>
      </c>
      <c r="H1128" s="111" t="s">
        <v>152</v>
      </c>
      <c r="I1128" s="117">
        <f>I1129+I1134+I1136</f>
        <v>500</v>
      </c>
      <c r="J1128" s="117">
        <f>J1129+J1134+J1136</f>
        <v>0</v>
      </c>
      <c r="K1128" s="117">
        <f>K1129+K1134+K1136</f>
        <v>500</v>
      </c>
      <c r="L1128" s="97"/>
    </row>
    <row r="1129" spans="1:12" s="98" customFormat="1" ht="20.25" customHeight="1" x14ac:dyDescent="0.25">
      <c r="A1129" s="108"/>
      <c r="B1129" s="115"/>
      <c r="C1129" s="115"/>
      <c r="D1129" s="115"/>
      <c r="E1129" s="75">
        <v>32211</v>
      </c>
      <c r="F1129" s="111"/>
      <c r="G1129" s="10" t="s">
        <v>43</v>
      </c>
      <c r="H1129" s="111" t="s">
        <v>153</v>
      </c>
      <c r="I1129" s="117">
        <f>I1130+I1131</f>
        <v>190</v>
      </c>
      <c r="J1129" s="117">
        <f>J1130+J1131</f>
        <v>0</v>
      </c>
      <c r="K1129" s="117">
        <f>K1130+K1131</f>
        <v>190</v>
      </c>
      <c r="L1129" s="97"/>
    </row>
    <row r="1130" spans="1:12" s="98" customFormat="1" ht="20.25" customHeight="1" x14ac:dyDescent="0.25">
      <c r="A1130" s="108"/>
      <c r="B1130" s="115"/>
      <c r="C1130" s="115"/>
      <c r="D1130" s="115"/>
      <c r="E1130" s="9"/>
      <c r="F1130" s="155">
        <v>322110</v>
      </c>
      <c r="G1130" s="156" t="s">
        <v>43</v>
      </c>
      <c r="H1130" s="157" t="s">
        <v>153</v>
      </c>
      <c r="I1130" s="158">
        <v>80</v>
      </c>
      <c r="J1130" s="158">
        <f>K1130-I1130</f>
        <v>0</v>
      </c>
      <c r="K1130" s="162">
        <v>80</v>
      </c>
      <c r="L1130" s="97"/>
    </row>
    <row r="1131" spans="1:12" s="98" customFormat="1" ht="20.25" customHeight="1" x14ac:dyDescent="0.25">
      <c r="A1131" s="108"/>
      <c r="B1131" s="115"/>
      <c r="C1131" s="115"/>
      <c r="D1131" s="115"/>
      <c r="E1131" s="9"/>
      <c r="F1131" s="155">
        <v>322111</v>
      </c>
      <c r="G1131" s="156" t="s">
        <v>43</v>
      </c>
      <c r="H1131" s="157" t="s">
        <v>155</v>
      </c>
      <c r="I1131" s="158">
        <v>110</v>
      </c>
      <c r="J1131" s="158">
        <f>K1131-I1131</f>
        <v>0</v>
      </c>
      <c r="K1131" s="162">
        <v>110</v>
      </c>
      <c r="L1131" s="97"/>
    </row>
    <row r="1132" spans="1:12" s="98" customFormat="1" ht="20.25" customHeight="1" x14ac:dyDescent="0.25">
      <c r="A1132" s="108"/>
      <c r="B1132" s="115"/>
      <c r="C1132" s="115"/>
      <c r="D1132" s="115"/>
      <c r="E1132" s="75">
        <v>32212</v>
      </c>
      <c r="F1132" s="111"/>
      <c r="G1132" s="10" t="s">
        <v>43</v>
      </c>
      <c r="H1132" s="111" t="s">
        <v>160</v>
      </c>
      <c r="I1132" s="117"/>
      <c r="J1132" s="117"/>
      <c r="K1132" s="117"/>
      <c r="L1132" s="97"/>
    </row>
    <row r="1133" spans="1:12" s="98" customFormat="1" ht="20.25" customHeight="1" x14ac:dyDescent="0.25">
      <c r="A1133" s="108"/>
      <c r="B1133" s="115"/>
      <c r="C1133" s="115"/>
      <c r="D1133" s="115"/>
      <c r="E1133" s="9"/>
      <c r="F1133" s="155">
        <v>322120</v>
      </c>
      <c r="G1133" s="156" t="s">
        <v>43</v>
      </c>
      <c r="H1133" s="157" t="s">
        <v>160</v>
      </c>
      <c r="I1133" s="158"/>
      <c r="J1133" s="158"/>
      <c r="K1133" s="158"/>
      <c r="L1133" s="97"/>
    </row>
    <row r="1134" spans="1:12" s="98" customFormat="1" ht="20.25" customHeight="1" x14ac:dyDescent="0.25">
      <c r="A1134" s="108"/>
      <c r="B1134" s="115"/>
      <c r="C1134" s="115"/>
      <c r="D1134" s="115"/>
      <c r="E1134" s="75">
        <v>32214</v>
      </c>
      <c r="F1134" s="111"/>
      <c r="G1134" s="10" t="s">
        <v>43</v>
      </c>
      <c r="H1134" s="111" t="s">
        <v>161</v>
      </c>
      <c r="I1134" s="117">
        <f>I1135</f>
        <v>80</v>
      </c>
      <c r="J1134" s="117">
        <f>J1135</f>
        <v>0</v>
      </c>
      <c r="K1134" s="117">
        <f>K1135</f>
        <v>80</v>
      </c>
      <c r="L1134" s="97"/>
    </row>
    <row r="1135" spans="1:12" s="98" customFormat="1" ht="20.25" customHeight="1" x14ac:dyDescent="0.25">
      <c r="A1135" s="108"/>
      <c r="B1135" s="115"/>
      <c r="C1135" s="115"/>
      <c r="D1135" s="115"/>
      <c r="E1135" s="9"/>
      <c r="F1135" s="155">
        <v>322140</v>
      </c>
      <c r="G1135" s="156" t="s">
        <v>43</v>
      </c>
      <c r="H1135" s="157" t="s">
        <v>161</v>
      </c>
      <c r="I1135" s="158">
        <v>80</v>
      </c>
      <c r="J1135" s="158">
        <f>K1135-I1135</f>
        <v>0</v>
      </c>
      <c r="K1135" s="162">
        <v>80</v>
      </c>
      <c r="L1135" s="97"/>
    </row>
    <row r="1136" spans="1:12" s="98" customFormat="1" ht="20.25" customHeight="1" x14ac:dyDescent="0.25">
      <c r="A1136" s="108"/>
      <c r="B1136" s="115"/>
      <c r="C1136" s="115"/>
      <c r="D1136" s="115"/>
      <c r="E1136" s="75">
        <v>32216</v>
      </c>
      <c r="F1136" s="111"/>
      <c r="G1136" s="10" t="s">
        <v>43</v>
      </c>
      <c r="H1136" s="111" t="s">
        <v>162</v>
      </c>
      <c r="I1136" s="117">
        <f>I1137</f>
        <v>230</v>
      </c>
      <c r="J1136" s="117">
        <f>J1137</f>
        <v>0</v>
      </c>
      <c r="K1136" s="117">
        <f>K1137</f>
        <v>230</v>
      </c>
      <c r="L1136" s="97"/>
    </row>
    <row r="1137" spans="1:12" s="98" customFormat="1" ht="20.25" customHeight="1" x14ac:dyDescent="0.25">
      <c r="A1137" s="108"/>
      <c r="B1137" s="115"/>
      <c r="C1137" s="115"/>
      <c r="D1137" s="115"/>
      <c r="E1137" s="9"/>
      <c r="F1137" s="155">
        <v>322160</v>
      </c>
      <c r="G1137" s="156" t="s">
        <v>43</v>
      </c>
      <c r="H1137" s="157" t="s">
        <v>162</v>
      </c>
      <c r="I1137" s="158">
        <v>230</v>
      </c>
      <c r="J1137" s="158">
        <f>K1137-I1137</f>
        <v>0</v>
      </c>
      <c r="K1137" s="162">
        <v>230</v>
      </c>
      <c r="L1137" s="97"/>
    </row>
    <row r="1138" spans="1:12" s="98" customFormat="1" ht="20.25" customHeight="1" x14ac:dyDescent="0.25">
      <c r="A1138" s="108"/>
      <c r="B1138" s="115"/>
      <c r="C1138" s="115"/>
      <c r="D1138" s="115">
        <v>3222</v>
      </c>
      <c r="E1138" s="115"/>
      <c r="F1138" s="116"/>
      <c r="G1138" s="10" t="s">
        <v>43</v>
      </c>
      <c r="H1138" s="111" t="s">
        <v>164</v>
      </c>
      <c r="I1138" s="117">
        <f>I1139+I1141</f>
        <v>4350</v>
      </c>
      <c r="J1138" s="117">
        <f>J1139+J1141</f>
        <v>0</v>
      </c>
      <c r="K1138" s="117">
        <f>K1139+K1141</f>
        <v>4350</v>
      </c>
      <c r="L1138" s="97"/>
    </row>
    <row r="1139" spans="1:12" s="98" customFormat="1" ht="20.25" customHeight="1" x14ac:dyDescent="0.25">
      <c r="A1139" s="108"/>
      <c r="B1139" s="115"/>
      <c r="C1139" s="115"/>
      <c r="D1139" s="115"/>
      <c r="E1139" s="75">
        <v>32221</v>
      </c>
      <c r="F1139" s="111"/>
      <c r="G1139" s="10" t="s">
        <v>43</v>
      </c>
      <c r="H1139" s="111" t="s">
        <v>165</v>
      </c>
      <c r="I1139" s="117">
        <f>I1140</f>
        <v>1250</v>
      </c>
      <c r="J1139" s="117">
        <f>J1140</f>
        <v>0</v>
      </c>
      <c r="K1139" s="117">
        <f>K1140</f>
        <v>1250</v>
      </c>
      <c r="L1139" s="97"/>
    </row>
    <row r="1140" spans="1:12" s="98" customFormat="1" ht="20.25" customHeight="1" x14ac:dyDescent="0.25">
      <c r="A1140" s="108"/>
      <c r="B1140" s="115"/>
      <c r="C1140" s="115"/>
      <c r="D1140" s="115"/>
      <c r="E1140" s="9"/>
      <c r="F1140" s="155">
        <v>322210</v>
      </c>
      <c r="G1140" s="156" t="s">
        <v>43</v>
      </c>
      <c r="H1140" s="157" t="s">
        <v>165</v>
      </c>
      <c r="I1140" s="158">
        <v>1250</v>
      </c>
      <c r="J1140" s="158">
        <f>K1140-I1140</f>
        <v>0</v>
      </c>
      <c r="K1140" s="162">
        <v>1250</v>
      </c>
      <c r="L1140" s="97"/>
    </row>
    <row r="1141" spans="1:12" s="98" customFormat="1" ht="20.25" customHeight="1" x14ac:dyDescent="0.25">
      <c r="A1141" s="108"/>
      <c r="B1141" s="115"/>
      <c r="C1141" s="115"/>
      <c r="D1141" s="115"/>
      <c r="E1141" s="75">
        <v>32222</v>
      </c>
      <c r="F1141" s="111"/>
      <c r="G1141" s="10" t="s">
        <v>43</v>
      </c>
      <c r="H1141" s="111" t="s">
        <v>167</v>
      </c>
      <c r="I1141" s="117">
        <f>I1142</f>
        <v>3100</v>
      </c>
      <c r="J1141" s="117">
        <f>J1142</f>
        <v>0</v>
      </c>
      <c r="K1141" s="117">
        <f>K1142</f>
        <v>3100</v>
      </c>
      <c r="L1141" s="97"/>
    </row>
    <row r="1142" spans="1:12" s="98" customFormat="1" ht="20.25" customHeight="1" x14ac:dyDescent="0.25">
      <c r="A1142" s="108"/>
      <c r="B1142" s="115"/>
      <c r="C1142" s="115"/>
      <c r="D1142" s="115"/>
      <c r="E1142" s="9"/>
      <c r="F1142" s="155">
        <v>322220</v>
      </c>
      <c r="G1142" s="156" t="s">
        <v>43</v>
      </c>
      <c r="H1142" s="157" t="s">
        <v>167</v>
      </c>
      <c r="I1142" s="158">
        <v>3100</v>
      </c>
      <c r="J1142" s="158">
        <f>K1142-I1142</f>
        <v>0</v>
      </c>
      <c r="K1142" s="162">
        <v>3100</v>
      </c>
      <c r="L1142" s="97"/>
    </row>
    <row r="1143" spans="1:12" s="98" customFormat="1" ht="20.25" customHeight="1" x14ac:dyDescent="0.25">
      <c r="A1143" s="108"/>
      <c r="B1143" s="115"/>
      <c r="C1143" s="115"/>
      <c r="D1143" s="115">
        <v>3223</v>
      </c>
      <c r="E1143" s="115"/>
      <c r="F1143" s="116"/>
      <c r="G1143" s="10" t="s">
        <v>43</v>
      </c>
      <c r="H1143" s="111" t="s">
        <v>170</v>
      </c>
      <c r="I1143" s="117">
        <f>I1144+I1147+I1149</f>
        <v>2810</v>
      </c>
      <c r="J1143" s="117">
        <f>J1144+J1147+J1149</f>
        <v>0</v>
      </c>
      <c r="K1143" s="117">
        <f>K1144+K1147+K1149</f>
        <v>2810</v>
      </c>
      <c r="L1143" s="97"/>
    </row>
    <row r="1144" spans="1:12" s="98" customFormat="1" ht="20.25" customHeight="1" x14ac:dyDescent="0.25">
      <c r="A1144" s="108"/>
      <c r="B1144" s="115"/>
      <c r="C1144" s="115"/>
      <c r="D1144" s="115"/>
      <c r="E1144" s="75">
        <v>32231</v>
      </c>
      <c r="F1144" s="111"/>
      <c r="G1144" s="10" t="s">
        <v>43</v>
      </c>
      <c r="H1144" s="111" t="s">
        <v>171</v>
      </c>
      <c r="I1144" s="117">
        <f>I1145+I1146</f>
        <v>1520</v>
      </c>
      <c r="J1144" s="117">
        <f>J1145+J1146</f>
        <v>0</v>
      </c>
      <c r="K1144" s="117">
        <f>K1145+K1146</f>
        <v>1520</v>
      </c>
      <c r="L1144" s="97"/>
    </row>
    <row r="1145" spans="1:12" s="98" customFormat="1" ht="20.25" customHeight="1" x14ac:dyDescent="0.25">
      <c r="A1145" s="108"/>
      <c r="B1145" s="115"/>
      <c r="C1145" s="115"/>
      <c r="D1145" s="115"/>
      <c r="E1145" s="9"/>
      <c r="F1145" s="155">
        <v>322310</v>
      </c>
      <c r="G1145" s="156" t="s">
        <v>43</v>
      </c>
      <c r="H1145" s="157" t="s">
        <v>171</v>
      </c>
      <c r="I1145" s="158">
        <v>720</v>
      </c>
      <c r="J1145" s="158">
        <f>K1145-I1145</f>
        <v>0</v>
      </c>
      <c r="K1145" s="162">
        <v>720</v>
      </c>
      <c r="L1145" s="97"/>
    </row>
    <row r="1146" spans="1:12" s="98" customFormat="1" ht="20.25" customHeight="1" x14ac:dyDescent="0.25">
      <c r="A1146" s="108"/>
      <c r="B1146" s="115"/>
      <c r="C1146" s="115"/>
      <c r="D1146" s="115"/>
      <c r="E1146" s="9"/>
      <c r="F1146" s="155">
        <v>322311</v>
      </c>
      <c r="G1146" s="156" t="s">
        <v>43</v>
      </c>
      <c r="H1146" s="157" t="s">
        <v>262</v>
      </c>
      <c r="I1146" s="158">
        <v>800</v>
      </c>
      <c r="J1146" s="158">
        <f>K1146-I1146</f>
        <v>0</v>
      </c>
      <c r="K1146" s="162">
        <v>800</v>
      </c>
      <c r="L1146" s="97"/>
    </row>
    <row r="1147" spans="1:12" s="98" customFormat="1" ht="20.25" customHeight="1" x14ac:dyDescent="0.25">
      <c r="A1147" s="108"/>
      <c r="B1147" s="115"/>
      <c r="C1147" s="115"/>
      <c r="D1147" s="115"/>
      <c r="E1147" s="75">
        <v>32233</v>
      </c>
      <c r="F1147" s="111"/>
      <c r="G1147" s="10" t="s">
        <v>43</v>
      </c>
      <c r="H1147" s="111" t="s">
        <v>173</v>
      </c>
      <c r="I1147" s="117">
        <f>I1148</f>
        <v>620</v>
      </c>
      <c r="J1147" s="117">
        <f>J1148</f>
        <v>0</v>
      </c>
      <c r="K1147" s="117">
        <f>K1148</f>
        <v>620</v>
      </c>
      <c r="L1147" s="97"/>
    </row>
    <row r="1148" spans="1:12" s="98" customFormat="1" ht="20.25" customHeight="1" x14ac:dyDescent="0.25">
      <c r="A1148" s="108"/>
      <c r="B1148" s="115"/>
      <c r="C1148" s="115"/>
      <c r="D1148" s="115"/>
      <c r="E1148" s="9"/>
      <c r="F1148" s="155">
        <v>322330</v>
      </c>
      <c r="G1148" s="156" t="s">
        <v>43</v>
      </c>
      <c r="H1148" s="157" t="s">
        <v>173</v>
      </c>
      <c r="I1148" s="158">
        <v>620</v>
      </c>
      <c r="J1148" s="158">
        <f>K1148-I1148</f>
        <v>0</v>
      </c>
      <c r="K1148" s="162">
        <v>620</v>
      </c>
      <c r="L1148" s="97"/>
    </row>
    <row r="1149" spans="1:12" s="98" customFormat="1" ht="20.25" customHeight="1" x14ac:dyDescent="0.25">
      <c r="A1149" s="108"/>
      <c r="B1149" s="115"/>
      <c r="C1149" s="115"/>
      <c r="D1149" s="115"/>
      <c r="E1149" s="75">
        <v>32234</v>
      </c>
      <c r="F1149" s="111"/>
      <c r="G1149" s="10" t="s">
        <v>43</v>
      </c>
      <c r="H1149" s="111" t="s">
        <v>174</v>
      </c>
      <c r="I1149" s="117">
        <f>I1150</f>
        <v>670</v>
      </c>
      <c r="J1149" s="117">
        <f>J1150</f>
        <v>0</v>
      </c>
      <c r="K1149" s="117">
        <f>K1150</f>
        <v>670</v>
      </c>
      <c r="L1149" s="97"/>
    </row>
    <row r="1150" spans="1:12" s="98" customFormat="1" ht="20.25" customHeight="1" x14ac:dyDescent="0.25">
      <c r="A1150" s="108"/>
      <c r="B1150" s="115"/>
      <c r="C1150" s="115"/>
      <c r="D1150" s="115"/>
      <c r="E1150" s="9"/>
      <c r="F1150" s="155">
        <v>322340</v>
      </c>
      <c r="G1150" s="156" t="s">
        <v>43</v>
      </c>
      <c r="H1150" s="157" t="s">
        <v>174</v>
      </c>
      <c r="I1150" s="158">
        <v>670</v>
      </c>
      <c r="J1150" s="158">
        <f>K1150-I1150</f>
        <v>0</v>
      </c>
      <c r="K1150" s="162">
        <v>670</v>
      </c>
      <c r="L1150" s="97"/>
    </row>
    <row r="1151" spans="1:12" s="98" customFormat="1" ht="20.25" customHeight="1" x14ac:dyDescent="0.25">
      <c r="A1151" s="108"/>
      <c r="B1151" s="115"/>
      <c r="C1151" s="115">
        <v>323</v>
      </c>
      <c r="D1151" s="115"/>
      <c r="E1151" s="115"/>
      <c r="F1151" s="116"/>
      <c r="G1151" s="10" t="s">
        <v>43</v>
      </c>
      <c r="H1151" s="111" t="s">
        <v>182</v>
      </c>
      <c r="I1151" s="117">
        <f t="shared" ref="I1151:K1151" si="208">I1152+I1161+I1169+I1174+I1177</f>
        <v>12880</v>
      </c>
      <c r="J1151" s="117">
        <f t="shared" si="208"/>
        <v>0</v>
      </c>
      <c r="K1151" s="117">
        <f t="shared" si="208"/>
        <v>12880</v>
      </c>
      <c r="L1151" s="97"/>
    </row>
    <row r="1152" spans="1:12" s="98" customFormat="1" ht="20.25" customHeight="1" x14ac:dyDescent="0.25">
      <c r="A1152" s="108"/>
      <c r="B1152" s="115"/>
      <c r="C1152" s="115"/>
      <c r="D1152" s="115">
        <v>3231</v>
      </c>
      <c r="E1152" s="115"/>
      <c r="F1152" s="116"/>
      <c r="G1152" s="10" t="s">
        <v>43</v>
      </c>
      <c r="H1152" s="111" t="s">
        <v>183</v>
      </c>
      <c r="I1152" s="117">
        <f t="shared" ref="I1152:K1152" si="209">I1153+I1157</f>
        <v>960</v>
      </c>
      <c r="J1152" s="117">
        <f t="shared" si="209"/>
        <v>0</v>
      </c>
      <c r="K1152" s="117">
        <f t="shared" si="209"/>
        <v>960</v>
      </c>
      <c r="L1152" s="97"/>
    </row>
    <row r="1153" spans="1:12" s="98" customFormat="1" ht="20.25" customHeight="1" x14ac:dyDescent="0.25">
      <c r="A1153" s="108"/>
      <c r="B1153" s="115"/>
      <c r="C1153" s="115"/>
      <c r="D1153" s="115"/>
      <c r="E1153" s="75">
        <v>32311</v>
      </c>
      <c r="F1153" s="111"/>
      <c r="G1153" s="10" t="s">
        <v>43</v>
      </c>
      <c r="H1153" s="111" t="s">
        <v>184</v>
      </c>
      <c r="I1153" s="117">
        <f t="shared" ref="I1153:K1153" si="210">I1154</f>
        <v>220</v>
      </c>
      <c r="J1153" s="117">
        <f t="shared" si="210"/>
        <v>0</v>
      </c>
      <c r="K1153" s="117">
        <f t="shared" si="210"/>
        <v>220</v>
      </c>
      <c r="L1153" s="97"/>
    </row>
    <row r="1154" spans="1:12" s="98" customFormat="1" ht="20.25" customHeight="1" x14ac:dyDescent="0.25">
      <c r="A1154" s="108"/>
      <c r="B1154" s="115"/>
      <c r="C1154" s="115"/>
      <c r="D1154" s="115"/>
      <c r="E1154" s="9"/>
      <c r="F1154" s="155">
        <v>323110</v>
      </c>
      <c r="G1154" s="156" t="s">
        <v>43</v>
      </c>
      <c r="H1154" s="157" t="s">
        <v>184</v>
      </c>
      <c r="I1154" s="158">
        <v>220</v>
      </c>
      <c r="J1154" s="158">
        <f>K1154-I1154</f>
        <v>0</v>
      </c>
      <c r="K1154" s="162">
        <v>220</v>
      </c>
      <c r="L1154" s="97"/>
    </row>
    <row r="1155" spans="1:12" s="98" customFormat="1" ht="20.25" customHeight="1" x14ac:dyDescent="0.25">
      <c r="A1155" s="108"/>
      <c r="B1155" s="115"/>
      <c r="C1155" s="115"/>
      <c r="D1155" s="115"/>
      <c r="E1155" s="75">
        <v>32312</v>
      </c>
      <c r="F1155" s="111"/>
      <c r="G1155" s="10" t="s">
        <v>43</v>
      </c>
      <c r="H1155" s="111" t="s">
        <v>185</v>
      </c>
      <c r="I1155" s="117"/>
      <c r="J1155" s="117"/>
      <c r="K1155" s="117"/>
      <c r="L1155" s="97"/>
    </row>
    <row r="1156" spans="1:12" s="98" customFormat="1" ht="20.25" customHeight="1" x14ac:dyDescent="0.25">
      <c r="A1156" s="108"/>
      <c r="B1156" s="115"/>
      <c r="C1156" s="115"/>
      <c r="D1156" s="115"/>
      <c r="E1156" s="9"/>
      <c r="F1156" s="155">
        <v>323120</v>
      </c>
      <c r="G1156" s="156" t="s">
        <v>43</v>
      </c>
      <c r="H1156" s="157" t="s">
        <v>185</v>
      </c>
      <c r="I1156" s="158"/>
      <c r="J1156" s="158"/>
      <c r="K1156" s="158"/>
      <c r="L1156" s="97"/>
    </row>
    <row r="1157" spans="1:12" s="98" customFormat="1" ht="20.25" customHeight="1" x14ac:dyDescent="0.25">
      <c r="A1157" s="108"/>
      <c r="B1157" s="115"/>
      <c r="C1157" s="115"/>
      <c r="D1157" s="115"/>
      <c r="E1157" s="75">
        <v>32313</v>
      </c>
      <c r="F1157" s="111"/>
      <c r="G1157" s="10" t="s">
        <v>43</v>
      </c>
      <c r="H1157" s="111" t="s">
        <v>186</v>
      </c>
      <c r="I1157" s="117">
        <f t="shared" ref="I1157:K1157" si="211">I1158</f>
        <v>740</v>
      </c>
      <c r="J1157" s="117">
        <f t="shared" si="211"/>
        <v>0</v>
      </c>
      <c r="K1157" s="117">
        <f t="shared" si="211"/>
        <v>740</v>
      </c>
      <c r="L1157" s="97"/>
    </row>
    <row r="1158" spans="1:12" s="98" customFormat="1" ht="20.25" customHeight="1" x14ac:dyDescent="0.25">
      <c r="A1158" s="108"/>
      <c r="B1158" s="115"/>
      <c r="C1158" s="115"/>
      <c r="D1158" s="115"/>
      <c r="E1158" s="9"/>
      <c r="F1158" s="155">
        <v>323130</v>
      </c>
      <c r="G1158" s="156" t="s">
        <v>43</v>
      </c>
      <c r="H1158" s="157" t="s">
        <v>186</v>
      </c>
      <c r="I1158" s="158">
        <v>740</v>
      </c>
      <c r="J1158" s="158">
        <f>K1158-I1158</f>
        <v>0</v>
      </c>
      <c r="K1158" s="162">
        <v>740</v>
      </c>
      <c r="L1158" s="97"/>
    </row>
    <row r="1159" spans="1:12" s="98" customFormat="1" ht="20.25" customHeight="1" x14ac:dyDescent="0.25">
      <c r="A1159" s="108"/>
      <c r="B1159" s="115"/>
      <c r="C1159" s="115"/>
      <c r="D1159" s="115"/>
      <c r="E1159" s="75">
        <v>32319</v>
      </c>
      <c r="F1159" s="111"/>
      <c r="G1159" s="10" t="s">
        <v>43</v>
      </c>
      <c r="H1159" s="111" t="s">
        <v>187</v>
      </c>
      <c r="I1159" s="117"/>
      <c r="J1159" s="117"/>
      <c r="K1159" s="117"/>
      <c r="L1159" s="97"/>
    </row>
    <row r="1160" spans="1:12" s="98" customFormat="1" ht="20.25" customHeight="1" x14ac:dyDescent="0.25">
      <c r="A1160" s="108"/>
      <c r="B1160" s="115"/>
      <c r="C1160" s="115"/>
      <c r="D1160" s="115"/>
      <c r="E1160" s="9"/>
      <c r="F1160" s="155">
        <v>323190</v>
      </c>
      <c r="G1160" s="156" t="s">
        <v>43</v>
      </c>
      <c r="H1160" s="157" t="s">
        <v>187</v>
      </c>
      <c r="I1160" s="158"/>
      <c r="J1160" s="158"/>
      <c r="K1160" s="158"/>
      <c r="L1160" s="97"/>
    </row>
    <row r="1161" spans="1:12" s="98" customFormat="1" ht="20.25" customHeight="1" x14ac:dyDescent="0.25">
      <c r="A1161" s="108"/>
      <c r="B1161" s="115"/>
      <c r="C1161" s="115"/>
      <c r="D1161" s="115">
        <v>3232</v>
      </c>
      <c r="E1161" s="115"/>
      <c r="F1161" s="116"/>
      <c r="G1161" s="10" t="s">
        <v>43</v>
      </c>
      <c r="H1161" s="111" t="s">
        <v>189</v>
      </c>
      <c r="I1161" s="117">
        <f t="shared" ref="I1161:K1161" si="212">I1162+I1164</f>
        <v>2430</v>
      </c>
      <c r="J1161" s="117">
        <f t="shared" si="212"/>
        <v>0</v>
      </c>
      <c r="K1161" s="117">
        <f t="shared" si="212"/>
        <v>2430</v>
      </c>
      <c r="L1161" s="97"/>
    </row>
    <row r="1162" spans="1:12" s="98" customFormat="1" ht="20.25" customHeight="1" x14ac:dyDescent="0.25">
      <c r="A1162" s="108"/>
      <c r="B1162" s="115"/>
      <c r="C1162" s="115"/>
      <c r="D1162" s="115"/>
      <c r="E1162" s="75">
        <v>32322</v>
      </c>
      <c r="F1162" s="111"/>
      <c r="G1162" s="10" t="s">
        <v>43</v>
      </c>
      <c r="H1162" s="111" t="s">
        <v>190</v>
      </c>
      <c r="I1162" s="117">
        <f t="shared" ref="I1162:K1162" si="213">I1163</f>
        <v>2250</v>
      </c>
      <c r="J1162" s="117">
        <f t="shared" si="213"/>
        <v>0</v>
      </c>
      <c r="K1162" s="117">
        <f t="shared" si="213"/>
        <v>2250</v>
      </c>
      <c r="L1162" s="97"/>
    </row>
    <row r="1163" spans="1:12" s="98" customFormat="1" ht="20.25" customHeight="1" x14ac:dyDescent="0.25">
      <c r="A1163" s="108"/>
      <c r="B1163" s="115"/>
      <c r="C1163" s="115"/>
      <c r="D1163" s="115"/>
      <c r="E1163" s="9"/>
      <c r="F1163" s="155">
        <v>323220</v>
      </c>
      <c r="G1163" s="156" t="s">
        <v>43</v>
      </c>
      <c r="H1163" s="157" t="s">
        <v>190</v>
      </c>
      <c r="I1163" s="158">
        <v>2250</v>
      </c>
      <c r="J1163" s="158">
        <f>K1163-I1163</f>
        <v>0</v>
      </c>
      <c r="K1163" s="162">
        <v>2250</v>
      </c>
      <c r="L1163" s="97"/>
    </row>
    <row r="1164" spans="1:12" s="98" customFormat="1" ht="20.25" customHeight="1" x14ac:dyDescent="0.25">
      <c r="A1164" s="108"/>
      <c r="B1164" s="115"/>
      <c r="C1164" s="115"/>
      <c r="D1164" s="115"/>
      <c r="E1164" s="75">
        <v>32323</v>
      </c>
      <c r="F1164" s="111"/>
      <c r="G1164" s="10" t="s">
        <v>43</v>
      </c>
      <c r="H1164" s="111" t="s">
        <v>191</v>
      </c>
      <c r="I1164" s="117">
        <f t="shared" ref="I1164:K1164" si="214">I1165</f>
        <v>180</v>
      </c>
      <c r="J1164" s="117">
        <f t="shared" si="214"/>
        <v>0</v>
      </c>
      <c r="K1164" s="117">
        <f t="shared" si="214"/>
        <v>180</v>
      </c>
      <c r="L1164" s="97"/>
    </row>
    <row r="1165" spans="1:12" s="98" customFormat="1" ht="20.25" customHeight="1" x14ac:dyDescent="0.25">
      <c r="A1165" s="108"/>
      <c r="B1165" s="115"/>
      <c r="C1165" s="115"/>
      <c r="D1165" s="115"/>
      <c r="E1165" s="9"/>
      <c r="F1165" s="155">
        <v>323230</v>
      </c>
      <c r="G1165" s="156" t="s">
        <v>43</v>
      </c>
      <c r="H1165" s="157" t="s">
        <v>191</v>
      </c>
      <c r="I1165" s="158">
        <v>180</v>
      </c>
      <c r="J1165" s="158">
        <f>K1165-I1165</f>
        <v>0</v>
      </c>
      <c r="K1165" s="162">
        <v>180</v>
      </c>
      <c r="L1165" s="97"/>
    </row>
    <row r="1166" spans="1:12" s="98" customFormat="1" ht="20.25" customHeight="1" x14ac:dyDescent="0.25">
      <c r="A1166" s="108"/>
      <c r="B1166" s="115"/>
      <c r="C1166" s="115"/>
      <c r="D1166" s="115">
        <v>3233</v>
      </c>
      <c r="E1166" s="115"/>
      <c r="F1166" s="116"/>
      <c r="G1166" s="10" t="s">
        <v>43</v>
      </c>
      <c r="H1166" s="111" t="s">
        <v>192</v>
      </c>
      <c r="I1166" s="117"/>
      <c r="J1166" s="117"/>
      <c r="K1166" s="117"/>
      <c r="L1166" s="97"/>
    </row>
    <row r="1167" spans="1:12" s="98" customFormat="1" ht="20.25" customHeight="1" x14ac:dyDescent="0.25">
      <c r="A1167" s="108"/>
      <c r="B1167" s="115"/>
      <c r="C1167" s="115"/>
      <c r="D1167" s="115"/>
      <c r="E1167" s="75">
        <v>32339</v>
      </c>
      <c r="F1167" s="111"/>
      <c r="G1167" s="10" t="s">
        <v>43</v>
      </c>
      <c r="H1167" s="111" t="s">
        <v>193</v>
      </c>
      <c r="I1167" s="117"/>
      <c r="J1167" s="117"/>
      <c r="K1167" s="117"/>
      <c r="L1167" s="97"/>
    </row>
    <row r="1168" spans="1:12" s="98" customFormat="1" ht="20.25" customHeight="1" x14ac:dyDescent="0.25">
      <c r="A1168" s="108"/>
      <c r="B1168" s="115"/>
      <c r="C1168" s="115"/>
      <c r="D1168" s="115"/>
      <c r="E1168" s="9"/>
      <c r="F1168" s="155">
        <v>323390</v>
      </c>
      <c r="G1168" s="156" t="s">
        <v>43</v>
      </c>
      <c r="H1168" s="157" t="s">
        <v>193</v>
      </c>
      <c r="I1168" s="158"/>
      <c r="J1168" s="158"/>
      <c r="K1168" s="158"/>
      <c r="L1168" s="97"/>
    </row>
    <row r="1169" spans="1:12" s="98" customFormat="1" ht="20.25" customHeight="1" x14ac:dyDescent="0.25">
      <c r="A1169" s="108"/>
      <c r="B1169" s="115"/>
      <c r="C1169" s="115"/>
      <c r="D1169" s="115">
        <v>3236</v>
      </c>
      <c r="E1169" s="115"/>
      <c r="F1169" s="116"/>
      <c r="G1169" s="10" t="s">
        <v>43</v>
      </c>
      <c r="H1169" s="111" t="s">
        <v>203</v>
      </c>
      <c r="I1169" s="117">
        <f t="shared" ref="I1169:K1170" si="215">I1170</f>
        <v>9000</v>
      </c>
      <c r="J1169" s="117">
        <f t="shared" si="215"/>
        <v>0</v>
      </c>
      <c r="K1169" s="117">
        <f t="shared" si="215"/>
        <v>9000</v>
      </c>
      <c r="L1169" s="97"/>
    </row>
    <row r="1170" spans="1:12" s="98" customFormat="1" ht="20.25" customHeight="1" x14ac:dyDescent="0.25">
      <c r="A1170" s="108"/>
      <c r="B1170" s="115"/>
      <c r="C1170" s="115"/>
      <c r="D1170" s="115"/>
      <c r="E1170" s="75">
        <v>32363</v>
      </c>
      <c r="F1170" s="111"/>
      <c r="G1170" s="10" t="s">
        <v>43</v>
      </c>
      <c r="H1170" s="111" t="s">
        <v>204</v>
      </c>
      <c r="I1170" s="117">
        <f t="shared" si="215"/>
        <v>9000</v>
      </c>
      <c r="J1170" s="117">
        <f t="shared" si="215"/>
        <v>0</v>
      </c>
      <c r="K1170" s="117">
        <f t="shared" si="215"/>
        <v>9000</v>
      </c>
      <c r="L1170" s="97"/>
    </row>
    <row r="1171" spans="1:12" s="98" customFormat="1" ht="20.25" customHeight="1" x14ac:dyDescent="0.25">
      <c r="A1171" s="108"/>
      <c r="B1171" s="115"/>
      <c r="C1171" s="115"/>
      <c r="D1171" s="115"/>
      <c r="E1171" s="9"/>
      <c r="F1171" s="155">
        <v>323630</v>
      </c>
      <c r="G1171" s="156" t="s">
        <v>43</v>
      </c>
      <c r="H1171" s="157" t="s">
        <v>204</v>
      </c>
      <c r="I1171" s="158">
        <v>9000</v>
      </c>
      <c r="J1171" s="158">
        <f>K1171-I1171</f>
        <v>0</v>
      </c>
      <c r="K1171" s="162">
        <v>9000</v>
      </c>
      <c r="L1171" s="97"/>
    </row>
    <row r="1172" spans="1:12" s="98" customFormat="1" ht="20.25" customHeight="1" x14ac:dyDescent="0.25">
      <c r="A1172" s="108"/>
      <c r="B1172" s="115"/>
      <c r="C1172" s="115"/>
      <c r="D1172" s="115"/>
      <c r="E1172" s="75">
        <v>32369</v>
      </c>
      <c r="F1172" s="111"/>
      <c r="G1172" s="10" t="s">
        <v>43</v>
      </c>
      <c r="H1172" s="111" t="s">
        <v>205</v>
      </c>
      <c r="I1172" s="117"/>
      <c r="J1172" s="117"/>
      <c r="K1172" s="117"/>
      <c r="L1172" s="97"/>
    </row>
    <row r="1173" spans="1:12" s="98" customFormat="1" ht="20.25" customHeight="1" x14ac:dyDescent="0.25">
      <c r="A1173" s="108"/>
      <c r="B1173" s="115"/>
      <c r="C1173" s="115"/>
      <c r="D1173" s="115"/>
      <c r="E1173" s="9"/>
      <c r="F1173" s="155">
        <v>323690</v>
      </c>
      <c r="G1173" s="156" t="s">
        <v>43</v>
      </c>
      <c r="H1173" s="157" t="s">
        <v>205</v>
      </c>
      <c r="I1173" s="158"/>
      <c r="J1173" s="158"/>
      <c r="K1173" s="158"/>
      <c r="L1173" s="97"/>
    </row>
    <row r="1174" spans="1:12" s="98" customFormat="1" ht="20.25" customHeight="1" x14ac:dyDescent="0.25">
      <c r="A1174" s="108"/>
      <c r="B1174" s="115"/>
      <c r="C1174" s="115"/>
      <c r="D1174" s="115">
        <v>3238</v>
      </c>
      <c r="E1174" s="115"/>
      <c r="F1174" s="116"/>
      <c r="G1174" s="10" t="s">
        <v>43</v>
      </c>
      <c r="H1174" s="111" t="s">
        <v>210</v>
      </c>
      <c r="I1174" s="117">
        <f t="shared" ref="I1174:K1175" si="216">I1175</f>
        <v>360</v>
      </c>
      <c r="J1174" s="117">
        <f t="shared" si="216"/>
        <v>0</v>
      </c>
      <c r="K1174" s="117">
        <f t="shared" si="216"/>
        <v>360</v>
      </c>
      <c r="L1174" s="97"/>
    </row>
    <row r="1175" spans="1:12" s="98" customFormat="1" ht="20.25" customHeight="1" x14ac:dyDescent="0.25">
      <c r="A1175" s="108"/>
      <c r="B1175" s="115"/>
      <c r="C1175" s="115"/>
      <c r="D1175" s="115"/>
      <c r="E1175" s="75">
        <v>32389</v>
      </c>
      <c r="F1175" s="111"/>
      <c r="G1175" s="10" t="s">
        <v>43</v>
      </c>
      <c r="H1175" s="111" t="s">
        <v>211</v>
      </c>
      <c r="I1175" s="117">
        <f t="shared" si="216"/>
        <v>360</v>
      </c>
      <c r="J1175" s="117">
        <f t="shared" si="216"/>
        <v>0</v>
      </c>
      <c r="K1175" s="117">
        <f t="shared" si="216"/>
        <v>360</v>
      </c>
      <c r="L1175" s="97"/>
    </row>
    <row r="1176" spans="1:12" s="98" customFormat="1" ht="20.25" customHeight="1" x14ac:dyDescent="0.25">
      <c r="A1176" s="108"/>
      <c r="B1176" s="115"/>
      <c r="C1176" s="115"/>
      <c r="D1176" s="115"/>
      <c r="E1176" s="9"/>
      <c r="F1176" s="155">
        <v>323890</v>
      </c>
      <c r="G1176" s="156" t="s">
        <v>43</v>
      </c>
      <c r="H1176" s="157" t="s">
        <v>211</v>
      </c>
      <c r="I1176" s="158">
        <v>360</v>
      </c>
      <c r="J1176" s="158">
        <f>K1176-I1176</f>
        <v>0</v>
      </c>
      <c r="K1176" s="162">
        <v>360</v>
      </c>
      <c r="L1176" s="97"/>
    </row>
    <row r="1177" spans="1:12" s="98" customFormat="1" ht="20.25" customHeight="1" x14ac:dyDescent="0.2">
      <c r="A1177" s="108"/>
      <c r="B1177" s="115"/>
      <c r="C1177" s="115"/>
      <c r="D1177" s="145">
        <v>3239</v>
      </c>
      <c r="E1177" s="145"/>
      <c r="F1177" s="145"/>
      <c r="G1177" s="10" t="s">
        <v>43</v>
      </c>
      <c r="H1177" s="111" t="s">
        <v>212</v>
      </c>
      <c r="I1177" s="117">
        <f t="shared" ref="I1177:K1178" si="217">I1178</f>
        <v>130</v>
      </c>
      <c r="J1177" s="117">
        <f t="shared" si="217"/>
        <v>0</v>
      </c>
      <c r="K1177" s="117">
        <f t="shared" si="217"/>
        <v>130</v>
      </c>
      <c r="L1177" s="97"/>
    </row>
    <row r="1178" spans="1:12" s="98" customFormat="1" ht="20.25" customHeight="1" x14ac:dyDescent="0.25">
      <c r="A1178" s="108"/>
      <c r="B1178" s="115"/>
      <c r="C1178" s="115"/>
      <c r="D1178" s="115"/>
      <c r="E1178" s="75">
        <v>32394</v>
      </c>
      <c r="F1178" s="111"/>
      <c r="G1178" s="10" t="s">
        <v>43</v>
      </c>
      <c r="H1178" s="111" t="s">
        <v>215</v>
      </c>
      <c r="I1178" s="117">
        <f t="shared" si="217"/>
        <v>130</v>
      </c>
      <c r="J1178" s="117">
        <f t="shared" si="217"/>
        <v>0</v>
      </c>
      <c r="K1178" s="117">
        <f t="shared" si="217"/>
        <v>130</v>
      </c>
      <c r="L1178" s="97"/>
    </row>
    <row r="1179" spans="1:12" s="98" customFormat="1" ht="20.25" customHeight="1" x14ac:dyDescent="0.25">
      <c r="A1179" s="108"/>
      <c r="B1179" s="115"/>
      <c r="C1179" s="115"/>
      <c r="D1179" s="115"/>
      <c r="E1179" s="9"/>
      <c r="F1179" s="155">
        <v>323940</v>
      </c>
      <c r="G1179" s="156" t="s">
        <v>43</v>
      </c>
      <c r="H1179" s="157" t="s">
        <v>215</v>
      </c>
      <c r="I1179" s="158">
        <v>130</v>
      </c>
      <c r="J1179" s="158">
        <f>K1179-I1179</f>
        <v>0</v>
      </c>
      <c r="K1179" s="162">
        <v>130</v>
      </c>
      <c r="L1179" s="97"/>
    </row>
    <row r="1180" spans="1:12" s="98" customFormat="1" ht="20.25" customHeight="1" x14ac:dyDescent="0.25">
      <c r="A1180" s="108"/>
      <c r="B1180" s="115"/>
      <c r="C1180" s="115">
        <v>329</v>
      </c>
      <c r="D1180" s="115"/>
      <c r="E1180" s="9"/>
      <c r="F1180" s="111"/>
      <c r="G1180" s="10" t="s">
        <v>43</v>
      </c>
      <c r="H1180" s="111" t="s">
        <v>225</v>
      </c>
      <c r="I1180" s="117">
        <f t="shared" ref="I1180:K1182" si="218">I1181</f>
        <v>130</v>
      </c>
      <c r="J1180" s="117">
        <f t="shared" si="218"/>
        <v>0</v>
      </c>
      <c r="K1180" s="117">
        <f t="shared" si="218"/>
        <v>130</v>
      </c>
      <c r="L1180" s="97"/>
    </row>
    <row r="1181" spans="1:12" s="98" customFormat="1" ht="20.25" customHeight="1" x14ac:dyDescent="0.25">
      <c r="A1181" s="108"/>
      <c r="B1181" s="115"/>
      <c r="C1181" s="115"/>
      <c r="D1181" s="115">
        <v>3292</v>
      </c>
      <c r="E1181" s="9"/>
      <c r="F1181" s="111"/>
      <c r="G1181" s="10" t="s">
        <v>43</v>
      </c>
      <c r="H1181" s="111" t="s">
        <v>228</v>
      </c>
      <c r="I1181" s="117">
        <f t="shared" si="218"/>
        <v>130</v>
      </c>
      <c r="J1181" s="117">
        <f t="shared" si="218"/>
        <v>0</v>
      </c>
      <c r="K1181" s="117">
        <f t="shared" si="218"/>
        <v>130</v>
      </c>
      <c r="L1181" s="97"/>
    </row>
    <row r="1182" spans="1:12" s="98" customFormat="1" ht="20.25" customHeight="1" x14ac:dyDescent="0.25">
      <c r="A1182" s="108"/>
      <c r="B1182" s="115"/>
      <c r="C1182" s="115"/>
      <c r="D1182" s="115"/>
      <c r="E1182" s="75">
        <v>32921</v>
      </c>
      <c r="F1182" s="111"/>
      <c r="G1182" s="10" t="s">
        <v>43</v>
      </c>
      <c r="H1182" s="111" t="s">
        <v>229</v>
      </c>
      <c r="I1182" s="117">
        <f t="shared" si="218"/>
        <v>130</v>
      </c>
      <c r="J1182" s="117">
        <f t="shared" si="218"/>
        <v>0</v>
      </c>
      <c r="K1182" s="117">
        <f t="shared" si="218"/>
        <v>130</v>
      </c>
      <c r="L1182" s="97"/>
    </row>
    <row r="1183" spans="1:12" s="98" customFormat="1" ht="20.25" customHeight="1" x14ac:dyDescent="0.25">
      <c r="A1183" s="108"/>
      <c r="B1183" s="115"/>
      <c r="C1183" s="115"/>
      <c r="D1183" s="115"/>
      <c r="E1183" s="9"/>
      <c r="F1183" s="155">
        <v>329210</v>
      </c>
      <c r="G1183" s="156" t="s">
        <v>43</v>
      </c>
      <c r="H1183" s="157" t="s">
        <v>229</v>
      </c>
      <c r="I1183" s="158">
        <v>130</v>
      </c>
      <c r="J1183" s="158">
        <f>K1183-I1183</f>
        <v>0</v>
      </c>
      <c r="K1183" s="162">
        <v>130</v>
      </c>
      <c r="L1183" s="97"/>
    </row>
    <row r="1184" spans="1:12" s="98" customFormat="1" ht="34.5" customHeight="1" x14ac:dyDescent="0.25">
      <c r="A1184" s="406" t="s">
        <v>108</v>
      </c>
      <c r="B1184" s="407"/>
      <c r="C1184" s="407"/>
      <c r="D1184" s="407"/>
      <c r="E1184" s="407"/>
      <c r="F1184" s="407"/>
      <c r="G1184" s="408"/>
      <c r="H1184" s="95" t="s">
        <v>109</v>
      </c>
      <c r="I1184" s="96">
        <f>+I1185</f>
        <v>136000</v>
      </c>
      <c r="J1184" s="96">
        <f t="shared" ref="J1184:K1185" si="219">+J1185</f>
        <v>0</v>
      </c>
      <c r="K1184" s="96">
        <f t="shared" si="219"/>
        <v>136000</v>
      </c>
    </row>
    <row r="1185" spans="1:12" s="103" customFormat="1" ht="23.1" customHeight="1" x14ac:dyDescent="0.25">
      <c r="A1185" s="99"/>
      <c r="B1185" s="99"/>
      <c r="C1185" s="99"/>
      <c r="D1185" s="99"/>
      <c r="E1185" s="99"/>
      <c r="F1185" s="99" t="str">
        <f>+G1185</f>
        <v>5.8.</v>
      </c>
      <c r="G1185" s="100" t="s">
        <v>45</v>
      </c>
      <c r="H1185" s="101" t="s">
        <v>18</v>
      </c>
      <c r="I1185" s="102">
        <f>+I1186</f>
        <v>136000</v>
      </c>
      <c r="J1185" s="102">
        <f t="shared" si="219"/>
        <v>0</v>
      </c>
      <c r="K1185" s="102">
        <f t="shared" si="219"/>
        <v>136000</v>
      </c>
      <c r="L1185" s="97"/>
    </row>
    <row r="1186" spans="1:12" s="98" customFormat="1" ht="23.1" customHeight="1" x14ac:dyDescent="0.25">
      <c r="A1186" s="104">
        <v>3</v>
      </c>
      <c r="B1186" s="104"/>
      <c r="C1186" s="104"/>
      <c r="D1186" s="104"/>
      <c r="E1186" s="104"/>
      <c r="F1186" s="104"/>
      <c r="G1186" s="159" t="s">
        <v>45</v>
      </c>
      <c r="H1186" s="106" t="s">
        <v>17</v>
      </c>
      <c r="I1186" s="107">
        <f>+I1187+I1205</f>
        <v>136000</v>
      </c>
      <c r="J1186" s="107">
        <f t="shared" ref="J1186:K1186" si="220">+J1187+J1205</f>
        <v>0</v>
      </c>
      <c r="K1186" s="107">
        <f t="shared" si="220"/>
        <v>136000</v>
      </c>
      <c r="L1186" s="97"/>
    </row>
    <row r="1187" spans="1:12" s="98" customFormat="1" ht="23.1" customHeight="1" x14ac:dyDescent="0.25">
      <c r="A1187" s="108"/>
      <c r="B1187" s="108">
        <v>31</v>
      </c>
      <c r="C1187" s="108"/>
      <c r="D1187" s="108"/>
      <c r="E1187" s="108"/>
      <c r="F1187" s="108"/>
      <c r="G1187" s="159" t="s">
        <v>45</v>
      </c>
      <c r="H1187" s="109" t="s">
        <v>6</v>
      </c>
      <c r="I1187" s="110">
        <f t="shared" ref="I1187:K1187" si="221">I1188+I1195+I1201</f>
        <v>126800</v>
      </c>
      <c r="J1187" s="110">
        <f t="shared" si="221"/>
        <v>0</v>
      </c>
      <c r="K1187" s="110">
        <f t="shared" si="221"/>
        <v>126800</v>
      </c>
      <c r="L1187" s="97"/>
    </row>
    <row r="1188" spans="1:12" s="98" customFormat="1" ht="20.25" customHeight="1" x14ac:dyDescent="0.25">
      <c r="A1188" s="108"/>
      <c r="B1188" s="108"/>
      <c r="C1188" s="108">
        <v>311</v>
      </c>
      <c r="D1188" s="116"/>
      <c r="E1188" s="108"/>
      <c r="F1188" s="108"/>
      <c r="G1188" s="10" t="s">
        <v>45</v>
      </c>
      <c r="H1188" s="109" t="s">
        <v>114</v>
      </c>
      <c r="I1188" s="127">
        <f t="shared" ref="I1188:K1188" si="222">I1189+I1192</f>
        <v>107100</v>
      </c>
      <c r="J1188" s="117">
        <f t="shared" si="222"/>
        <v>0</v>
      </c>
      <c r="K1188" s="127">
        <f t="shared" si="222"/>
        <v>107100</v>
      </c>
      <c r="L1188" s="97"/>
    </row>
    <row r="1189" spans="1:12" s="98" customFormat="1" ht="20.25" customHeight="1" x14ac:dyDescent="0.25">
      <c r="A1189" s="108"/>
      <c r="B1189" s="108"/>
      <c r="C1189" s="108"/>
      <c r="D1189" s="116">
        <v>3111</v>
      </c>
      <c r="E1189" s="108"/>
      <c r="F1189" s="108"/>
      <c r="G1189" s="10" t="s">
        <v>45</v>
      </c>
      <c r="H1189" s="109" t="s">
        <v>115</v>
      </c>
      <c r="I1189" s="127">
        <f t="shared" ref="I1189:K1190" si="223">I1190</f>
        <v>106300</v>
      </c>
      <c r="J1189" s="117">
        <f t="shared" si="223"/>
        <v>0</v>
      </c>
      <c r="K1189" s="127">
        <f t="shared" si="223"/>
        <v>106300</v>
      </c>
      <c r="L1189" s="97"/>
    </row>
    <row r="1190" spans="1:12" s="98" customFormat="1" ht="20.25" customHeight="1" x14ac:dyDescent="0.25">
      <c r="A1190" s="108"/>
      <c r="B1190" s="108"/>
      <c r="C1190" s="108"/>
      <c r="D1190" s="116"/>
      <c r="E1190" s="118">
        <v>31111</v>
      </c>
      <c r="F1190" s="111"/>
      <c r="G1190" s="10" t="s">
        <v>45</v>
      </c>
      <c r="H1190" s="111" t="s">
        <v>116</v>
      </c>
      <c r="I1190" s="127">
        <f t="shared" si="223"/>
        <v>106300</v>
      </c>
      <c r="J1190" s="117">
        <f t="shared" si="223"/>
        <v>0</v>
      </c>
      <c r="K1190" s="127">
        <f t="shared" si="223"/>
        <v>106300</v>
      </c>
      <c r="L1190" s="97"/>
    </row>
    <row r="1191" spans="1:12" s="98" customFormat="1" ht="20.25" customHeight="1" x14ac:dyDescent="0.25">
      <c r="A1191" s="108"/>
      <c r="B1191" s="108"/>
      <c r="C1191" s="108"/>
      <c r="D1191" s="116"/>
      <c r="E1191" s="111"/>
      <c r="F1191" s="155">
        <v>311110</v>
      </c>
      <c r="G1191" s="156" t="s">
        <v>45</v>
      </c>
      <c r="H1191" s="157" t="s">
        <v>291</v>
      </c>
      <c r="I1191" s="158">
        <f>98000+8300</f>
        <v>106300</v>
      </c>
      <c r="J1191" s="158">
        <f>K1191-I1191</f>
        <v>0</v>
      </c>
      <c r="K1191" s="162">
        <f>98000+8300</f>
        <v>106300</v>
      </c>
      <c r="L1191" s="97"/>
    </row>
    <row r="1192" spans="1:12" s="98" customFormat="1" ht="20.25" customHeight="1" x14ac:dyDescent="0.25">
      <c r="A1192" s="108"/>
      <c r="B1192" s="108"/>
      <c r="C1192" s="108"/>
      <c r="D1192" s="116">
        <v>3114</v>
      </c>
      <c r="E1192" s="108"/>
      <c r="F1192" s="108"/>
      <c r="G1192" s="10" t="s">
        <v>45</v>
      </c>
      <c r="H1192" s="109" t="s">
        <v>124</v>
      </c>
      <c r="I1192" s="127">
        <f t="shared" ref="I1192:K1193" si="224">I1193</f>
        <v>800</v>
      </c>
      <c r="J1192" s="117">
        <f t="shared" si="224"/>
        <v>0</v>
      </c>
      <c r="K1192" s="127">
        <f t="shared" si="224"/>
        <v>800</v>
      </c>
      <c r="L1192" s="97"/>
    </row>
    <row r="1193" spans="1:12" s="98" customFormat="1" ht="20.25" customHeight="1" x14ac:dyDescent="0.25">
      <c r="A1193" s="108"/>
      <c r="B1193" s="108"/>
      <c r="C1193" s="108"/>
      <c r="D1193" s="116"/>
      <c r="E1193" s="118">
        <v>31141</v>
      </c>
      <c r="F1193" s="111"/>
      <c r="G1193" s="10" t="s">
        <v>45</v>
      </c>
      <c r="H1193" s="111" t="s">
        <v>124</v>
      </c>
      <c r="I1193" s="127">
        <f t="shared" si="224"/>
        <v>800</v>
      </c>
      <c r="J1193" s="117">
        <f t="shared" si="224"/>
        <v>0</v>
      </c>
      <c r="K1193" s="127">
        <f t="shared" si="224"/>
        <v>800</v>
      </c>
      <c r="L1193" s="97"/>
    </row>
    <row r="1194" spans="1:12" s="98" customFormat="1" ht="20.25" customHeight="1" x14ac:dyDescent="0.25">
      <c r="A1194" s="108"/>
      <c r="B1194" s="108"/>
      <c r="C1194" s="108"/>
      <c r="D1194" s="116"/>
      <c r="E1194" s="111"/>
      <c r="F1194" s="155">
        <v>311410</v>
      </c>
      <c r="G1194" s="156" t="s">
        <v>45</v>
      </c>
      <c r="H1194" s="157" t="s">
        <v>124</v>
      </c>
      <c r="I1194" s="158">
        <v>800</v>
      </c>
      <c r="J1194" s="158">
        <f>K1194-I1194</f>
        <v>0</v>
      </c>
      <c r="K1194" s="162">
        <v>800</v>
      </c>
      <c r="L1194" s="97"/>
    </row>
    <row r="1195" spans="1:12" s="98" customFormat="1" ht="20.25" customHeight="1" x14ac:dyDescent="0.25">
      <c r="A1195" s="108"/>
      <c r="B1195" s="108"/>
      <c r="C1195" s="108">
        <v>312</v>
      </c>
      <c r="D1195" s="116"/>
      <c r="E1195" s="108"/>
      <c r="F1195" s="108"/>
      <c r="G1195" s="10" t="s">
        <v>45</v>
      </c>
      <c r="H1195" s="109" t="s">
        <v>127</v>
      </c>
      <c r="I1195" s="117">
        <f t="shared" ref="I1195:K1195" si="225">I1196</f>
        <v>2200</v>
      </c>
      <c r="J1195" s="117">
        <f t="shared" si="225"/>
        <v>0</v>
      </c>
      <c r="K1195" s="117">
        <f t="shared" si="225"/>
        <v>2200</v>
      </c>
      <c r="L1195" s="97"/>
    </row>
    <row r="1196" spans="1:12" s="98" customFormat="1" ht="20.25" customHeight="1" x14ac:dyDescent="0.25">
      <c r="A1196" s="108"/>
      <c r="B1196" s="108"/>
      <c r="C1196" s="108"/>
      <c r="D1196" s="116">
        <v>3121</v>
      </c>
      <c r="E1196" s="108"/>
      <c r="F1196" s="108"/>
      <c r="G1196" s="10" t="s">
        <v>45</v>
      </c>
      <c r="H1196" s="109" t="s">
        <v>127</v>
      </c>
      <c r="I1196" s="117">
        <f t="shared" ref="I1196:K1196" si="226">I1197+I1199</f>
        <v>2200</v>
      </c>
      <c r="J1196" s="117">
        <f t="shared" si="226"/>
        <v>0</v>
      </c>
      <c r="K1196" s="117">
        <f t="shared" si="226"/>
        <v>2200</v>
      </c>
      <c r="L1196" s="97"/>
    </row>
    <row r="1197" spans="1:12" s="98" customFormat="1" ht="20.25" customHeight="1" x14ac:dyDescent="0.25">
      <c r="A1197" s="108"/>
      <c r="B1197" s="108"/>
      <c r="C1197" s="108"/>
      <c r="D1197" s="116"/>
      <c r="E1197" s="118">
        <v>31216</v>
      </c>
      <c r="F1197" s="111"/>
      <c r="G1197" s="10" t="s">
        <v>45</v>
      </c>
      <c r="H1197" s="111" t="s">
        <v>132</v>
      </c>
      <c r="I1197" s="117">
        <f t="shared" ref="I1197:K1197" si="227">I1198</f>
        <v>1200</v>
      </c>
      <c r="J1197" s="117">
        <f t="shared" si="227"/>
        <v>0</v>
      </c>
      <c r="K1197" s="117">
        <f t="shared" si="227"/>
        <v>1200</v>
      </c>
      <c r="L1197" s="97"/>
    </row>
    <row r="1198" spans="1:12" s="98" customFormat="1" ht="20.25" customHeight="1" x14ac:dyDescent="0.25">
      <c r="A1198" s="108"/>
      <c r="B1198" s="108"/>
      <c r="C1198" s="108"/>
      <c r="D1198" s="116"/>
      <c r="E1198" s="111"/>
      <c r="F1198" s="155">
        <v>312160</v>
      </c>
      <c r="G1198" s="156" t="s">
        <v>45</v>
      </c>
      <c r="H1198" s="157" t="s">
        <v>132</v>
      </c>
      <c r="I1198" s="158">
        <v>1200</v>
      </c>
      <c r="J1198" s="158">
        <f>K1198-I1198</f>
        <v>0</v>
      </c>
      <c r="K1198" s="162">
        <v>1200</v>
      </c>
      <c r="L1198" s="97"/>
    </row>
    <row r="1199" spans="1:12" s="98" customFormat="1" ht="20.25" customHeight="1" x14ac:dyDescent="0.25">
      <c r="A1199" s="108"/>
      <c r="B1199" s="108"/>
      <c r="C1199" s="108"/>
      <c r="D1199" s="116"/>
      <c r="E1199" s="118">
        <v>31219</v>
      </c>
      <c r="F1199" s="111"/>
      <c r="G1199" s="10" t="s">
        <v>45</v>
      </c>
      <c r="H1199" s="111" t="s">
        <v>133</v>
      </c>
      <c r="I1199" s="117">
        <f t="shared" ref="I1199:K1199" si="228">I1200</f>
        <v>1000</v>
      </c>
      <c r="J1199" s="117">
        <f t="shared" si="228"/>
        <v>0</v>
      </c>
      <c r="K1199" s="117">
        <f t="shared" si="228"/>
        <v>1000</v>
      </c>
      <c r="L1199" s="97"/>
    </row>
    <row r="1200" spans="1:12" s="98" customFormat="1" ht="20.25" customHeight="1" x14ac:dyDescent="0.25">
      <c r="A1200" s="108"/>
      <c r="B1200" s="108"/>
      <c r="C1200" s="108"/>
      <c r="D1200" s="116"/>
      <c r="E1200" s="111"/>
      <c r="F1200" s="155">
        <v>312190</v>
      </c>
      <c r="G1200" s="156" t="s">
        <v>45</v>
      </c>
      <c r="H1200" s="157" t="s">
        <v>134</v>
      </c>
      <c r="I1200" s="158">
        <v>1000</v>
      </c>
      <c r="J1200" s="158">
        <f>K1200-I1200</f>
        <v>0</v>
      </c>
      <c r="K1200" s="162">
        <v>1000</v>
      </c>
      <c r="L1200" s="97"/>
    </row>
    <row r="1201" spans="1:12" s="98" customFormat="1" ht="20.25" customHeight="1" x14ac:dyDescent="0.25">
      <c r="A1201" s="108"/>
      <c r="B1201" s="108"/>
      <c r="C1201" s="108">
        <v>313</v>
      </c>
      <c r="D1201" s="116"/>
      <c r="E1201" s="108"/>
      <c r="F1201" s="108"/>
      <c r="G1201" s="10" t="s">
        <v>45</v>
      </c>
      <c r="H1201" s="109" t="s">
        <v>135</v>
      </c>
      <c r="I1201" s="127">
        <f t="shared" ref="I1201:K1203" si="229">I1202</f>
        <v>17500</v>
      </c>
      <c r="J1201" s="117">
        <f t="shared" si="229"/>
        <v>0</v>
      </c>
      <c r="K1201" s="127">
        <f t="shared" si="229"/>
        <v>17500</v>
      </c>
      <c r="L1201" s="97"/>
    </row>
    <row r="1202" spans="1:12" s="98" customFormat="1" ht="20.25" customHeight="1" x14ac:dyDescent="0.25">
      <c r="A1202" s="108"/>
      <c r="B1202" s="108"/>
      <c r="C1202" s="108"/>
      <c r="D1202" s="116">
        <v>3132</v>
      </c>
      <c r="E1202" s="108"/>
      <c r="F1202" s="108"/>
      <c r="G1202" s="10" t="s">
        <v>45</v>
      </c>
      <c r="H1202" s="109" t="s">
        <v>136</v>
      </c>
      <c r="I1202" s="127">
        <f t="shared" si="229"/>
        <v>17500</v>
      </c>
      <c r="J1202" s="117">
        <f t="shared" si="229"/>
        <v>0</v>
      </c>
      <c r="K1202" s="127">
        <f t="shared" si="229"/>
        <v>17500</v>
      </c>
      <c r="L1202" s="97"/>
    </row>
    <row r="1203" spans="1:12" s="98" customFormat="1" ht="20.25" customHeight="1" x14ac:dyDescent="0.25">
      <c r="A1203" s="108"/>
      <c r="B1203" s="108"/>
      <c r="C1203" s="108"/>
      <c r="D1203" s="116"/>
      <c r="E1203" s="118">
        <v>31321</v>
      </c>
      <c r="F1203" s="111"/>
      <c r="G1203" s="10" t="s">
        <v>45</v>
      </c>
      <c r="H1203" s="111" t="s">
        <v>136</v>
      </c>
      <c r="I1203" s="127">
        <f t="shared" si="229"/>
        <v>17500</v>
      </c>
      <c r="J1203" s="117">
        <f t="shared" si="229"/>
        <v>0</v>
      </c>
      <c r="K1203" s="127">
        <f t="shared" si="229"/>
        <v>17500</v>
      </c>
      <c r="L1203" s="97"/>
    </row>
    <row r="1204" spans="1:12" s="98" customFormat="1" ht="20.25" customHeight="1" x14ac:dyDescent="0.25">
      <c r="A1204" s="108"/>
      <c r="B1204" s="108"/>
      <c r="C1204" s="108"/>
      <c r="D1204" s="116"/>
      <c r="E1204" s="111"/>
      <c r="F1204" s="155">
        <v>313210</v>
      </c>
      <c r="G1204" s="156" t="s">
        <v>45</v>
      </c>
      <c r="H1204" s="157" t="s">
        <v>136</v>
      </c>
      <c r="I1204" s="158">
        <v>17500</v>
      </c>
      <c r="J1204" s="158">
        <f>K1204-I1204</f>
        <v>0</v>
      </c>
      <c r="K1204" s="162">
        <v>17500</v>
      </c>
      <c r="L1204" s="97"/>
    </row>
    <row r="1205" spans="1:12" s="98" customFormat="1" ht="23.1" customHeight="1" x14ac:dyDescent="0.25">
      <c r="A1205" s="108"/>
      <c r="B1205" s="108">
        <v>32</v>
      </c>
      <c r="C1205" s="108"/>
      <c r="D1205" s="108"/>
      <c r="E1205" s="108"/>
      <c r="F1205" s="108"/>
      <c r="G1205" s="159" t="s">
        <v>45</v>
      </c>
      <c r="H1205" s="111" t="s">
        <v>7</v>
      </c>
      <c r="I1205" s="112">
        <f>I1206+I1232+I1236</f>
        <v>9200</v>
      </c>
      <c r="J1205" s="112">
        <f>J1206+J1232+J1236</f>
        <v>0</v>
      </c>
      <c r="K1205" s="112">
        <f>K1206+K1232+K1236</f>
        <v>9200</v>
      </c>
      <c r="L1205" s="97"/>
    </row>
    <row r="1206" spans="1:12" s="98" customFormat="1" ht="20.25" customHeight="1" x14ac:dyDescent="0.25">
      <c r="A1206" s="108"/>
      <c r="B1206" s="125"/>
      <c r="C1206" s="123">
        <v>321</v>
      </c>
      <c r="D1206" s="116"/>
      <c r="E1206" s="125"/>
      <c r="F1206" s="125"/>
      <c r="G1206" s="10" t="s">
        <v>45</v>
      </c>
      <c r="H1206" s="154" t="s">
        <v>137</v>
      </c>
      <c r="I1206" s="117">
        <f>I1207+I1222+I1227</f>
        <v>6600</v>
      </c>
      <c r="J1206" s="117">
        <f>J1207+J1222+J1227</f>
        <v>0</v>
      </c>
      <c r="K1206" s="117">
        <f>K1207+K1222+K1227</f>
        <v>6600</v>
      </c>
      <c r="L1206" s="97"/>
    </row>
    <row r="1207" spans="1:12" s="98" customFormat="1" ht="20.25" customHeight="1" x14ac:dyDescent="0.25">
      <c r="A1207" s="108"/>
      <c r="B1207" s="105"/>
      <c r="C1207" s="108"/>
      <c r="D1207" s="116">
        <v>3211</v>
      </c>
      <c r="E1207" s="105"/>
      <c r="F1207" s="105"/>
      <c r="G1207" s="10" t="s">
        <v>45</v>
      </c>
      <c r="H1207" s="109" t="s">
        <v>138</v>
      </c>
      <c r="I1207" s="117">
        <f>I1208+I1212+I1216+I1220+I1210+I1218+I1214</f>
        <v>3200</v>
      </c>
      <c r="J1207" s="117">
        <f>J1208+J1212+J1216+J1220+J1210+J1218+J1214</f>
        <v>0</v>
      </c>
      <c r="K1207" s="127">
        <f>K1208+K1212+K1216+K1220+K1210+K1218+K1214</f>
        <v>3200</v>
      </c>
      <c r="L1207" s="97"/>
    </row>
    <row r="1208" spans="1:12" s="98" customFormat="1" ht="20.25" customHeight="1" x14ac:dyDescent="0.25">
      <c r="A1208" s="108"/>
      <c r="B1208" s="105"/>
      <c r="C1208" s="108"/>
      <c r="D1208" s="116"/>
      <c r="E1208" s="108">
        <v>32111</v>
      </c>
      <c r="F1208" s="108"/>
      <c r="G1208" s="10" t="s">
        <v>45</v>
      </c>
      <c r="H1208" s="109" t="s">
        <v>139</v>
      </c>
      <c r="I1208" s="127">
        <f t="shared" ref="I1208:K1208" si="230">I1209</f>
        <v>100</v>
      </c>
      <c r="J1208" s="117">
        <f t="shared" si="230"/>
        <v>0</v>
      </c>
      <c r="K1208" s="127">
        <f t="shared" si="230"/>
        <v>100</v>
      </c>
      <c r="L1208" s="97"/>
    </row>
    <row r="1209" spans="1:12" s="98" customFormat="1" ht="20.25" customHeight="1" x14ac:dyDescent="0.25">
      <c r="A1209" s="108"/>
      <c r="B1209" s="105"/>
      <c r="C1209" s="108"/>
      <c r="D1209" s="116"/>
      <c r="E1209" s="116"/>
      <c r="F1209" s="155">
        <v>321110</v>
      </c>
      <c r="G1209" s="156" t="s">
        <v>45</v>
      </c>
      <c r="H1209" s="157" t="s">
        <v>139</v>
      </c>
      <c r="I1209" s="158">
        <v>100</v>
      </c>
      <c r="J1209" s="158">
        <f>K1209-I1209</f>
        <v>0</v>
      </c>
      <c r="K1209" s="162">
        <v>100</v>
      </c>
      <c r="L1209" s="97"/>
    </row>
    <row r="1210" spans="1:12" s="98" customFormat="1" ht="20.25" customHeight="1" x14ac:dyDescent="0.25">
      <c r="A1210" s="108"/>
      <c r="B1210" s="105"/>
      <c r="C1210" s="116"/>
      <c r="D1210" s="116"/>
      <c r="E1210" s="118">
        <v>32112</v>
      </c>
      <c r="F1210" s="111"/>
      <c r="G1210" s="10" t="s">
        <v>45</v>
      </c>
      <c r="H1210" s="111" t="s">
        <v>300</v>
      </c>
      <c r="I1210" s="117">
        <f>I1211</f>
        <v>500</v>
      </c>
      <c r="J1210" s="117">
        <f>J1211</f>
        <v>0</v>
      </c>
      <c r="K1210" s="117">
        <f>K1211</f>
        <v>500</v>
      </c>
      <c r="L1210" s="97"/>
    </row>
    <row r="1211" spans="1:12" s="98" customFormat="1" ht="20.25" customHeight="1" x14ac:dyDescent="0.25">
      <c r="A1211" s="108"/>
      <c r="B1211" s="105"/>
      <c r="C1211" s="116"/>
      <c r="D1211" s="116"/>
      <c r="E1211" s="111"/>
      <c r="F1211" s="155">
        <v>321120</v>
      </c>
      <c r="G1211" s="156" t="s">
        <v>45</v>
      </c>
      <c r="H1211" s="157" t="s">
        <v>300</v>
      </c>
      <c r="I1211" s="158">
        <v>500</v>
      </c>
      <c r="J1211" s="158">
        <f>K1211-I1211</f>
        <v>0</v>
      </c>
      <c r="K1211" s="162">
        <v>500</v>
      </c>
      <c r="L1211" s="97"/>
    </row>
    <row r="1212" spans="1:12" s="98" customFormat="1" ht="20.25" customHeight="1" x14ac:dyDescent="0.25">
      <c r="A1212" s="108"/>
      <c r="B1212" s="105"/>
      <c r="C1212" s="116"/>
      <c r="D1212" s="116"/>
      <c r="E1212" s="116">
        <v>32113</v>
      </c>
      <c r="F1212" s="116"/>
      <c r="G1212" s="10" t="s">
        <v>45</v>
      </c>
      <c r="H1212" s="111" t="s">
        <v>140</v>
      </c>
      <c r="I1212" s="117">
        <f t="shared" ref="I1212:K1212" si="231">I1213</f>
        <v>1350</v>
      </c>
      <c r="J1212" s="117">
        <f t="shared" si="231"/>
        <v>0</v>
      </c>
      <c r="K1212" s="127">
        <f t="shared" si="231"/>
        <v>1350</v>
      </c>
      <c r="L1212" s="97"/>
    </row>
    <row r="1213" spans="1:12" s="98" customFormat="1" ht="20.25" customHeight="1" x14ac:dyDescent="0.25">
      <c r="A1213" s="108"/>
      <c r="B1213" s="105"/>
      <c r="C1213" s="116"/>
      <c r="D1213" s="116"/>
      <c r="E1213" s="116"/>
      <c r="F1213" s="155">
        <v>321130</v>
      </c>
      <c r="G1213" s="156" t="s">
        <v>45</v>
      </c>
      <c r="H1213" s="157" t="s">
        <v>140</v>
      </c>
      <c r="I1213" s="158">
        <v>1350</v>
      </c>
      <c r="J1213" s="158">
        <f>K1213-I1213</f>
        <v>0</v>
      </c>
      <c r="K1213" s="162">
        <v>1350</v>
      </c>
      <c r="L1213" s="97"/>
    </row>
    <row r="1214" spans="1:12" s="98" customFormat="1" ht="20.25" customHeight="1" x14ac:dyDescent="0.25">
      <c r="A1214" s="108"/>
      <c r="B1214" s="105"/>
      <c r="C1214" s="116"/>
      <c r="D1214" s="116"/>
      <c r="E1214" s="116">
        <v>32114</v>
      </c>
      <c r="F1214" s="116"/>
      <c r="G1214" s="10" t="s">
        <v>45</v>
      </c>
      <c r="H1214" s="111" t="s">
        <v>301</v>
      </c>
      <c r="I1214" s="117">
        <f>I1215</f>
        <v>650</v>
      </c>
      <c r="J1214" s="117">
        <f>J1215</f>
        <v>0</v>
      </c>
      <c r="K1214" s="117">
        <f>K1215</f>
        <v>650</v>
      </c>
      <c r="L1214" s="97"/>
    </row>
    <row r="1215" spans="1:12" s="98" customFormat="1" ht="20.25" customHeight="1" x14ac:dyDescent="0.25">
      <c r="A1215" s="108"/>
      <c r="B1215" s="105"/>
      <c r="C1215" s="116"/>
      <c r="D1215" s="116"/>
      <c r="E1215" s="116"/>
      <c r="F1215" s="155">
        <v>321140</v>
      </c>
      <c r="G1215" s="156" t="s">
        <v>45</v>
      </c>
      <c r="H1215" s="157" t="s">
        <v>301</v>
      </c>
      <c r="I1215" s="158">
        <v>650</v>
      </c>
      <c r="J1215" s="158">
        <f>K1215-I1215</f>
        <v>0</v>
      </c>
      <c r="K1215" s="162">
        <v>650</v>
      </c>
      <c r="L1215" s="97"/>
    </row>
    <row r="1216" spans="1:12" s="98" customFormat="1" ht="20.25" customHeight="1" x14ac:dyDescent="0.25">
      <c r="A1216" s="108"/>
      <c r="B1216" s="105"/>
      <c r="C1216" s="116"/>
      <c r="D1216" s="116"/>
      <c r="E1216" s="116">
        <v>32115</v>
      </c>
      <c r="F1216" s="116"/>
      <c r="G1216" s="10" t="s">
        <v>45</v>
      </c>
      <c r="H1216" s="111" t="s">
        <v>141</v>
      </c>
      <c r="I1216" s="117">
        <f t="shared" ref="I1216:K1216" si="232">I1217</f>
        <v>150</v>
      </c>
      <c r="J1216" s="117">
        <f t="shared" si="232"/>
        <v>0</v>
      </c>
      <c r="K1216" s="127">
        <f t="shared" si="232"/>
        <v>150</v>
      </c>
      <c r="L1216" s="97"/>
    </row>
    <row r="1217" spans="1:12" s="98" customFormat="1" ht="20.25" customHeight="1" x14ac:dyDescent="0.25">
      <c r="A1217" s="108"/>
      <c r="B1217" s="105"/>
      <c r="C1217" s="116"/>
      <c r="D1217" s="116"/>
      <c r="E1217" s="116"/>
      <c r="F1217" s="155">
        <v>321150</v>
      </c>
      <c r="G1217" s="156" t="s">
        <v>45</v>
      </c>
      <c r="H1217" s="157" t="s">
        <v>141</v>
      </c>
      <c r="I1217" s="158">
        <v>150</v>
      </c>
      <c r="J1217" s="158">
        <f>K1217-I1217</f>
        <v>0</v>
      </c>
      <c r="K1217" s="162">
        <v>150</v>
      </c>
      <c r="L1217" s="97"/>
    </row>
    <row r="1218" spans="1:12" s="98" customFormat="1" ht="20.25" customHeight="1" x14ac:dyDescent="0.25">
      <c r="A1218" s="108"/>
      <c r="B1218" s="105"/>
      <c r="C1218" s="116"/>
      <c r="D1218" s="116"/>
      <c r="E1218" s="118">
        <v>32116</v>
      </c>
      <c r="F1218" s="111"/>
      <c r="G1218" s="10" t="s">
        <v>45</v>
      </c>
      <c r="H1218" s="111" t="s">
        <v>302</v>
      </c>
      <c r="I1218" s="117">
        <f>I1219</f>
        <v>450</v>
      </c>
      <c r="J1218" s="117">
        <f>J1219</f>
        <v>0</v>
      </c>
      <c r="K1218" s="117">
        <f>K1219</f>
        <v>450</v>
      </c>
      <c r="L1218" s="97"/>
    </row>
    <row r="1219" spans="1:12" s="98" customFormat="1" ht="20.25" customHeight="1" x14ac:dyDescent="0.25">
      <c r="A1219" s="108"/>
      <c r="B1219" s="105"/>
      <c r="C1219" s="116"/>
      <c r="D1219" s="116"/>
      <c r="E1219" s="111"/>
      <c r="F1219" s="155">
        <v>321160</v>
      </c>
      <c r="G1219" s="156" t="s">
        <v>45</v>
      </c>
      <c r="H1219" s="157" t="s">
        <v>302</v>
      </c>
      <c r="I1219" s="158">
        <v>450</v>
      </c>
      <c r="J1219" s="158">
        <f>K1219-I1219</f>
        <v>0</v>
      </c>
      <c r="K1219" s="162">
        <v>450</v>
      </c>
      <c r="L1219" s="97"/>
    </row>
    <row r="1220" spans="1:12" s="98" customFormat="1" ht="20.25" customHeight="1" x14ac:dyDescent="0.25">
      <c r="A1220" s="108"/>
      <c r="B1220" s="105"/>
      <c r="C1220" s="116"/>
      <c r="D1220" s="116"/>
      <c r="E1220" s="116">
        <v>32119</v>
      </c>
      <c r="F1220" s="116"/>
      <c r="G1220" s="10" t="s">
        <v>45</v>
      </c>
      <c r="H1220" s="111" t="s">
        <v>142</v>
      </c>
      <c r="I1220" s="117">
        <f t="shared" ref="I1220:K1220" si="233">I1221</f>
        <v>0</v>
      </c>
      <c r="J1220" s="117">
        <f t="shared" si="233"/>
        <v>0</v>
      </c>
      <c r="K1220" s="127">
        <f t="shared" si="233"/>
        <v>0</v>
      </c>
      <c r="L1220" s="97"/>
    </row>
    <row r="1221" spans="1:12" s="98" customFormat="1" ht="20.25" customHeight="1" x14ac:dyDescent="0.25">
      <c r="A1221" s="108"/>
      <c r="B1221" s="105"/>
      <c r="C1221" s="116"/>
      <c r="D1221" s="116"/>
      <c r="E1221" s="116"/>
      <c r="F1221" s="155">
        <v>321190</v>
      </c>
      <c r="G1221" s="156" t="s">
        <v>45</v>
      </c>
      <c r="H1221" s="157" t="s">
        <v>142</v>
      </c>
      <c r="I1221" s="158">
        <v>0</v>
      </c>
      <c r="J1221" s="158">
        <f>K1221-I1221</f>
        <v>0</v>
      </c>
      <c r="K1221" s="158">
        <v>0</v>
      </c>
      <c r="L1221" s="97"/>
    </row>
    <row r="1222" spans="1:12" s="98" customFormat="1" ht="20.25" customHeight="1" x14ac:dyDescent="0.25">
      <c r="A1222" s="108"/>
      <c r="B1222" s="105"/>
      <c r="C1222" s="116"/>
      <c r="D1222" s="116">
        <v>3212</v>
      </c>
      <c r="E1222" s="121"/>
      <c r="F1222" s="121"/>
      <c r="G1222" s="10" t="s">
        <v>45</v>
      </c>
      <c r="H1222" s="111" t="s">
        <v>143</v>
      </c>
      <c r="I1222" s="117">
        <f t="shared" ref="I1222:K1222" si="234">I1223+I1225</f>
        <v>2000</v>
      </c>
      <c r="J1222" s="117">
        <f t="shared" si="234"/>
        <v>0</v>
      </c>
      <c r="K1222" s="127">
        <f t="shared" si="234"/>
        <v>2000</v>
      </c>
      <c r="L1222" s="97"/>
    </row>
    <row r="1223" spans="1:12" s="98" customFormat="1" ht="20.25" customHeight="1" x14ac:dyDescent="0.25">
      <c r="A1223" s="108"/>
      <c r="B1223" s="105"/>
      <c r="C1223" s="116"/>
      <c r="D1223" s="116"/>
      <c r="E1223" s="116">
        <v>32121</v>
      </c>
      <c r="F1223" s="116"/>
      <c r="G1223" s="10" t="s">
        <v>45</v>
      </c>
      <c r="H1223" s="111" t="s">
        <v>144</v>
      </c>
      <c r="I1223" s="117">
        <f t="shared" ref="I1223:K1223" si="235">I1224</f>
        <v>2000</v>
      </c>
      <c r="J1223" s="117">
        <f t="shared" si="235"/>
        <v>0</v>
      </c>
      <c r="K1223" s="127">
        <f t="shared" si="235"/>
        <v>2000</v>
      </c>
      <c r="L1223" s="97"/>
    </row>
    <row r="1224" spans="1:12" s="98" customFormat="1" ht="20.25" customHeight="1" x14ac:dyDescent="0.25">
      <c r="A1224" s="108"/>
      <c r="B1224" s="105"/>
      <c r="C1224" s="108"/>
      <c r="D1224" s="116"/>
      <c r="E1224" s="108"/>
      <c r="F1224" s="155">
        <v>321210</v>
      </c>
      <c r="G1224" s="156" t="s">
        <v>45</v>
      </c>
      <c r="H1224" s="157" t="s">
        <v>144</v>
      </c>
      <c r="I1224" s="158">
        <v>2000</v>
      </c>
      <c r="J1224" s="158">
        <f>K1224-I1224</f>
        <v>0</v>
      </c>
      <c r="K1224" s="162">
        <v>2000</v>
      </c>
      <c r="L1224" s="97"/>
    </row>
    <row r="1225" spans="1:12" s="98" customFormat="1" ht="20.25" customHeight="1" x14ac:dyDescent="0.25">
      <c r="A1225" s="108"/>
      <c r="B1225" s="105"/>
      <c r="C1225" s="108"/>
      <c r="D1225" s="116"/>
      <c r="E1225" s="108">
        <v>32123</v>
      </c>
      <c r="F1225" s="108"/>
      <c r="G1225" s="10" t="s">
        <v>45</v>
      </c>
      <c r="H1225" s="109" t="s">
        <v>258</v>
      </c>
      <c r="I1225" s="117">
        <f t="shared" ref="I1225:K1225" si="236">I1226</f>
        <v>0</v>
      </c>
      <c r="J1225" s="117">
        <f t="shared" si="236"/>
        <v>0</v>
      </c>
      <c r="K1225" s="117">
        <f t="shared" si="236"/>
        <v>0</v>
      </c>
      <c r="L1225" s="97"/>
    </row>
    <row r="1226" spans="1:12" s="98" customFormat="1" ht="20.25" customHeight="1" x14ac:dyDescent="0.25">
      <c r="A1226" s="108"/>
      <c r="B1226" s="105"/>
      <c r="C1226" s="108"/>
      <c r="D1226" s="116"/>
      <c r="E1226" s="108"/>
      <c r="F1226" s="155">
        <v>321230</v>
      </c>
      <c r="G1226" s="156" t="s">
        <v>45</v>
      </c>
      <c r="H1226" s="157" t="s">
        <v>258</v>
      </c>
      <c r="I1226" s="158">
        <v>0</v>
      </c>
      <c r="J1226" s="158">
        <f>K1226-I1226</f>
        <v>0</v>
      </c>
      <c r="K1226" s="158">
        <v>0</v>
      </c>
      <c r="L1226" s="97"/>
    </row>
    <row r="1227" spans="1:12" s="98" customFormat="1" ht="20.25" customHeight="1" x14ac:dyDescent="0.25">
      <c r="A1227" s="108"/>
      <c r="B1227" s="105"/>
      <c r="C1227" s="108"/>
      <c r="D1227" s="116">
        <v>3213</v>
      </c>
      <c r="E1227" s="105"/>
      <c r="F1227" s="105"/>
      <c r="G1227" s="10" t="s">
        <v>45</v>
      </c>
      <c r="H1227" s="109" t="s">
        <v>146</v>
      </c>
      <c r="I1227" s="117">
        <f t="shared" ref="I1227:K1227" si="237">I1228+I1230</f>
        <v>1400</v>
      </c>
      <c r="J1227" s="117">
        <f t="shared" si="237"/>
        <v>0</v>
      </c>
      <c r="K1227" s="117">
        <f t="shared" si="237"/>
        <v>1400</v>
      </c>
      <c r="L1227" s="97"/>
    </row>
    <row r="1228" spans="1:12" s="98" customFormat="1" ht="20.25" customHeight="1" x14ac:dyDescent="0.25">
      <c r="A1228" s="108"/>
      <c r="B1228" s="105"/>
      <c r="C1228" s="105"/>
      <c r="D1228" s="121"/>
      <c r="E1228" s="118">
        <v>32131</v>
      </c>
      <c r="F1228" s="111"/>
      <c r="G1228" s="10" t="s">
        <v>45</v>
      </c>
      <c r="H1228" s="109" t="s">
        <v>147</v>
      </c>
      <c r="I1228" s="117">
        <f t="shared" ref="I1228:K1228" si="238">I1229</f>
        <v>1400</v>
      </c>
      <c r="J1228" s="117">
        <f t="shared" si="238"/>
        <v>0</v>
      </c>
      <c r="K1228" s="117">
        <f t="shared" si="238"/>
        <v>1400</v>
      </c>
      <c r="L1228" s="97"/>
    </row>
    <row r="1229" spans="1:12" s="98" customFormat="1" ht="20.25" customHeight="1" x14ac:dyDescent="0.25">
      <c r="A1229" s="108"/>
      <c r="B1229" s="105"/>
      <c r="C1229" s="105"/>
      <c r="D1229" s="121"/>
      <c r="E1229" s="111"/>
      <c r="F1229" s="155">
        <v>321310</v>
      </c>
      <c r="G1229" s="156" t="s">
        <v>45</v>
      </c>
      <c r="H1229" s="157" t="s">
        <v>259</v>
      </c>
      <c r="I1229" s="158">
        <v>1400</v>
      </c>
      <c r="J1229" s="158">
        <f>K1229-I1229</f>
        <v>0</v>
      </c>
      <c r="K1229" s="162">
        <v>1400</v>
      </c>
      <c r="L1229" s="97"/>
    </row>
    <row r="1230" spans="1:12" s="98" customFormat="1" ht="20.25" customHeight="1" x14ac:dyDescent="0.25">
      <c r="A1230" s="108"/>
      <c r="B1230" s="105"/>
      <c r="C1230" s="105"/>
      <c r="D1230" s="121"/>
      <c r="E1230" s="118">
        <v>32132</v>
      </c>
      <c r="F1230" s="111"/>
      <c r="G1230" s="10" t="s">
        <v>45</v>
      </c>
      <c r="H1230" s="111" t="s">
        <v>150</v>
      </c>
      <c r="I1230" s="117">
        <f t="shared" ref="I1230:K1230" si="239">I1231</f>
        <v>0</v>
      </c>
      <c r="J1230" s="117">
        <f t="shared" si="239"/>
        <v>0</v>
      </c>
      <c r="K1230" s="117">
        <f t="shared" si="239"/>
        <v>0</v>
      </c>
      <c r="L1230" s="97"/>
    </row>
    <row r="1231" spans="1:12" s="98" customFormat="1" ht="20.25" customHeight="1" x14ac:dyDescent="0.25">
      <c r="A1231" s="108"/>
      <c r="B1231" s="105"/>
      <c r="C1231" s="105"/>
      <c r="D1231" s="121"/>
      <c r="E1231" s="111"/>
      <c r="F1231" s="155">
        <v>321320</v>
      </c>
      <c r="G1231" s="156" t="s">
        <v>45</v>
      </c>
      <c r="H1231" s="157" t="s">
        <v>150</v>
      </c>
      <c r="I1231" s="158">
        <v>0</v>
      </c>
      <c r="J1231" s="158">
        <f>K1231-I1231</f>
        <v>0</v>
      </c>
      <c r="K1231" s="158">
        <v>0</v>
      </c>
      <c r="L1231" s="97"/>
    </row>
    <row r="1232" spans="1:12" s="98" customFormat="1" ht="20.25" customHeight="1" x14ac:dyDescent="0.25">
      <c r="A1232" s="108"/>
      <c r="B1232" s="108"/>
      <c r="C1232" s="108">
        <v>322</v>
      </c>
      <c r="D1232" s="116"/>
      <c r="E1232" s="108"/>
      <c r="F1232" s="108"/>
      <c r="G1232" s="10" t="s">
        <v>45</v>
      </c>
      <c r="H1232" s="109" t="s">
        <v>151</v>
      </c>
      <c r="I1232" s="117">
        <f t="shared" ref="I1232:K1234" si="240">I1233</f>
        <v>100</v>
      </c>
      <c r="J1232" s="117">
        <f t="shared" si="240"/>
        <v>0</v>
      </c>
      <c r="K1232" s="117">
        <f t="shared" si="240"/>
        <v>100</v>
      </c>
      <c r="L1232" s="97"/>
    </row>
    <row r="1233" spans="1:12" s="98" customFormat="1" ht="20.25" customHeight="1" x14ac:dyDescent="0.25">
      <c r="A1233" s="108"/>
      <c r="B1233" s="108"/>
      <c r="C1233" s="108"/>
      <c r="D1233" s="116">
        <v>3221</v>
      </c>
      <c r="E1233" s="108"/>
      <c r="F1233" s="108"/>
      <c r="G1233" s="10" t="s">
        <v>45</v>
      </c>
      <c r="H1233" s="109" t="s">
        <v>152</v>
      </c>
      <c r="I1233" s="117">
        <f t="shared" si="240"/>
        <v>100</v>
      </c>
      <c r="J1233" s="117">
        <f t="shared" si="240"/>
        <v>0</v>
      </c>
      <c r="K1233" s="117">
        <f t="shared" si="240"/>
        <v>100</v>
      </c>
      <c r="L1233" s="97"/>
    </row>
    <row r="1234" spans="1:12" s="98" customFormat="1" ht="20.25" customHeight="1" x14ac:dyDescent="0.25">
      <c r="A1234" s="108"/>
      <c r="B1234" s="108"/>
      <c r="C1234" s="108"/>
      <c r="D1234" s="116"/>
      <c r="E1234" s="118">
        <v>32211</v>
      </c>
      <c r="F1234" s="111"/>
      <c r="G1234" s="10" t="s">
        <v>45</v>
      </c>
      <c r="H1234" s="128" t="s">
        <v>153</v>
      </c>
      <c r="I1234" s="127">
        <f t="shared" si="240"/>
        <v>100</v>
      </c>
      <c r="J1234" s="117">
        <f t="shared" si="240"/>
        <v>0</v>
      </c>
      <c r="K1234" s="127">
        <f t="shared" si="240"/>
        <v>100</v>
      </c>
      <c r="L1234" s="97"/>
    </row>
    <row r="1235" spans="1:12" s="98" customFormat="1" ht="20.25" customHeight="1" x14ac:dyDescent="0.25">
      <c r="A1235" s="108"/>
      <c r="B1235" s="108"/>
      <c r="C1235" s="108"/>
      <c r="D1235" s="116"/>
      <c r="E1235" s="111"/>
      <c r="F1235" s="155">
        <v>322110</v>
      </c>
      <c r="G1235" s="156" t="s">
        <v>45</v>
      </c>
      <c r="H1235" s="157" t="s">
        <v>153</v>
      </c>
      <c r="I1235" s="158">
        <v>100</v>
      </c>
      <c r="J1235" s="158">
        <f>K1235-I1235</f>
        <v>0</v>
      </c>
      <c r="K1235" s="162">
        <v>100</v>
      </c>
      <c r="L1235" s="97"/>
    </row>
    <row r="1236" spans="1:12" s="98" customFormat="1" ht="20.25" customHeight="1" x14ac:dyDescent="0.25">
      <c r="A1236" s="108"/>
      <c r="B1236" s="108"/>
      <c r="C1236" s="116">
        <v>323</v>
      </c>
      <c r="D1236" s="116"/>
      <c r="E1236" s="111"/>
      <c r="F1236" s="111"/>
      <c r="G1236" s="10" t="s">
        <v>45</v>
      </c>
      <c r="H1236" s="111" t="s">
        <v>182</v>
      </c>
      <c r="I1236" s="117">
        <f t="shared" ref="I1236:K1238" si="241">I1237</f>
        <v>2500</v>
      </c>
      <c r="J1236" s="117">
        <f t="shared" si="241"/>
        <v>0</v>
      </c>
      <c r="K1236" s="117">
        <f t="shared" si="241"/>
        <v>2500</v>
      </c>
      <c r="L1236" s="97"/>
    </row>
    <row r="1237" spans="1:12" s="98" customFormat="1" ht="20.25" customHeight="1" x14ac:dyDescent="0.25">
      <c r="A1237" s="108"/>
      <c r="B1237" s="108"/>
      <c r="C1237" s="108"/>
      <c r="D1237" s="116">
        <v>3237</v>
      </c>
      <c r="E1237" s="108"/>
      <c r="F1237" s="108"/>
      <c r="G1237" s="10" t="s">
        <v>45</v>
      </c>
      <c r="H1237" s="109" t="s">
        <v>206</v>
      </c>
      <c r="I1237" s="117">
        <f t="shared" si="241"/>
        <v>2500</v>
      </c>
      <c r="J1237" s="117">
        <f t="shared" si="241"/>
        <v>0</v>
      </c>
      <c r="K1237" s="117">
        <f t="shared" si="241"/>
        <v>2500</v>
      </c>
      <c r="L1237" s="97"/>
    </row>
    <row r="1238" spans="1:12" s="98" customFormat="1" ht="20.25" customHeight="1" x14ac:dyDescent="0.25">
      <c r="A1238" s="108"/>
      <c r="B1238" s="108"/>
      <c r="C1238" s="108"/>
      <c r="D1238" s="116"/>
      <c r="E1238" s="118">
        <v>32379</v>
      </c>
      <c r="F1238" s="111"/>
      <c r="G1238" s="10" t="s">
        <v>45</v>
      </c>
      <c r="H1238" s="111" t="s">
        <v>209</v>
      </c>
      <c r="I1238" s="127">
        <f t="shared" si="241"/>
        <v>2500</v>
      </c>
      <c r="J1238" s="117">
        <f t="shared" si="241"/>
        <v>0</v>
      </c>
      <c r="K1238" s="127">
        <f t="shared" si="241"/>
        <v>2500</v>
      </c>
      <c r="L1238" s="97"/>
    </row>
    <row r="1239" spans="1:12" s="98" customFormat="1" ht="20.25" customHeight="1" x14ac:dyDescent="0.25">
      <c r="A1239" s="108"/>
      <c r="B1239" s="123"/>
      <c r="C1239" s="123"/>
      <c r="D1239" s="116"/>
      <c r="E1239" s="128"/>
      <c r="F1239" s="155">
        <v>323790</v>
      </c>
      <c r="G1239" s="156" t="s">
        <v>45</v>
      </c>
      <c r="H1239" s="157" t="s">
        <v>209</v>
      </c>
      <c r="I1239" s="158">
        <v>2500</v>
      </c>
      <c r="J1239" s="158">
        <f>K1239-I1239</f>
        <v>0</v>
      </c>
      <c r="K1239" s="162">
        <v>2500</v>
      </c>
      <c r="L1239" s="97"/>
    </row>
    <row r="1240" spans="1:12" s="91" customFormat="1" ht="20.100000000000001" customHeight="1" x14ac:dyDescent="0.25">
      <c r="A1240" s="129"/>
      <c r="B1240" s="129"/>
      <c r="C1240" s="129"/>
      <c r="D1240" s="129"/>
      <c r="E1240" s="129"/>
      <c r="F1240" s="129"/>
      <c r="G1240" s="130"/>
      <c r="H1240" s="131"/>
      <c r="I1240" s="132"/>
      <c r="J1240" s="60"/>
    </row>
    <row r="1241" spans="1:12" s="91" customFormat="1" ht="20.100000000000001" customHeight="1" x14ac:dyDescent="0.25">
      <c r="A1241" s="133" t="s">
        <v>316</v>
      </c>
      <c r="B1241" s="133"/>
      <c r="C1241" s="133"/>
      <c r="D1241" s="133"/>
      <c r="E1241" s="133"/>
      <c r="F1241" s="133"/>
      <c r="G1241" s="133"/>
      <c r="H1241" s="134"/>
      <c r="I1241" s="135"/>
      <c r="J1241" s="61"/>
    </row>
    <row r="1242" spans="1:12" s="91" customFormat="1" ht="20.100000000000001" customHeight="1" x14ac:dyDescent="0.25">
      <c r="A1242" s="136"/>
      <c r="B1242" s="136"/>
      <c r="C1242" s="136"/>
      <c r="D1242" s="136"/>
      <c r="E1242" s="136"/>
      <c r="F1242" s="136"/>
      <c r="G1242" s="136"/>
      <c r="H1242" s="135"/>
      <c r="I1242" s="90"/>
    </row>
    <row r="1243" spans="1:12" s="91" customFormat="1" ht="15.75" customHeight="1" x14ac:dyDescent="0.25">
      <c r="A1243" s="404" t="s">
        <v>22</v>
      </c>
      <c r="B1243" s="404"/>
      <c r="C1243" s="136"/>
      <c r="D1243" s="136"/>
      <c r="E1243" s="136"/>
      <c r="F1243" s="136"/>
      <c r="G1243" s="137"/>
      <c r="I1243" s="133"/>
      <c r="J1243" s="133"/>
      <c r="K1243" s="138" t="s">
        <v>32</v>
      </c>
    </row>
    <row r="1244" spans="1:12" s="91" customFormat="1" ht="20.25" customHeight="1" x14ac:dyDescent="0.25">
      <c r="A1244" s="133" t="s">
        <v>31</v>
      </c>
      <c r="B1244" s="133"/>
      <c r="C1244" s="133"/>
      <c r="D1244" s="133"/>
      <c r="E1244" s="133"/>
      <c r="F1244" s="133"/>
      <c r="G1244" s="133"/>
      <c r="I1244" s="133"/>
      <c r="J1244" s="133"/>
      <c r="K1244" s="138" t="s">
        <v>37</v>
      </c>
    </row>
    <row r="1245" spans="1:12" s="91" customFormat="1" ht="20.25" customHeight="1" x14ac:dyDescent="0.25">
      <c r="A1245" s="139"/>
      <c r="B1245" s="139"/>
      <c r="C1245" s="139"/>
      <c r="D1245" s="139"/>
      <c r="E1245" s="139"/>
      <c r="F1245" s="139"/>
      <c r="G1245" s="139"/>
      <c r="H1245" s="140"/>
      <c r="I1245" s="62"/>
      <c r="J1245" s="62"/>
      <c r="K1245" s="140" t="s">
        <v>318</v>
      </c>
    </row>
    <row r="1246" spans="1:12" s="91" customFormat="1" ht="20.25" customHeight="1" x14ac:dyDescent="0.25">
      <c r="A1246" s="141"/>
      <c r="B1246" s="141"/>
      <c r="C1246" s="141"/>
      <c r="D1246" s="141"/>
      <c r="E1246" s="141"/>
      <c r="F1246" s="141"/>
      <c r="G1246" s="142"/>
      <c r="H1246" s="143"/>
      <c r="I1246" s="54"/>
      <c r="J1246" s="54"/>
      <c r="K1246" s="54"/>
    </row>
    <row r="1247" spans="1:12" x14ac:dyDescent="0.25">
      <c r="H1247" s="143"/>
      <c r="I1247" s="54"/>
      <c r="J1247" s="54"/>
    </row>
    <row r="1248" spans="1:12" x14ac:dyDescent="0.25">
      <c r="H1248" s="143"/>
      <c r="I1248" s="54"/>
      <c r="J1248" s="54"/>
    </row>
  </sheetData>
  <autoFilter ref="A7:M1239"/>
  <mergeCells count="21">
    <mergeCell ref="A1088:G1088"/>
    <mergeCell ref="A1184:G1184"/>
    <mergeCell ref="A1243:B1243"/>
    <mergeCell ref="A824:G824"/>
    <mergeCell ref="A955:G955"/>
    <mergeCell ref="A960:G960"/>
    <mergeCell ref="A1054:G1054"/>
    <mergeCell ref="A1076:G1076"/>
    <mergeCell ref="A1083:G1083"/>
    <mergeCell ref="A796:G796"/>
    <mergeCell ref="A2:K2"/>
    <mergeCell ref="A4:K4"/>
    <mergeCell ref="A8:G8"/>
    <mergeCell ref="A9:G9"/>
    <mergeCell ref="A462:G462"/>
    <mergeCell ref="A556:G556"/>
    <mergeCell ref="A561:G561"/>
    <mergeCell ref="A566:G566"/>
    <mergeCell ref="A678:G678"/>
    <mergeCell ref="A683:G683"/>
    <mergeCell ref="A791:G791"/>
  </mergeCells>
  <dataValidations count="1">
    <dataValidation type="whole" allowBlank="1" showErrorMessage="1" errorTitle="Neispravan unos" error="Unijeti cijelobrojnu vrijednost" promptTitle="Upozorenje !" prompt="Unešena je nedozvoljena vrijednost u polje" sqref="A1246 G10 G1205 G1089 A1240:G1240 G961 G959 G562 G684 G797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97"/>
  <sheetViews>
    <sheetView showGridLines="0" topLeftCell="I1" zoomScaleNormal="100" zoomScaleSheetLayoutView="90" workbookViewId="0">
      <pane ySplit="6" topLeftCell="A7" activePane="bottomLeft" state="frozen"/>
      <selection activeCell="AD241" sqref="AD241"/>
      <selection pane="bottomLeft" activeCell="I2" sqref="I2:S2"/>
    </sheetView>
  </sheetViews>
  <sheetFormatPr defaultColWidth="9.140625" defaultRowHeight="14.25" outlineLevelCol="1" x14ac:dyDescent="0.25"/>
  <cols>
    <col min="1" max="1" width="4.28515625" style="166" hidden="1" customWidth="1" outlineLevel="1"/>
    <col min="2" max="7" width="4.28515625" style="180" hidden="1" customWidth="1" outlineLevel="1"/>
    <col min="8" max="8" width="4.28515625" style="166" hidden="1" customWidth="1" outlineLevel="1"/>
    <col min="9" max="9" width="5.7109375" style="87" customWidth="1" collapsed="1"/>
    <col min="10" max="10" width="6.140625" style="87" customWidth="1"/>
    <col min="11" max="11" width="5.7109375" style="87" hidden="1" customWidth="1"/>
    <col min="12" max="12" width="5.5703125" style="87" hidden="1" customWidth="1"/>
    <col min="13" max="13" width="8.140625" style="87" hidden="1" customWidth="1"/>
    <col min="14" max="14" width="9.140625" style="87" hidden="1" customWidth="1"/>
    <col min="15" max="15" width="7.7109375" style="87" hidden="1" customWidth="1"/>
    <col min="16" max="16" width="54.42578125" style="87" customWidth="1"/>
    <col min="17" max="17" width="15.7109375" style="87" customWidth="1"/>
    <col min="18" max="18" width="13.85546875" style="209" customWidth="1"/>
    <col min="19" max="19" width="14.85546875" style="87" customWidth="1"/>
    <col min="20" max="20" width="9.140625" style="87"/>
    <col min="21" max="23" width="11.7109375" style="87" bestFit="1" customWidth="1"/>
    <col min="24" max="16384" width="9.140625" style="87"/>
  </cols>
  <sheetData>
    <row r="2" spans="1:21" ht="22.5" customHeight="1" x14ac:dyDescent="0.25">
      <c r="I2" s="355" t="s">
        <v>505</v>
      </c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21" ht="17.25" customHeight="1" x14ac:dyDescent="0.25">
      <c r="I3" s="360" t="s">
        <v>506</v>
      </c>
      <c r="J3" s="360"/>
      <c r="K3" s="360"/>
      <c r="L3" s="360"/>
      <c r="M3" s="360"/>
      <c r="N3" s="360"/>
      <c r="O3" s="360"/>
      <c r="P3" s="360"/>
      <c r="Q3" s="360"/>
      <c r="R3" s="360"/>
      <c r="S3" s="360"/>
    </row>
    <row r="4" spans="1:21" ht="17.25" customHeight="1" x14ac:dyDescent="0.25"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</row>
    <row r="5" spans="1:21" s="91" customFormat="1" ht="73.5" customHeight="1" x14ac:dyDescent="0.25">
      <c r="A5" s="167"/>
      <c r="B5" s="181"/>
      <c r="C5" s="181"/>
      <c r="D5" s="181"/>
      <c r="E5" s="181"/>
      <c r="F5" s="181"/>
      <c r="G5" s="181"/>
      <c r="H5" s="167"/>
      <c r="I5" s="56" t="s">
        <v>13</v>
      </c>
      <c r="J5" s="56" t="s">
        <v>14</v>
      </c>
      <c r="K5" s="56" t="s">
        <v>303</v>
      </c>
      <c r="L5" s="56" t="s">
        <v>304</v>
      </c>
      <c r="M5" s="56" t="s">
        <v>305</v>
      </c>
      <c r="N5" s="56"/>
      <c r="O5" s="56" t="s">
        <v>15</v>
      </c>
      <c r="P5" s="58" t="s">
        <v>25</v>
      </c>
      <c r="Q5" s="294" t="s">
        <v>480</v>
      </c>
      <c r="R5" s="294" t="s">
        <v>67</v>
      </c>
      <c r="S5" s="294" t="s">
        <v>482</v>
      </c>
    </row>
    <row r="6" spans="1:21" s="92" customFormat="1" ht="18" customHeight="1" x14ac:dyDescent="0.25">
      <c r="A6" s="168">
        <v>1</v>
      </c>
      <c r="B6" s="168">
        <v>1</v>
      </c>
      <c r="C6" s="168"/>
      <c r="D6" s="168"/>
      <c r="E6" s="168">
        <v>1</v>
      </c>
      <c r="F6" s="168">
        <v>1</v>
      </c>
      <c r="G6" s="168">
        <v>1</v>
      </c>
      <c r="H6" s="168">
        <v>1</v>
      </c>
      <c r="I6" s="357">
        <v>1</v>
      </c>
      <c r="J6" s="358"/>
      <c r="K6" s="358"/>
      <c r="L6" s="358"/>
      <c r="M6" s="358"/>
      <c r="N6" s="358"/>
      <c r="O6" s="358"/>
      <c r="P6" s="359"/>
      <c r="Q6" s="59">
        <v>2</v>
      </c>
      <c r="R6" s="259">
        <v>3</v>
      </c>
      <c r="S6" s="59">
        <v>4</v>
      </c>
    </row>
    <row r="7" spans="1:21" s="92" customFormat="1" ht="35.25" customHeight="1" x14ac:dyDescent="0.25">
      <c r="A7" s="168"/>
      <c r="B7" s="180"/>
      <c r="C7" s="180"/>
      <c r="D7" s="180"/>
      <c r="E7" s="180"/>
      <c r="F7" s="182"/>
      <c r="G7" s="182"/>
      <c r="H7" s="183"/>
      <c r="I7" s="352" t="s">
        <v>33</v>
      </c>
      <c r="J7" s="353"/>
      <c r="K7" s="353"/>
      <c r="L7" s="353"/>
      <c r="M7" s="353"/>
      <c r="N7" s="353"/>
      <c r="O7" s="353"/>
      <c r="P7" s="354"/>
      <c r="Q7" s="186">
        <v>3804233</v>
      </c>
      <c r="R7" s="186">
        <f>R8+R80</f>
        <v>0</v>
      </c>
      <c r="S7" s="186">
        <f t="shared" ref="S7" si="0">S8+S80</f>
        <v>3804233</v>
      </c>
      <c r="U7" s="200"/>
    </row>
    <row r="8" spans="1:21" s="103" customFormat="1" ht="20.25" customHeight="1" x14ac:dyDescent="0.25">
      <c r="A8" s="167"/>
      <c r="B8" s="180"/>
      <c r="C8" s="180"/>
      <c r="D8" s="180"/>
      <c r="E8" s="180"/>
      <c r="F8" s="182"/>
      <c r="G8" s="182"/>
      <c r="H8" s="183"/>
      <c r="I8" s="104">
        <v>6</v>
      </c>
      <c r="J8" s="104"/>
      <c r="K8" s="104"/>
      <c r="L8" s="104"/>
      <c r="M8" s="104"/>
      <c r="N8" s="104"/>
      <c r="O8" s="159"/>
      <c r="P8" s="106" t="s">
        <v>0</v>
      </c>
      <c r="Q8" s="107">
        <v>3804233</v>
      </c>
      <c r="R8" s="107">
        <v>0</v>
      </c>
      <c r="S8" s="107">
        <f>S9+S38+S58+S64+S47+S74</f>
        <v>3804233</v>
      </c>
      <c r="U8" s="200"/>
    </row>
    <row r="9" spans="1:21" s="171" customFormat="1" ht="25.5" x14ac:dyDescent="0.25">
      <c r="A9" s="167"/>
      <c r="B9" s="180"/>
      <c r="C9" s="180"/>
      <c r="D9" s="180"/>
      <c r="E9" s="180"/>
      <c r="F9" s="182"/>
      <c r="G9" s="182"/>
      <c r="H9" s="183"/>
      <c r="I9" s="231"/>
      <c r="J9" s="231">
        <v>63</v>
      </c>
      <c r="K9" s="231"/>
      <c r="L9" s="231"/>
      <c r="M9" s="105"/>
      <c r="N9" s="105"/>
      <c r="O9" s="159"/>
      <c r="P9" s="232" t="s">
        <v>26</v>
      </c>
      <c r="Q9" s="233">
        <v>961100</v>
      </c>
      <c r="R9" s="233">
        <v>0</v>
      </c>
      <c r="S9" s="233">
        <f t="shared" ref="S9" si="1">S14+S21+S10+S34+S30</f>
        <v>961100</v>
      </c>
      <c r="U9" s="200"/>
    </row>
    <row r="10" spans="1:21" s="194" customFormat="1" ht="20.25" hidden="1" customHeight="1" x14ac:dyDescent="0.25">
      <c r="A10" s="172"/>
      <c r="B10" s="172"/>
      <c r="C10" s="195"/>
      <c r="D10" s="195"/>
      <c r="E10" s="195"/>
      <c r="F10" s="187"/>
      <c r="G10" s="187"/>
      <c r="H10" s="188"/>
      <c r="I10" s="189"/>
      <c r="J10" s="190"/>
      <c r="K10" s="190">
        <v>633</v>
      </c>
      <c r="L10" s="190"/>
      <c r="M10" s="190"/>
      <c r="N10" s="191"/>
      <c r="O10" s="196" t="s">
        <v>38</v>
      </c>
      <c r="P10" s="192" t="s">
        <v>383</v>
      </c>
      <c r="Q10" s="193">
        <f t="shared" ref="Q10:S11" si="2">Q11</f>
        <v>0</v>
      </c>
      <c r="R10" s="193">
        <f t="shared" si="2"/>
        <v>0</v>
      </c>
      <c r="S10" s="193">
        <f t="shared" si="2"/>
        <v>0</v>
      </c>
      <c r="U10" s="200"/>
    </row>
    <row r="11" spans="1:21" s="98" customFormat="1" ht="20.25" hidden="1" customHeight="1" x14ac:dyDescent="0.25">
      <c r="A11" s="167"/>
      <c r="B11" s="167"/>
      <c r="C11" s="167"/>
      <c r="D11" s="180"/>
      <c r="E11" s="180"/>
      <c r="F11" s="182"/>
      <c r="G11" s="182"/>
      <c r="H11" s="183"/>
      <c r="I11" s="108"/>
      <c r="J11" s="115"/>
      <c r="K11" s="115"/>
      <c r="L11" s="115">
        <v>6331</v>
      </c>
      <c r="M11" s="115"/>
      <c r="N11" s="116"/>
      <c r="O11" s="10" t="s">
        <v>38</v>
      </c>
      <c r="P11" s="111" t="s">
        <v>384</v>
      </c>
      <c r="Q11" s="117">
        <f t="shared" si="2"/>
        <v>0</v>
      </c>
      <c r="R11" s="117">
        <f t="shared" si="2"/>
        <v>0</v>
      </c>
      <c r="S11" s="117">
        <f t="shared" si="2"/>
        <v>0</v>
      </c>
      <c r="U11" s="200"/>
    </row>
    <row r="12" spans="1:21" s="98" customFormat="1" ht="20.25" hidden="1" customHeight="1" x14ac:dyDescent="0.25">
      <c r="A12" s="167"/>
      <c r="B12" s="167"/>
      <c r="C12" s="167"/>
      <c r="D12" s="167"/>
      <c r="E12" s="180"/>
      <c r="F12" s="182"/>
      <c r="G12" s="182"/>
      <c r="H12" s="183"/>
      <c r="I12" s="108"/>
      <c r="J12" s="115"/>
      <c r="K12" s="115"/>
      <c r="L12" s="115"/>
      <c r="M12" s="176">
        <v>63311</v>
      </c>
      <c r="N12" s="177"/>
      <c r="O12" s="178" t="s">
        <v>38</v>
      </c>
      <c r="P12" s="177" t="s">
        <v>385</v>
      </c>
      <c r="Q12" s="179">
        <f t="shared" ref="Q12:S12" si="3">Q13</f>
        <v>0</v>
      </c>
      <c r="R12" s="179">
        <f t="shared" si="3"/>
        <v>0</v>
      </c>
      <c r="S12" s="179">
        <f t="shared" si="3"/>
        <v>0</v>
      </c>
      <c r="U12" s="200"/>
    </row>
    <row r="13" spans="1:21" s="98" customFormat="1" ht="20.25" hidden="1" customHeight="1" x14ac:dyDescent="0.25">
      <c r="A13" s="167"/>
      <c r="B13" s="167"/>
      <c r="C13" s="167"/>
      <c r="D13" s="167"/>
      <c r="E13" s="167"/>
      <c r="F13" s="182"/>
      <c r="G13" s="182"/>
      <c r="H13" s="183"/>
      <c r="I13" s="108"/>
      <c r="J13" s="115"/>
      <c r="K13" s="115"/>
      <c r="L13" s="115"/>
      <c r="M13" s="9"/>
      <c r="N13" s="155">
        <v>633110</v>
      </c>
      <c r="O13" s="156" t="s">
        <v>38</v>
      </c>
      <c r="P13" s="157" t="s">
        <v>385</v>
      </c>
      <c r="Q13" s="158"/>
      <c r="R13" s="158"/>
      <c r="S13" s="158"/>
      <c r="U13" s="200"/>
    </row>
    <row r="14" spans="1:21" s="194" customFormat="1" ht="20.25" hidden="1" customHeight="1" x14ac:dyDescent="0.25">
      <c r="A14" s="172"/>
      <c r="B14" s="172"/>
      <c r="C14" s="195"/>
      <c r="D14" s="195"/>
      <c r="E14" s="195"/>
      <c r="F14" s="187"/>
      <c r="G14" s="187"/>
      <c r="H14" s="188"/>
      <c r="I14" s="189"/>
      <c r="J14" s="190"/>
      <c r="K14" s="115">
        <v>634</v>
      </c>
      <c r="L14" s="115"/>
      <c r="M14" s="115"/>
      <c r="N14" s="116"/>
      <c r="O14" s="10" t="s">
        <v>38</v>
      </c>
      <c r="P14" s="111" t="s">
        <v>386</v>
      </c>
      <c r="Q14" s="286">
        <f t="shared" ref="Q14" si="4">Q15+Q18</f>
        <v>41000</v>
      </c>
      <c r="R14" s="286">
        <f>R15+R18</f>
        <v>-41000</v>
      </c>
      <c r="S14" s="286">
        <f t="shared" ref="S14" si="5">S15+S18</f>
        <v>0</v>
      </c>
      <c r="U14" s="200"/>
    </row>
    <row r="15" spans="1:21" s="98" customFormat="1" ht="20.25" hidden="1" customHeight="1" x14ac:dyDescent="0.25">
      <c r="A15" s="167"/>
      <c r="B15" s="167"/>
      <c r="C15" s="167"/>
      <c r="D15" s="180"/>
      <c r="E15" s="180"/>
      <c r="F15" s="182"/>
      <c r="G15" s="182"/>
      <c r="H15" s="183"/>
      <c r="I15" s="108"/>
      <c r="J15" s="115"/>
      <c r="K15" s="115"/>
      <c r="L15" s="115">
        <v>6341</v>
      </c>
      <c r="M15" s="115"/>
      <c r="N15" s="116"/>
      <c r="O15" s="10" t="s">
        <v>38</v>
      </c>
      <c r="P15" s="111" t="s">
        <v>387</v>
      </c>
      <c r="Q15" s="286">
        <f t="shared" ref="Q15:S15" si="6">Q16</f>
        <v>41000</v>
      </c>
      <c r="R15" s="286">
        <f>R16</f>
        <v>-41000</v>
      </c>
      <c r="S15" s="286">
        <f t="shared" si="6"/>
        <v>0</v>
      </c>
      <c r="U15" s="200"/>
    </row>
    <row r="16" spans="1:21" s="98" customFormat="1" ht="20.25" hidden="1" customHeight="1" x14ac:dyDescent="0.25">
      <c r="A16" s="167"/>
      <c r="B16" s="167"/>
      <c r="C16" s="167"/>
      <c r="D16" s="167"/>
      <c r="E16" s="180"/>
      <c r="F16" s="182"/>
      <c r="G16" s="182"/>
      <c r="H16" s="183"/>
      <c r="I16" s="108"/>
      <c r="J16" s="115"/>
      <c r="K16" s="115"/>
      <c r="L16" s="115"/>
      <c r="M16" s="176">
        <v>63414</v>
      </c>
      <c r="N16" s="177"/>
      <c r="O16" s="178" t="s">
        <v>38</v>
      </c>
      <c r="P16" s="177" t="s">
        <v>388</v>
      </c>
      <c r="Q16" s="179">
        <f t="shared" ref="Q16:S16" si="7">+Q17</f>
        <v>41000</v>
      </c>
      <c r="R16" s="179">
        <f t="shared" si="7"/>
        <v>-41000</v>
      </c>
      <c r="S16" s="179">
        <f t="shared" si="7"/>
        <v>0</v>
      </c>
      <c r="U16" s="200"/>
    </row>
    <row r="17" spans="1:23" s="98" customFormat="1" ht="20.25" hidden="1" customHeight="1" x14ac:dyDescent="0.25">
      <c r="A17" s="167"/>
      <c r="B17" s="167"/>
      <c r="C17" s="167"/>
      <c r="D17" s="167"/>
      <c r="E17" s="167"/>
      <c r="F17" s="182"/>
      <c r="G17" s="182"/>
      <c r="H17" s="183"/>
      <c r="I17" s="108"/>
      <c r="J17" s="115"/>
      <c r="K17" s="115"/>
      <c r="L17" s="115"/>
      <c r="M17" s="9"/>
      <c r="N17" s="155">
        <v>634140</v>
      </c>
      <c r="O17" s="156" t="s">
        <v>38</v>
      </c>
      <c r="P17" s="157" t="s">
        <v>389</v>
      </c>
      <c r="Q17" s="158">
        <v>41000</v>
      </c>
      <c r="R17" s="158">
        <v>-41000</v>
      </c>
      <c r="S17" s="158">
        <f>+R17+Q17</f>
        <v>0</v>
      </c>
      <c r="U17" s="200"/>
    </row>
    <row r="18" spans="1:23" s="98" customFormat="1" ht="20.25" hidden="1" customHeight="1" x14ac:dyDescent="0.25">
      <c r="A18" s="167"/>
      <c r="B18" s="167"/>
      <c r="C18" s="167"/>
      <c r="D18" s="167"/>
      <c r="E18" s="167"/>
      <c r="F18" s="182"/>
      <c r="G18" s="182"/>
      <c r="H18" s="183"/>
      <c r="I18" s="108"/>
      <c r="J18" s="115"/>
      <c r="K18" s="115"/>
      <c r="L18" s="115">
        <v>6342</v>
      </c>
      <c r="M18" s="9"/>
      <c r="N18" s="217"/>
      <c r="O18" s="218" t="s">
        <v>38</v>
      </c>
      <c r="P18" s="219" t="s">
        <v>451</v>
      </c>
      <c r="Q18" s="220">
        <f t="shared" ref="Q18:S18" si="8">Q19</f>
        <v>0</v>
      </c>
      <c r="R18" s="220">
        <f t="shared" si="8"/>
        <v>0</v>
      </c>
      <c r="S18" s="220">
        <f t="shared" si="8"/>
        <v>0</v>
      </c>
      <c r="U18" s="200"/>
    </row>
    <row r="19" spans="1:23" s="98" customFormat="1" ht="20.25" hidden="1" customHeight="1" x14ac:dyDescent="0.25">
      <c r="A19" s="167"/>
      <c r="B19" s="167"/>
      <c r="C19" s="167"/>
      <c r="D19" s="167"/>
      <c r="E19" s="180"/>
      <c r="F19" s="182"/>
      <c r="G19" s="182"/>
      <c r="H19" s="183"/>
      <c r="I19" s="108"/>
      <c r="J19" s="115"/>
      <c r="K19" s="115"/>
      <c r="L19" s="115"/>
      <c r="M19" s="176">
        <v>63424</v>
      </c>
      <c r="N19" s="177"/>
      <c r="O19" s="178" t="s">
        <v>38</v>
      </c>
      <c r="P19" s="177" t="s">
        <v>390</v>
      </c>
      <c r="Q19" s="179">
        <f t="shared" ref="Q19:S19" si="9">+Q20</f>
        <v>0</v>
      </c>
      <c r="R19" s="179">
        <f t="shared" si="9"/>
        <v>0</v>
      </c>
      <c r="S19" s="179">
        <f t="shared" si="9"/>
        <v>0</v>
      </c>
      <c r="U19" s="200"/>
    </row>
    <row r="20" spans="1:23" s="98" customFormat="1" ht="20.25" hidden="1" customHeight="1" x14ac:dyDescent="0.25">
      <c r="A20" s="167"/>
      <c r="B20" s="167"/>
      <c r="C20" s="167"/>
      <c r="D20" s="167"/>
      <c r="E20" s="167"/>
      <c r="F20" s="182"/>
      <c r="G20" s="182"/>
      <c r="H20" s="183"/>
      <c r="I20" s="108"/>
      <c r="J20" s="115"/>
      <c r="K20" s="115"/>
      <c r="L20" s="115"/>
      <c r="M20" s="9"/>
      <c r="N20" s="155">
        <v>634240</v>
      </c>
      <c r="O20" s="156" t="s">
        <v>38</v>
      </c>
      <c r="P20" s="157" t="s">
        <v>390</v>
      </c>
      <c r="Q20" s="158">
        <v>0</v>
      </c>
      <c r="R20" s="158"/>
      <c r="S20" s="158">
        <v>0</v>
      </c>
      <c r="U20" s="200"/>
    </row>
    <row r="21" spans="1:23" s="194" customFormat="1" ht="25.5" hidden="1" x14ac:dyDescent="0.25">
      <c r="A21" s="172"/>
      <c r="B21" s="172"/>
      <c r="C21" s="195"/>
      <c r="D21" s="195"/>
      <c r="E21" s="195"/>
      <c r="F21" s="187"/>
      <c r="G21" s="187"/>
      <c r="H21" s="188"/>
      <c r="I21" s="189"/>
      <c r="J21" s="190"/>
      <c r="K21" s="115">
        <v>636</v>
      </c>
      <c r="L21" s="115"/>
      <c r="M21" s="115"/>
      <c r="N21" s="116"/>
      <c r="O21" s="10" t="s">
        <v>38</v>
      </c>
      <c r="P21" s="111" t="s">
        <v>391</v>
      </c>
      <c r="Q21" s="286">
        <f t="shared" ref="Q21" si="10">Q22+Q27</f>
        <v>40000</v>
      </c>
      <c r="R21" s="286">
        <f t="shared" ref="R21:S21" si="11">R22+R27</f>
        <v>837100</v>
      </c>
      <c r="S21" s="286">
        <f t="shared" si="11"/>
        <v>877100</v>
      </c>
      <c r="U21" s="200"/>
      <c r="V21" s="216"/>
    </row>
    <row r="22" spans="1:23" s="98" customFormat="1" ht="25.5" hidden="1" x14ac:dyDescent="0.25">
      <c r="A22" s="167"/>
      <c r="B22" s="167"/>
      <c r="C22" s="167"/>
      <c r="D22" s="180"/>
      <c r="E22" s="180"/>
      <c r="F22" s="182"/>
      <c r="G22" s="182"/>
      <c r="H22" s="183"/>
      <c r="I22" s="108"/>
      <c r="J22" s="115"/>
      <c r="K22" s="115"/>
      <c r="L22" s="115">
        <v>6361</v>
      </c>
      <c r="M22" s="115"/>
      <c r="N22" s="116"/>
      <c r="O22" s="10" t="s">
        <v>38</v>
      </c>
      <c r="P22" s="111" t="s">
        <v>392</v>
      </c>
      <c r="Q22" s="286">
        <f t="shared" ref="Q22" si="12">Q23+Q25</f>
        <v>40000</v>
      </c>
      <c r="R22" s="286">
        <f>R23+R25</f>
        <v>837100</v>
      </c>
      <c r="S22" s="286">
        <f>S23+S25</f>
        <v>877100</v>
      </c>
      <c r="U22" s="200"/>
      <c r="V22" s="160"/>
      <c r="W22" s="160"/>
    </row>
    <row r="23" spans="1:23" s="98" customFormat="1" ht="25.5" hidden="1" x14ac:dyDescent="0.25">
      <c r="A23" s="167"/>
      <c r="B23" s="167"/>
      <c r="C23" s="167"/>
      <c r="D23" s="167"/>
      <c r="E23" s="180"/>
      <c r="F23" s="182"/>
      <c r="G23" s="182"/>
      <c r="H23" s="183"/>
      <c r="I23" s="108"/>
      <c r="J23" s="115"/>
      <c r="K23" s="115"/>
      <c r="L23" s="115"/>
      <c r="M23" s="176">
        <v>63612</v>
      </c>
      <c r="N23" s="177"/>
      <c r="O23" s="178" t="s">
        <v>38</v>
      </c>
      <c r="P23" s="177" t="s">
        <v>393</v>
      </c>
      <c r="Q23" s="179">
        <f t="shared" ref="Q23:S25" si="13">Q24</f>
        <v>40000</v>
      </c>
      <c r="R23" s="179">
        <f t="shared" si="13"/>
        <v>833100</v>
      </c>
      <c r="S23" s="179">
        <f t="shared" si="13"/>
        <v>873100</v>
      </c>
      <c r="U23" s="200"/>
    </row>
    <row r="24" spans="1:23" s="98" customFormat="1" ht="20.25" hidden="1" customHeight="1" x14ac:dyDescent="0.25">
      <c r="A24" s="167"/>
      <c r="B24" s="167"/>
      <c r="C24" s="167"/>
      <c r="D24" s="167"/>
      <c r="E24" s="167"/>
      <c r="F24" s="182"/>
      <c r="G24" s="182"/>
      <c r="H24" s="183"/>
      <c r="I24" s="108"/>
      <c r="J24" s="115"/>
      <c r="K24" s="115"/>
      <c r="L24" s="115"/>
      <c r="M24" s="9"/>
      <c r="N24" s="155">
        <v>636120</v>
      </c>
      <c r="O24" s="156" t="s">
        <v>38</v>
      </c>
      <c r="P24" s="157" t="s">
        <v>394</v>
      </c>
      <c r="Q24" s="158">
        <v>40000</v>
      </c>
      <c r="R24" s="158">
        <v>833100</v>
      </c>
      <c r="S24" s="158">
        <f>+R24+Q24</f>
        <v>873100</v>
      </c>
      <c r="U24" s="200"/>
    </row>
    <row r="25" spans="1:23" s="98" customFormat="1" ht="25.5" hidden="1" x14ac:dyDescent="0.25">
      <c r="A25" s="167"/>
      <c r="B25" s="167"/>
      <c r="C25" s="167"/>
      <c r="D25" s="167"/>
      <c r="E25" s="167"/>
      <c r="F25" s="182"/>
      <c r="G25" s="182"/>
      <c r="H25" s="183"/>
      <c r="I25" s="108"/>
      <c r="J25" s="115"/>
      <c r="K25" s="115"/>
      <c r="L25" s="115"/>
      <c r="M25" s="221" t="s">
        <v>449</v>
      </c>
      <c r="N25" s="222"/>
      <c r="O25" s="178" t="s">
        <v>38</v>
      </c>
      <c r="P25" s="177" t="s">
        <v>450</v>
      </c>
      <c r="Q25" s="179">
        <f t="shared" si="13"/>
        <v>0</v>
      </c>
      <c r="R25" s="179">
        <f t="shared" si="13"/>
        <v>4000</v>
      </c>
      <c r="S25" s="179">
        <f t="shared" si="13"/>
        <v>4000</v>
      </c>
      <c r="U25" s="200"/>
    </row>
    <row r="26" spans="1:23" s="98" customFormat="1" ht="25.5" hidden="1" x14ac:dyDescent="0.25">
      <c r="A26" s="167"/>
      <c r="B26" s="167"/>
      <c r="C26" s="167"/>
      <c r="D26" s="167"/>
      <c r="E26" s="167"/>
      <c r="F26" s="182"/>
      <c r="G26" s="182"/>
      <c r="H26" s="183"/>
      <c r="I26" s="108"/>
      <c r="J26" s="115"/>
      <c r="K26" s="115"/>
      <c r="L26" s="115"/>
      <c r="M26" s="9"/>
      <c r="N26" s="155">
        <v>636130</v>
      </c>
      <c r="O26" s="156" t="s">
        <v>38</v>
      </c>
      <c r="P26" s="177" t="s">
        <v>450</v>
      </c>
      <c r="Q26" s="158">
        <v>0</v>
      </c>
      <c r="R26" s="158">
        <v>4000</v>
      </c>
      <c r="S26" s="158">
        <f>+R26+Q26</f>
        <v>4000</v>
      </c>
      <c r="U26" s="200"/>
    </row>
    <row r="27" spans="1:23" s="98" customFormat="1" ht="25.5" hidden="1" x14ac:dyDescent="0.25">
      <c r="A27" s="167"/>
      <c r="B27" s="167"/>
      <c r="C27" s="167"/>
      <c r="D27" s="180"/>
      <c r="E27" s="180"/>
      <c r="F27" s="182"/>
      <c r="G27" s="182"/>
      <c r="H27" s="183"/>
      <c r="I27" s="108"/>
      <c r="J27" s="115"/>
      <c r="K27" s="115"/>
      <c r="L27" s="115">
        <v>6362</v>
      </c>
      <c r="M27" s="115"/>
      <c r="N27" s="116"/>
      <c r="O27" s="10" t="s">
        <v>38</v>
      </c>
      <c r="P27" s="111" t="s">
        <v>395</v>
      </c>
      <c r="Q27" s="117">
        <f t="shared" ref="Q27:S28" si="14">Q28</f>
        <v>0</v>
      </c>
      <c r="R27" s="117">
        <f t="shared" si="14"/>
        <v>0</v>
      </c>
      <c r="S27" s="117">
        <f t="shared" si="14"/>
        <v>0</v>
      </c>
      <c r="U27" s="200"/>
    </row>
    <row r="28" spans="1:23" s="98" customFormat="1" ht="25.5" hidden="1" x14ac:dyDescent="0.25">
      <c r="A28" s="167"/>
      <c r="B28" s="167"/>
      <c r="C28" s="167"/>
      <c r="D28" s="167"/>
      <c r="E28" s="180"/>
      <c r="F28" s="182"/>
      <c r="G28" s="182"/>
      <c r="H28" s="183"/>
      <c r="I28" s="108"/>
      <c r="J28" s="115"/>
      <c r="K28" s="115"/>
      <c r="L28" s="115"/>
      <c r="M28" s="176">
        <v>63622</v>
      </c>
      <c r="N28" s="177"/>
      <c r="O28" s="178" t="s">
        <v>38</v>
      </c>
      <c r="P28" s="177" t="s">
        <v>396</v>
      </c>
      <c r="Q28" s="179">
        <f t="shared" si="14"/>
        <v>0</v>
      </c>
      <c r="R28" s="179">
        <f t="shared" si="14"/>
        <v>0</v>
      </c>
      <c r="S28" s="179">
        <f t="shared" si="14"/>
        <v>0</v>
      </c>
      <c r="U28" s="200"/>
    </row>
    <row r="29" spans="1:23" s="98" customFormat="1" ht="20.25" hidden="1" customHeight="1" x14ac:dyDescent="0.25">
      <c r="A29" s="167"/>
      <c r="B29" s="167"/>
      <c r="C29" s="167"/>
      <c r="D29" s="167"/>
      <c r="E29" s="167"/>
      <c r="F29" s="182"/>
      <c r="G29" s="182"/>
      <c r="H29" s="183"/>
      <c r="I29" s="108"/>
      <c r="J29" s="115"/>
      <c r="K29" s="115"/>
      <c r="L29" s="115"/>
      <c r="M29" s="9"/>
      <c r="N29" s="155">
        <v>636220</v>
      </c>
      <c r="O29" s="156" t="s">
        <v>38</v>
      </c>
      <c r="P29" s="157" t="s">
        <v>397</v>
      </c>
      <c r="Q29" s="158"/>
      <c r="R29" s="158"/>
      <c r="S29" s="158"/>
      <c r="U29" s="200"/>
    </row>
    <row r="30" spans="1:23" s="194" customFormat="1" ht="20.25" hidden="1" customHeight="1" x14ac:dyDescent="0.25">
      <c r="A30" s="172"/>
      <c r="B30" s="172"/>
      <c r="C30" s="195"/>
      <c r="D30" s="195"/>
      <c r="E30" s="195"/>
      <c r="F30" s="187"/>
      <c r="G30" s="187"/>
      <c r="H30" s="188"/>
      <c r="I30" s="189"/>
      <c r="J30" s="190"/>
      <c r="K30" s="115">
        <v>638</v>
      </c>
      <c r="L30" s="115"/>
      <c r="M30" s="115"/>
      <c r="N30" s="116"/>
      <c r="O30" s="10" t="s">
        <v>45</v>
      </c>
      <c r="P30" s="111" t="s">
        <v>398</v>
      </c>
      <c r="Q30" s="286">
        <f t="shared" ref="Q30:S30" si="15">Q31</f>
        <v>81000</v>
      </c>
      <c r="R30" s="286">
        <f t="shared" si="15"/>
        <v>3000</v>
      </c>
      <c r="S30" s="286">
        <f t="shared" si="15"/>
        <v>84000</v>
      </c>
      <c r="U30" s="200"/>
    </row>
    <row r="31" spans="1:23" s="98" customFormat="1" ht="20.25" hidden="1" customHeight="1" x14ac:dyDescent="0.25">
      <c r="A31" s="167"/>
      <c r="B31" s="167"/>
      <c r="C31" s="167"/>
      <c r="D31" s="180"/>
      <c r="E31" s="180"/>
      <c r="F31" s="182"/>
      <c r="G31" s="182"/>
      <c r="H31" s="183"/>
      <c r="I31" s="108"/>
      <c r="J31" s="115"/>
      <c r="K31" s="115"/>
      <c r="L31" s="115">
        <v>6381</v>
      </c>
      <c r="M31" s="115"/>
      <c r="N31" s="116"/>
      <c r="O31" s="10" t="s">
        <v>45</v>
      </c>
      <c r="P31" s="111" t="s">
        <v>399</v>
      </c>
      <c r="Q31" s="286">
        <f t="shared" ref="Q31:S32" si="16">Q32</f>
        <v>81000</v>
      </c>
      <c r="R31" s="286">
        <f t="shared" si="16"/>
        <v>3000</v>
      </c>
      <c r="S31" s="286">
        <f t="shared" si="16"/>
        <v>84000</v>
      </c>
      <c r="U31" s="200"/>
    </row>
    <row r="32" spans="1:23" s="98" customFormat="1" ht="25.5" hidden="1" x14ac:dyDescent="0.25">
      <c r="A32" s="167"/>
      <c r="B32" s="167"/>
      <c r="C32" s="167"/>
      <c r="D32" s="167"/>
      <c r="E32" s="180"/>
      <c r="F32" s="182"/>
      <c r="G32" s="182"/>
      <c r="H32" s="183"/>
      <c r="I32" s="108"/>
      <c r="J32" s="115"/>
      <c r="K32" s="115"/>
      <c r="L32" s="115"/>
      <c r="M32" s="176">
        <v>63811</v>
      </c>
      <c r="N32" s="177"/>
      <c r="O32" s="178" t="s">
        <v>45</v>
      </c>
      <c r="P32" s="177" t="s">
        <v>400</v>
      </c>
      <c r="Q32" s="179">
        <f t="shared" si="16"/>
        <v>81000</v>
      </c>
      <c r="R32" s="179">
        <f t="shared" si="16"/>
        <v>3000</v>
      </c>
      <c r="S32" s="179">
        <f t="shared" si="16"/>
        <v>84000</v>
      </c>
      <c r="U32" s="200"/>
    </row>
    <row r="33" spans="1:21" s="98" customFormat="1" ht="25.5" hidden="1" x14ac:dyDescent="0.25">
      <c r="A33" s="167"/>
      <c r="B33" s="167"/>
      <c r="C33" s="167"/>
      <c r="D33" s="167"/>
      <c r="E33" s="167"/>
      <c r="F33" s="182"/>
      <c r="G33" s="182"/>
      <c r="H33" s="183"/>
      <c r="I33" s="108"/>
      <c r="J33" s="115"/>
      <c r="K33" s="115"/>
      <c r="L33" s="115"/>
      <c r="M33" s="9"/>
      <c r="N33" s="155">
        <v>638111</v>
      </c>
      <c r="O33" s="156" t="s">
        <v>45</v>
      </c>
      <c r="P33" s="157" t="s">
        <v>400</v>
      </c>
      <c r="Q33" s="158">
        <v>81000</v>
      </c>
      <c r="R33" s="158">
        <v>3000</v>
      </c>
      <c r="S33" s="158">
        <f>+R33+Q33</f>
        <v>84000</v>
      </c>
      <c r="U33" s="200"/>
    </row>
    <row r="34" spans="1:21" s="194" customFormat="1" ht="20.25" hidden="1" customHeight="1" x14ac:dyDescent="0.25">
      <c r="A34" s="172"/>
      <c r="B34" s="172"/>
      <c r="C34" s="195"/>
      <c r="D34" s="195"/>
      <c r="E34" s="195"/>
      <c r="F34" s="187"/>
      <c r="G34" s="187"/>
      <c r="H34" s="188"/>
      <c r="I34" s="189"/>
      <c r="J34" s="190"/>
      <c r="K34" s="115">
        <v>639</v>
      </c>
      <c r="L34" s="115"/>
      <c r="M34" s="115"/>
      <c r="N34" s="116"/>
      <c r="O34" s="10" t="s">
        <v>401</v>
      </c>
      <c r="P34" s="111" t="s">
        <v>402</v>
      </c>
      <c r="Q34" s="286">
        <f t="shared" ref="Q34:S34" si="17">Q35</f>
        <v>0</v>
      </c>
      <c r="R34" s="286">
        <f t="shared" si="17"/>
        <v>0</v>
      </c>
      <c r="S34" s="286">
        <f t="shared" si="17"/>
        <v>0</v>
      </c>
      <c r="U34" s="200"/>
    </row>
    <row r="35" spans="1:21" s="98" customFormat="1" ht="25.5" hidden="1" x14ac:dyDescent="0.25">
      <c r="A35" s="167"/>
      <c r="B35" s="167"/>
      <c r="C35" s="167"/>
      <c r="D35" s="180"/>
      <c r="E35" s="180"/>
      <c r="F35" s="182"/>
      <c r="G35" s="182"/>
      <c r="H35" s="183"/>
      <c r="I35" s="108"/>
      <c r="J35" s="115"/>
      <c r="K35" s="115"/>
      <c r="L35" s="115">
        <v>6393</v>
      </c>
      <c r="M35" s="115"/>
      <c r="N35" s="116"/>
      <c r="O35" s="10" t="s">
        <v>401</v>
      </c>
      <c r="P35" s="111" t="s">
        <v>403</v>
      </c>
      <c r="Q35" s="286">
        <f t="shared" ref="Q35:S36" si="18">Q36</f>
        <v>0</v>
      </c>
      <c r="R35" s="286">
        <f t="shared" si="18"/>
        <v>0</v>
      </c>
      <c r="S35" s="286">
        <f t="shared" si="18"/>
        <v>0</v>
      </c>
      <c r="U35" s="200"/>
    </row>
    <row r="36" spans="1:21" s="98" customFormat="1" ht="25.5" hidden="1" x14ac:dyDescent="0.25">
      <c r="A36" s="167"/>
      <c r="B36" s="167"/>
      <c r="C36" s="167"/>
      <c r="D36" s="167"/>
      <c r="E36" s="180"/>
      <c r="F36" s="182"/>
      <c r="G36" s="182"/>
      <c r="H36" s="183"/>
      <c r="I36" s="108"/>
      <c r="J36" s="115"/>
      <c r="K36" s="115"/>
      <c r="L36" s="115"/>
      <c r="M36" s="176">
        <v>63931</v>
      </c>
      <c r="N36" s="177"/>
      <c r="O36" s="178" t="s">
        <v>401</v>
      </c>
      <c r="P36" s="177" t="s">
        <v>403</v>
      </c>
      <c r="Q36" s="179">
        <f t="shared" si="18"/>
        <v>0</v>
      </c>
      <c r="R36" s="179">
        <f t="shared" si="18"/>
        <v>0</v>
      </c>
      <c r="S36" s="179">
        <f t="shared" si="18"/>
        <v>0</v>
      </c>
      <c r="U36" s="200"/>
    </row>
    <row r="37" spans="1:21" s="98" customFormat="1" ht="25.5" hidden="1" x14ac:dyDescent="0.25">
      <c r="A37" s="167"/>
      <c r="B37" s="167"/>
      <c r="C37" s="167"/>
      <c r="D37" s="167"/>
      <c r="E37" s="167"/>
      <c r="F37" s="182"/>
      <c r="G37" s="182"/>
      <c r="H37" s="183"/>
      <c r="I37" s="108"/>
      <c r="J37" s="115"/>
      <c r="K37" s="115"/>
      <c r="L37" s="115"/>
      <c r="M37" s="9"/>
      <c r="N37" s="155">
        <v>639311</v>
      </c>
      <c r="O37" s="156" t="s">
        <v>401</v>
      </c>
      <c r="P37" s="157" t="s">
        <v>403</v>
      </c>
      <c r="Q37" s="158"/>
      <c r="R37" s="158"/>
      <c r="S37" s="158"/>
      <c r="U37" s="200"/>
    </row>
    <row r="38" spans="1:21" s="171" customFormat="1" ht="20.25" customHeight="1" x14ac:dyDescent="0.25">
      <c r="A38" s="167"/>
      <c r="B38" s="180"/>
      <c r="C38" s="180"/>
      <c r="D38" s="180"/>
      <c r="E38" s="180"/>
      <c r="F38" s="182"/>
      <c r="G38" s="182"/>
      <c r="H38" s="183"/>
      <c r="I38" s="231"/>
      <c r="J38" s="231">
        <v>64</v>
      </c>
      <c r="K38" s="231"/>
      <c r="L38" s="231"/>
      <c r="M38" s="105"/>
      <c r="N38" s="105"/>
      <c r="O38" s="159" t="s">
        <v>40</v>
      </c>
      <c r="P38" s="232" t="s">
        <v>27</v>
      </c>
      <c r="Q38" s="233">
        <f t="shared" ref="Q38:S38" si="19">+Q39</f>
        <v>1000</v>
      </c>
      <c r="R38" s="233">
        <f t="shared" si="19"/>
        <v>0</v>
      </c>
      <c r="S38" s="233">
        <f t="shared" si="19"/>
        <v>1000</v>
      </c>
      <c r="U38" s="200"/>
    </row>
    <row r="39" spans="1:21" s="194" customFormat="1" ht="20.25" hidden="1" customHeight="1" x14ac:dyDescent="0.25">
      <c r="A39" s="172"/>
      <c r="B39" s="172"/>
      <c r="C39" s="195"/>
      <c r="D39" s="195"/>
      <c r="E39" s="195"/>
      <c r="F39" s="187"/>
      <c r="G39" s="187"/>
      <c r="H39" s="188"/>
      <c r="I39" s="189"/>
      <c r="J39" s="190"/>
      <c r="K39" s="115">
        <v>641</v>
      </c>
      <c r="L39" s="115"/>
      <c r="M39" s="115"/>
      <c r="N39" s="116"/>
      <c r="O39" s="10" t="s">
        <v>40</v>
      </c>
      <c r="P39" s="111" t="s">
        <v>404</v>
      </c>
      <c r="Q39" s="286">
        <f t="shared" ref="Q39" si="20">Q40+Q43+Q44</f>
        <v>1000</v>
      </c>
      <c r="R39" s="286">
        <f t="shared" ref="R39:S39" si="21">R40+R43+R44</f>
        <v>0</v>
      </c>
      <c r="S39" s="286">
        <f t="shared" si="21"/>
        <v>1000</v>
      </c>
      <c r="U39" s="200"/>
    </row>
    <row r="40" spans="1:21" s="98" customFormat="1" ht="20.25" hidden="1" customHeight="1" x14ac:dyDescent="0.25">
      <c r="A40" s="167"/>
      <c r="B40" s="167"/>
      <c r="C40" s="167"/>
      <c r="D40" s="180"/>
      <c r="E40" s="180"/>
      <c r="F40" s="182"/>
      <c r="G40" s="182"/>
      <c r="H40" s="183"/>
      <c r="I40" s="108"/>
      <c r="J40" s="115"/>
      <c r="K40" s="115"/>
      <c r="L40" s="115">
        <v>6413</v>
      </c>
      <c r="M40" s="115"/>
      <c r="N40" s="116"/>
      <c r="O40" s="10" t="s">
        <v>40</v>
      </c>
      <c r="P40" s="111" t="s">
        <v>405</v>
      </c>
      <c r="Q40" s="286">
        <f t="shared" ref="Q40:S41" si="22">Q41</f>
        <v>50</v>
      </c>
      <c r="R40" s="286">
        <f t="shared" si="22"/>
        <v>0</v>
      </c>
      <c r="S40" s="286">
        <f t="shared" si="22"/>
        <v>50</v>
      </c>
      <c r="U40" s="200"/>
    </row>
    <row r="41" spans="1:21" s="98" customFormat="1" ht="20.25" hidden="1" customHeight="1" x14ac:dyDescent="0.25">
      <c r="A41" s="167"/>
      <c r="B41" s="167"/>
      <c r="C41" s="167"/>
      <c r="D41" s="167"/>
      <c r="E41" s="180"/>
      <c r="F41" s="182"/>
      <c r="G41" s="182"/>
      <c r="H41" s="183"/>
      <c r="I41" s="108"/>
      <c r="J41" s="115"/>
      <c r="K41" s="115"/>
      <c r="L41" s="115"/>
      <c r="M41" s="176">
        <v>64132</v>
      </c>
      <c r="N41" s="177"/>
      <c r="O41" s="178" t="s">
        <v>40</v>
      </c>
      <c r="P41" s="177" t="s">
        <v>406</v>
      </c>
      <c r="Q41" s="179">
        <f t="shared" si="22"/>
        <v>50</v>
      </c>
      <c r="R41" s="179">
        <f t="shared" si="22"/>
        <v>0</v>
      </c>
      <c r="S41" s="179">
        <f t="shared" si="22"/>
        <v>50</v>
      </c>
      <c r="U41" s="200"/>
    </row>
    <row r="42" spans="1:21" s="98" customFormat="1" ht="20.25" hidden="1" customHeight="1" x14ac:dyDescent="0.25">
      <c r="A42" s="167"/>
      <c r="B42" s="167"/>
      <c r="C42" s="167"/>
      <c r="D42" s="167"/>
      <c r="E42" s="167"/>
      <c r="F42" s="182"/>
      <c r="G42" s="182"/>
      <c r="H42" s="183"/>
      <c r="I42" s="108"/>
      <c r="J42" s="115"/>
      <c r="K42" s="115"/>
      <c r="L42" s="115"/>
      <c r="M42" s="9"/>
      <c r="N42" s="155">
        <v>641320</v>
      </c>
      <c r="O42" s="156" t="s">
        <v>40</v>
      </c>
      <c r="P42" s="157" t="s">
        <v>406</v>
      </c>
      <c r="Q42" s="158">
        <v>50</v>
      </c>
      <c r="R42" s="158"/>
      <c r="S42" s="158">
        <v>50</v>
      </c>
      <c r="U42" s="200"/>
    </row>
    <row r="43" spans="1:21" s="98" customFormat="1" ht="20.25" hidden="1" customHeight="1" x14ac:dyDescent="0.25">
      <c r="A43" s="167"/>
      <c r="B43" s="167"/>
      <c r="C43" s="167"/>
      <c r="D43" s="180"/>
      <c r="E43" s="180"/>
      <c r="F43" s="182"/>
      <c r="G43" s="182"/>
      <c r="H43" s="183"/>
      <c r="I43" s="108"/>
      <c r="J43" s="115"/>
      <c r="K43" s="115"/>
      <c r="L43" s="115">
        <v>6414</v>
      </c>
      <c r="M43" s="115"/>
      <c r="N43" s="116"/>
      <c r="O43" s="10" t="s">
        <v>40</v>
      </c>
      <c r="P43" s="111" t="s">
        <v>407</v>
      </c>
      <c r="Q43" s="117">
        <v>0</v>
      </c>
      <c r="R43" s="117">
        <v>0</v>
      </c>
      <c r="S43" s="117">
        <v>0</v>
      </c>
      <c r="U43" s="200"/>
    </row>
    <row r="44" spans="1:21" s="98" customFormat="1" ht="20.25" hidden="1" customHeight="1" x14ac:dyDescent="0.25">
      <c r="A44" s="167"/>
      <c r="B44" s="167"/>
      <c r="C44" s="167"/>
      <c r="D44" s="180"/>
      <c r="E44" s="180"/>
      <c r="F44" s="182"/>
      <c r="G44" s="182"/>
      <c r="H44" s="183"/>
      <c r="I44" s="108"/>
      <c r="J44" s="115"/>
      <c r="K44" s="115"/>
      <c r="L44" s="115">
        <v>6416</v>
      </c>
      <c r="M44" s="115"/>
      <c r="N44" s="116"/>
      <c r="O44" s="10" t="s">
        <v>40</v>
      </c>
      <c r="P44" s="111" t="s">
        <v>408</v>
      </c>
      <c r="Q44" s="286">
        <f t="shared" ref="Q44:S45" si="23">Q45</f>
        <v>950</v>
      </c>
      <c r="R44" s="286">
        <f t="shared" si="23"/>
        <v>0</v>
      </c>
      <c r="S44" s="286">
        <f t="shared" si="23"/>
        <v>950</v>
      </c>
      <c r="U44" s="200"/>
    </row>
    <row r="45" spans="1:21" s="98" customFormat="1" ht="25.5" hidden="1" x14ac:dyDescent="0.25">
      <c r="A45" s="167"/>
      <c r="B45" s="167"/>
      <c r="C45" s="167"/>
      <c r="D45" s="167"/>
      <c r="E45" s="180"/>
      <c r="F45" s="182"/>
      <c r="G45" s="182"/>
      <c r="H45" s="183"/>
      <c r="I45" s="108"/>
      <c r="J45" s="115"/>
      <c r="K45" s="115"/>
      <c r="L45" s="115"/>
      <c r="M45" s="176">
        <v>64163</v>
      </c>
      <c r="N45" s="177"/>
      <c r="O45" s="178" t="s">
        <v>40</v>
      </c>
      <c r="P45" s="177" t="s">
        <v>409</v>
      </c>
      <c r="Q45" s="179">
        <f t="shared" si="23"/>
        <v>950</v>
      </c>
      <c r="R45" s="179">
        <f t="shared" si="23"/>
        <v>0</v>
      </c>
      <c r="S45" s="179">
        <f t="shared" si="23"/>
        <v>950</v>
      </c>
      <c r="U45" s="200"/>
    </row>
    <row r="46" spans="1:21" s="98" customFormat="1" ht="20.25" hidden="1" customHeight="1" x14ac:dyDescent="0.25">
      <c r="A46" s="167"/>
      <c r="B46" s="167"/>
      <c r="C46" s="167"/>
      <c r="D46" s="167"/>
      <c r="E46" s="167"/>
      <c r="F46" s="182"/>
      <c r="G46" s="182"/>
      <c r="H46" s="183"/>
      <c r="I46" s="108"/>
      <c r="J46" s="115"/>
      <c r="K46" s="115"/>
      <c r="L46" s="115"/>
      <c r="M46" s="9"/>
      <c r="N46" s="155">
        <v>641630</v>
      </c>
      <c r="O46" s="156" t="s">
        <v>40</v>
      </c>
      <c r="P46" s="157" t="s">
        <v>410</v>
      </c>
      <c r="Q46" s="158">
        <v>950</v>
      </c>
      <c r="R46" s="158"/>
      <c r="S46" s="158">
        <v>950</v>
      </c>
      <c r="U46" s="200"/>
    </row>
    <row r="47" spans="1:21" s="171" customFormat="1" ht="25.5" x14ac:dyDescent="0.25">
      <c r="A47" s="167"/>
      <c r="B47" s="180"/>
      <c r="C47" s="180"/>
      <c r="D47" s="180"/>
      <c r="E47" s="180"/>
      <c r="F47" s="182"/>
      <c r="G47" s="182"/>
      <c r="H47" s="183"/>
      <c r="I47" s="231"/>
      <c r="J47" s="231">
        <v>65</v>
      </c>
      <c r="K47" s="231"/>
      <c r="L47" s="231"/>
      <c r="M47" s="105"/>
      <c r="N47" s="105"/>
      <c r="O47" s="159" t="s">
        <v>41</v>
      </c>
      <c r="P47" s="232" t="s">
        <v>411</v>
      </c>
      <c r="Q47" s="233">
        <f t="shared" ref="Q47:S47" si="24">Q48</f>
        <v>150000</v>
      </c>
      <c r="R47" s="233">
        <f t="shared" si="24"/>
        <v>0</v>
      </c>
      <c r="S47" s="233">
        <f t="shared" si="24"/>
        <v>150000</v>
      </c>
      <c r="U47" s="200"/>
    </row>
    <row r="48" spans="1:21" s="194" customFormat="1" ht="20.25" hidden="1" customHeight="1" x14ac:dyDescent="0.25">
      <c r="A48" s="172"/>
      <c r="B48" s="172"/>
      <c r="C48" s="195"/>
      <c r="D48" s="195"/>
      <c r="E48" s="195"/>
      <c r="F48" s="187"/>
      <c r="G48" s="187"/>
      <c r="H48" s="188"/>
      <c r="I48" s="189"/>
      <c r="J48" s="190"/>
      <c r="K48" s="115">
        <v>652</v>
      </c>
      <c r="L48" s="115"/>
      <c r="M48" s="115"/>
      <c r="N48" s="116"/>
      <c r="O48" s="10" t="s">
        <v>41</v>
      </c>
      <c r="P48" s="111" t="s">
        <v>412</v>
      </c>
      <c r="Q48" s="286">
        <f t="shared" ref="Q48:S48" si="25">Q49</f>
        <v>150000</v>
      </c>
      <c r="R48" s="286">
        <f t="shared" si="25"/>
        <v>0</v>
      </c>
      <c r="S48" s="286">
        <f t="shared" si="25"/>
        <v>150000</v>
      </c>
      <c r="U48" s="200"/>
    </row>
    <row r="49" spans="1:21" s="98" customFormat="1" ht="20.25" hidden="1" customHeight="1" x14ac:dyDescent="0.25">
      <c r="A49" s="167"/>
      <c r="B49" s="167"/>
      <c r="C49" s="167"/>
      <c r="D49" s="180"/>
      <c r="E49" s="180"/>
      <c r="F49" s="182"/>
      <c r="G49" s="182"/>
      <c r="H49" s="183"/>
      <c r="I49" s="108"/>
      <c r="J49" s="115"/>
      <c r="K49" s="115"/>
      <c r="L49" s="115">
        <v>6526</v>
      </c>
      <c r="M49" s="115"/>
      <c r="N49" s="116"/>
      <c r="O49" s="10" t="s">
        <v>41</v>
      </c>
      <c r="P49" s="111" t="s">
        <v>413</v>
      </c>
      <c r="Q49" s="286">
        <f t="shared" ref="Q49" si="26">Q56+Q50</f>
        <v>150000</v>
      </c>
      <c r="R49" s="286">
        <f t="shared" ref="R49:S49" si="27">R56+R50</f>
        <v>0</v>
      </c>
      <c r="S49" s="286">
        <f t="shared" si="27"/>
        <v>150000</v>
      </c>
      <c r="U49" s="200"/>
    </row>
    <row r="50" spans="1:21" s="98" customFormat="1" ht="20.25" hidden="1" customHeight="1" x14ac:dyDescent="0.25">
      <c r="A50" s="167"/>
      <c r="B50" s="167"/>
      <c r="C50" s="167"/>
      <c r="D50" s="167"/>
      <c r="E50" s="180"/>
      <c r="F50" s="182"/>
      <c r="G50" s="182"/>
      <c r="H50" s="183"/>
      <c r="I50" s="108"/>
      <c r="J50" s="115"/>
      <c r="K50" s="115"/>
      <c r="L50" s="115"/>
      <c r="M50" s="176">
        <v>65264</v>
      </c>
      <c r="N50" s="177"/>
      <c r="O50" s="178" t="s">
        <v>41</v>
      </c>
      <c r="P50" s="177" t="s">
        <v>414</v>
      </c>
      <c r="Q50" s="179">
        <f>Q52+Q53+Q54+Q51+Q55</f>
        <v>150000</v>
      </c>
      <c r="R50" s="179">
        <f t="shared" ref="R50:S50" si="28">R52+R53+R54+R51+R55</f>
        <v>0</v>
      </c>
      <c r="S50" s="179">
        <f t="shared" si="28"/>
        <v>150000</v>
      </c>
      <c r="U50" s="200"/>
    </row>
    <row r="51" spans="1:21" s="98" customFormat="1" ht="20.25" hidden="1" customHeight="1" x14ac:dyDescent="0.25">
      <c r="A51" s="167"/>
      <c r="B51" s="167"/>
      <c r="C51" s="167"/>
      <c r="D51" s="167"/>
      <c r="E51" s="180"/>
      <c r="F51" s="182"/>
      <c r="G51" s="182"/>
      <c r="H51" s="183"/>
      <c r="I51" s="108"/>
      <c r="J51" s="115"/>
      <c r="K51" s="115"/>
      <c r="L51" s="115"/>
      <c r="M51" s="176"/>
      <c r="N51" s="155" t="s">
        <v>490</v>
      </c>
      <c r="O51" s="156" t="s">
        <v>41</v>
      </c>
      <c r="P51" s="157" t="s">
        <v>491</v>
      </c>
      <c r="Q51" s="158">
        <v>150000</v>
      </c>
      <c r="R51" s="158">
        <v>0</v>
      </c>
      <c r="S51" s="158">
        <f>+R51+Q51</f>
        <v>150000</v>
      </c>
      <c r="U51" s="200"/>
    </row>
    <row r="52" spans="1:21" s="98" customFormat="1" ht="20.25" hidden="1" customHeight="1" x14ac:dyDescent="0.25">
      <c r="A52" s="167"/>
      <c r="B52" s="167"/>
      <c r="C52" s="167"/>
      <c r="D52" s="167"/>
      <c r="E52" s="167"/>
      <c r="F52" s="182"/>
      <c r="G52" s="182"/>
      <c r="H52" s="183"/>
      <c r="I52" s="108"/>
      <c r="J52" s="115"/>
      <c r="K52" s="115"/>
      <c r="L52" s="115"/>
      <c r="M52" s="9"/>
      <c r="N52" s="155" t="s">
        <v>486</v>
      </c>
      <c r="O52" s="156" t="s">
        <v>41</v>
      </c>
      <c r="P52" s="157" t="s">
        <v>427</v>
      </c>
      <c r="Q52" s="158">
        <v>0</v>
      </c>
      <c r="R52" s="158">
        <v>0</v>
      </c>
      <c r="S52" s="158">
        <f>+R52+Q52</f>
        <v>0</v>
      </c>
      <c r="U52" s="200"/>
    </row>
    <row r="53" spans="1:21" s="98" customFormat="1" ht="20.25" hidden="1" customHeight="1" x14ac:dyDescent="0.25">
      <c r="A53" s="167"/>
      <c r="B53" s="167"/>
      <c r="C53" s="167"/>
      <c r="D53" s="167"/>
      <c r="E53" s="167"/>
      <c r="F53" s="182"/>
      <c r="G53" s="182"/>
      <c r="H53" s="183"/>
      <c r="I53" s="108"/>
      <c r="J53" s="115"/>
      <c r="K53" s="115"/>
      <c r="L53" s="115"/>
      <c r="M53" s="9"/>
      <c r="N53" s="155" t="s">
        <v>484</v>
      </c>
      <c r="O53" s="156" t="s">
        <v>41</v>
      </c>
      <c r="P53" s="157" t="s">
        <v>487</v>
      </c>
      <c r="Q53" s="158">
        <v>0</v>
      </c>
      <c r="R53" s="158">
        <v>0</v>
      </c>
      <c r="S53" s="158">
        <f t="shared" ref="S53:S55" si="29">+R53+Q53</f>
        <v>0</v>
      </c>
      <c r="U53" s="200"/>
    </row>
    <row r="54" spans="1:21" s="98" customFormat="1" ht="20.25" hidden="1" customHeight="1" x14ac:dyDescent="0.25">
      <c r="A54" s="167"/>
      <c r="B54" s="167"/>
      <c r="C54" s="167"/>
      <c r="D54" s="167"/>
      <c r="E54" s="167"/>
      <c r="F54" s="182"/>
      <c r="G54" s="182"/>
      <c r="H54" s="183"/>
      <c r="I54" s="108"/>
      <c r="J54" s="115"/>
      <c r="K54" s="115"/>
      <c r="L54" s="115"/>
      <c r="M54" s="9"/>
      <c r="N54" s="155" t="s">
        <v>488</v>
      </c>
      <c r="O54" s="156" t="s">
        <v>41</v>
      </c>
      <c r="P54" s="157" t="s">
        <v>489</v>
      </c>
      <c r="Q54" s="158">
        <v>0</v>
      </c>
      <c r="R54" s="158">
        <v>0</v>
      </c>
      <c r="S54" s="158">
        <f t="shared" si="29"/>
        <v>0</v>
      </c>
      <c r="U54" s="200"/>
    </row>
    <row r="55" spans="1:21" s="98" customFormat="1" ht="20.25" hidden="1" customHeight="1" x14ac:dyDescent="0.25">
      <c r="A55" s="167"/>
      <c r="B55" s="167"/>
      <c r="C55" s="167"/>
      <c r="D55" s="167"/>
      <c r="E55" s="167"/>
      <c r="F55" s="182"/>
      <c r="G55" s="182"/>
      <c r="H55" s="183"/>
      <c r="I55" s="108"/>
      <c r="J55" s="115"/>
      <c r="K55" s="115"/>
      <c r="L55" s="115"/>
      <c r="M55" s="9"/>
      <c r="N55" s="155" t="s">
        <v>483</v>
      </c>
      <c r="O55" s="156" t="s">
        <v>41</v>
      </c>
      <c r="P55" s="157" t="s">
        <v>485</v>
      </c>
      <c r="Q55" s="158">
        <v>0</v>
      </c>
      <c r="R55" s="158">
        <v>0</v>
      </c>
      <c r="S55" s="158">
        <f t="shared" si="29"/>
        <v>0</v>
      </c>
      <c r="U55" s="200"/>
    </row>
    <row r="56" spans="1:21" s="98" customFormat="1" ht="20.25" hidden="1" customHeight="1" x14ac:dyDescent="0.25">
      <c r="A56" s="167"/>
      <c r="B56" s="167"/>
      <c r="C56" s="167"/>
      <c r="D56" s="167"/>
      <c r="E56" s="180"/>
      <c r="F56" s="182"/>
      <c r="G56" s="182"/>
      <c r="H56" s="183"/>
      <c r="I56" s="108"/>
      <c r="J56" s="115"/>
      <c r="K56" s="115"/>
      <c r="L56" s="115"/>
      <c r="M56" s="176">
        <v>65267</v>
      </c>
      <c r="N56" s="177"/>
      <c r="O56" s="178" t="s">
        <v>41</v>
      </c>
      <c r="P56" s="177" t="s">
        <v>415</v>
      </c>
      <c r="Q56" s="179">
        <f t="shared" ref="Q56:S56" si="30">Q57</f>
        <v>0</v>
      </c>
      <c r="R56" s="179">
        <f t="shared" si="30"/>
        <v>0</v>
      </c>
      <c r="S56" s="179">
        <f t="shared" si="30"/>
        <v>0</v>
      </c>
      <c r="U56" s="200"/>
    </row>
    <row r="57" spans="1:21" s="98" customFormat="1" ht="20.25" hidden="1" customHeight="1" x14ac:dyDescent="0.25">
      <c r="A57" s="167"/>
      <c r="B57" s="167"/>
      <c r="C57" s="167"/>
      <c r="D57" s="167"/>
      <c r="E57" s="167"/>
      <c r="F57" s="182"/>
      <c r="G57" s="182"/>
      <c r="H57" s="183"/>
      <c r="I57" s="108"/>
      <c r="J57" s="115"/>
      <c r="K57" s="115"/>
      <c r="L57" s="115"/>
      <c r="M57" s="9"/>
      <c r="N57" s="155">
        <v>652670</v>
      </c>
      <c r="O57" s="156" t="s">
        <v>41</v>
      </c>
      <c r="P57" s="157" t="s">
        <v>415</v>
      </c>
      <c r="Q57" s="158"/>
      <c r="R57" s="158"/>
      <c r="S57" s="158"/>
      <c r="U57" s="200"/>
    </row>
    <row r="58" spans="1:21" s="171" customFormat="1" ht="25.5" x14ac:dyDescent="0.25">
      <c r="A58" s="167"/>
      <c r="B58" s="180"/>
      <c r="C58" s="180"/>
      <c r="D58" s="180"/>
      <c r="E58" s="180"/>
      <c r="F58" s="182"/>
      <c r="G58" s="182"/>
      <c r="H58" s="183"/>
      <c r="I58" s="231"/>
      <c r="J58" s="231">
        <v>66</v>
      </c>
      <c r="K58" s="231"/>
      <c r="L58" s="231"/>
      <c r="M58" s="105"/>
      <c r="N58" s="105"/>
      <c r="O58" s="159" t="s">
        <v>40</v>
      </c>
      <c r="P58" s="232" t="s">
        <v>35</v>
      </c>
      <c r="Q58" s="233">
        <v>991133</v>
      </c>
      <c r="R58" s="233">
        <v>0</v>
      </c>
      <c r="S58" s="233">
        <f t="shared" ref="S58" si="31">S59</f>
        <v>991133</v>
      </c>
      <c r="U58" s="200"/>
    </row>
    <row r="59" spans="1:21" s="194" customFormat="1" ht="20.25" hidden="1" customHeight="1" x14ac:dyDescent="0.25">
      <c r="A59" s="172"/>
      <c r="B59" s="172"/>
      <c r="C59" s="195"/>
      <c r="D59" s="195"/>
      <c r="E59" s="195"/>
      <c r="F59" s="187"/>
      <c r="G59" s="187"/>
      <c r="H59" s="188"/>
      <c r="I59" s="189"/>
      <c r="J59" s="190"/>
      <c r="K59" s="115">
        <v>661</v>
      </c>
      <c r="L59" s="115"/>
      <c r="M59" s="115"/>
      <c r="N59" s="116"/>
      <c r="O59" s="10" t="s">
        <v>40</v>
      </c>
      <c r="P59" s="111" t="s">
        <v>416</v>
      </c>
      <c r="Q59" s="286">
        <f t="shared" ref="Q59:S61" si="32">Q60</f>
        <v>1000000</v>
      </c>
      <c r="R59" s="286">
        <f t="shared" si="32"/>
        <v>-8867</v>
      </c>
      <c r="S59" s="286">
        <f t="shared" si="32"/>
        <v>991133</v>
      </c>
      <c r="U59" s="200"/>
    </row>
    <row r="60" spans="1:21" s="98" customFormat="1" ht="20.25" hidden="1" customHeight="1" x14ac:dyDescent="0.25">
      <c r="A60" s="167"/>
      <c r="B60" s="167"/>
      <c r="C60" s="167"/>
      <c r="D60" s="180"/>
      <c r="E60" s="180"/>
      <c r="F60" s="182"/>
      <c r="G60" s="182"/>
      <c r="H60" s="183"/>
      <c r="I60" s="108"/>
      <c r="J60" s="115"/>
      <c r="K60" s="115"/>
      <c r="L60" s="115">
        <v>6615</v>
      </c>
      <c r="M60" s="115"/>
      <c r="N60" s="116"/>
      <c r="O60" s="10" t="s">
        <v>40</v>
      </c>
      <c r="P60" s="111" t="s">
        <v>417</v>
      </c>
      <c r="Q60" s="286">
        <f t="shared" si="32"/>
        <v>1000000</v>
      </c>
      <c r="R60" s="286">
        <f t="shared" si="32"/>
        <v>-8867</v>
      </c>
      <c r="S60" s="286">
        <f t="shared" si="32"/>
        <v>991133</v>
      </c>
      <c r="U60" s="200"/>
    </row>
    <row r="61" spans="1:21" s="98" customFormat="1" ht="20.25" hidden="1" customHeight="1" x14ac:dyDescent="0.25">
      <c r="A61" s="167"/>
      <c r="B61" s="167"/>
      <c r="C61" s="167"/>
      <c r="D61" s="167"/>
      <c r="E61" s="180"/>
      <c r="F61" s="182"/>
      <c r="G61" s="182"/>
      <c r="H61" s="183"/>
      <c r="I61" s="108"/>
      <c r="J61" s="115"/>
      <c r="K61" s="115"/>
      <c r="L61" s="115"/>
      <c r="M61" s="176">
        <v>66151</v>
      </c>
      <c r="N61" s="177"/>
      <c r="O61" s="178" t="s">
        <v>40</v>
      </c>
      <c r="P61" s="177" t="s">
        <v>417</v>
      </c>
      <c r="Q61" s="179">
        <f t="shared" si="32"/>
        <v>1000000</v>
      </c>
      <c r="R61" s="179">
        <f t="shared" si="32"/>
        <v>-8867</v>
      </c>
      <c r="S61" s="179">
        <f t="shared" si="32"/>
        <v>991133</v>
      </c>
      <c r="U61" s="200"/>
    </row>
    <row r="62" spans="1:21" s="98" customFormat="1" ht="20.25" hidden="1" customHeight="1" x14ac:dyDescent="0.25">
      <c r="A62" s="167"/>
      <c r="B62" s="167"/>
      <c r="C62" s="167"/>
      <c r="D62" s="167"/>
      <c r="E62" s="167"/>
      <c r="F62" s="182"/>
      <c r="G62" s="182"/>
      <c r="H62" s="183"/>
      <c r="I62" s="108"/>
      <c r="J62" s="115"/>
      <c r="K62" s="115"/>
      <c r="L62" s="115"/>
      <c r="M62" s="9"/>
      <c r="N62" s="155">
        <v>661510</v>
      </c>
      <c r="O62" s="156" t="s">
        <v>40</v>
      </c>
      <c r="P62" s="157" t="s">
        <v>417</v>
      </c>
      <c r="Q62" s="158">
        <v>1000000</v>
      </c>
      <c r="R62" s="158">
        <v>-8867</v>
      </c>
      <c r="S62" s="158">
        <f t="shared" ref="S62" si="33">+R62+Q62</f>
        <v>991133</v>
      </c>
      <c r="U62" s="200"/>
    </row>
    <row r="63" spans="1:21" s="175" customFormat="1" ht="26.25" hidden="1" customHeight="1" x14ac:dyDescent="0.25">
      <c r="A63" s="172"/>
      <c r="B63" s="172"/>
      <c r="C63" s="172"/>
      <c r="D63" s="172"/>
      <c r="E63" s="180"/>
      <c r="F63" s="180"/>
      <c r="G63" s="180"/>
      <c r="H63" s="182"/>
      <c r="I63" s="349" t="s">
        <v>418</v>
      </c>
      <c r="J63" s="350"/>
      <c r="K63" s="350"/>
      <c r="L63" s="350"/>
      <c r="M63" s="350"/>
      <c r="N63" s="350"/>
      <c r="O63" s="351"/>
      <c r="P63" s="173"/>
      <c r="Q63" s="174"/>
      <c r="R63" s="174"/>
      <c r="S63" s="174"/>
      <c r="U63" s="200"/>
    </row>
    <row r="64" spans="1:21" s="171" customFormat="1" ht="25.5" x14ac:dyDescent="0.25">
      <c r="A64" s="167"/>
      <c r="B64" s="180"/>
      <c r="C64" s="180"/>
      <c r="D64" s="180"/>
      <c r="E64" s="180"/>
      <c r="F64" s="182"/>
      <c r="G64" s="182"/>
      <c r="H64" s="183"/>
      <c r="I64" s="231"/>
      <c r="J64" s="231">
        <v>67</v>
      </c>
      <c r="K64" s="231"/>
      <c r="L64" s="231"/>
      <c r="M64" s="105"/>
      <c r="N64" s="105"/>
      <c r="O64" s="159" t="s">
        <v>43</v>
      </c>
      <c r="P64" s="232" t="s">
        <v>28</v>
      </c>
      <c r="Q64" s="233">
        <f t="shared" ref="Q64:R64" si="34">Q65+Q70</f>
        <v>1690000</v>
      </c>
      <c r="R64" s="233">
        <f t="shared" si="34"/>
        <v>0</v>
      </c>
      <c r="S64" s="233">
        <f t="shared" ref="S64" si="35">S65+S70</f>
        <v>1690000</v>
      </c>
      <c r="U64" s="200"/>
    </row>
    <row r="65" spans="1:21" s="194" customFormat="1" ht="25.5" hidden="1" x14ac:dyDescent="0.25">
      <c r="A65" s="172"/>
      <c r="B65" s="172"/>
      <c r="C65" s="195"/>
      <c r="D65" s="195"/>
      <c r="E65" s="195"/>
      <c r="F65" s="187"/>
      <c r="G65" s="187"/>
      <c r="H65" s="188"/>
      <c r="I65" s="189"/>
      <c r="J65" s="190"/>
      <c r="K65" s="115">
        <v>671</v>
      </c>
      <c r="L65" s="115"/>
      <c r="M65" s="115"/>
      <c r="N65" s="116"/>
      <c r="O65" s="10" t="s">
        <v>43</v>
      </c>
      <c r="P65" s="111" t="s">
        <v>419</v>
      </c>
      <c r="Q65" s="286">
        <f t="shared" ref="Q65:S66" si="36">Q66</f>
        <v>40000</v>
      </c>
      <c r="R65" s="286">
        <f t="shared" si="36"/>
        <v>0</v>
      </c>
      <c r="S65" s="286">
        <f t="shared" si="36"/>
        <v>40000</v>
      </c>
      <c r="U65" s="200"/>
    </row>
    <row r="66" spans="1:21" s="98" customFormat="1" ht="25.5" hidden="1" x14ac:dyDescent="0.25">
      <c r="A66" s="167"/>
      <c r="B66" s="167"/>
      <c r="C66" s="167"/>
      <c r="D66" s="180"/>
      <c r="E66" s="180"/>
      <c r="F66" s="182"/>
      <c r="G66" s="182"/>
      <c r="H66" s="183"/>
      <c r="I66" s="108"/>
      <c r="J66" s="115"/>
      <c r="K66" s="115"/>
      <c r="L66" s="115">
        <v>6711</v>
      </c>
      <c r="M66" s="115"/>
      <c r="N66" s="116"/>
      <c r="O66" s="10" t="s">
        <v>43</v>
      </c>
      <c r="P66" s="111" t="s">
        <v>420</v>
      </c>
      <c r="Q66" s="286">
        <f t="shared" si="36"/>
        <v>40000</v>
      </c>
      <c r="R66" s="286">
        <f t="shared" si="36"/>
        <v>0</v>
      </c>
      <c r="S66" s="286">
        <f t="shared" si="36"/>
        <v>40000</v>
      </c>
      <c r="U66" s="200"/>
    </row>
    <row r="67" spans="1:21" s="98" customFormat="1" ht="25.5" hidden="1" x14ac:dyDescent="0.25">
      <c r="A67" s="167"/>
      <c r="B67" s="167"/>
      <c r="C67" s="167"/>
      <c r="D67" s="167"/>
      <c r="E67" s="180"/>
      <c r="F67" s="182"/>
      <c r="G67" s="182"/>
      <c r="H67" s="183"/>
      <c r="I67" s="108"/>
      <c r="J67" s="115"/>
      <c r="K67" s="115"/>
      <c r="L67" s="115"/>
      <c r="M67" s="176">
        <v>67111</v>
      </c>
      <c r="N67" s="177"/>
      <c r="O67" s="178" t="s">
        <v>43</v>
      </c>
      <c r="P67" s="177" t="s">
        <v>420</v>
      </c>
      <c r="Q67" s="179">
        <f t="shared" ref="Q67" si="37">Q68+Q69</f>
        <v>40000</v>
      </c>
      <c r="R67" s="179">
        <f t="shared" ref="R67:S67" si="38">R68+R69</f>
        <v>0</v>
      </c>
      <c r="S67" s="179">
        <f t="shared" si="38"/>
        <v>40000</v>
      </c>
      <c r="U67" s="200"/>
    </row>
    <row r="68" spans="1:21" s="98" customFormat="1" ht="25.5" hidden="1" x14ac:dyDescent="0.25">
      <c r="A68" s="167"/>
      <c r="B68" s="167"/>
      <c r="C68" s="167"/>
      <c r="D68" s="167"/>
      <c r="E68" s="167"/>
      <c r="F68" s="182"/>
      <c r="G68" s="182"/>
      <c r="H68" s="183"/>
      <c r="I68" s="108"/>
      <c r="J68" s="115"/>
      <c r="K68" s="115"/>
      <c r="L68" s="115"/>
      <c r="M68" s="9"/>
      <c r="N68" s="155">
        <v>671110</v>
      </c>
      <c r="O68" s="156" t="s">
        <v>43</v>
      </c>
      <c r="P68" s="157" t="s">
        <v>420</v>
      </c>
      <c r="Q68" s="158">
        <v>40000</v>
      </c>
      <c r="R68" s="158"/>
      <c r="S68" s="158">
        <v>40000</v>
      </c>
      <c r="U68" s="200"/>
    </row>
    <row r="69" spans="1:21" s="98" customFormat="1" ht="25.5" hidden="1" x14ac:dyDescent="0.25">
      <c r="A69" s="167"/>
      <c r="B69" s="167"/>
      <c r="C69" s="167"/>
      <c r="D69" s="167"/>
      <c r="E69" s="167"/>
      <c r="F69" s="182"/>
      <c r="G69" s="182"/>
      <c r="H69" s="183"/>
      <c r="I69" s="108"/>
      <c r="J69" s="115"/>
      <c r="K69" s="115"/>
      <c r="L69" s="115"/>
      <c r="M69" s="9"/>
      <c r="N69" s="155">
        <v>671111</v>
      </c>
      <c r="O69" s="156" t="s">
        <v>43</v>
      </c>
      <c r="P69" s="157" t="s">
        <v>421</v>
      </c>
      <c r="Q69" s="158"/>
      <c r="R69" s="158"/>
      <c r="S69" s="158"/>
      <c r="U69" s="200"/>
    </row>
    <row r="70" spans="1:21" s="194" customFormat="1" ht="20.25" hidden="1" customHeight="1" x14ac:dyDescent="0.25">
      <c r="A70" s="172"/>
      <c r="B70" s="172"/>
      <c r="C70" s="195"/>
      <c r="D70" s="195"/>
      <c r="E70" s="195"/>
      <c r="F70" s="187"/>
      <c r="G70" s="187"/>
      <c r="H70" s="188"/>
      <c r="I70" s="189"/>
      <c r="J70" s="190"/>
      <c r="K70" s="115">
        <v>673</v>
      </c>
      <c r="L70" s="115"/>
      <c r="M70" s="115"/>
      <c r="N70" s="116"/>
      <c r="O70" s="10" t="s">
        <v>41</v>
      </c>
      <c r="P70" s="111" t="s">
        <v>422</v>
      </c>
      <c r="Q70" s="286">
        <f t="shared" ref="Q70:S70" si="39">Q71</f>
        <v>1650000</v>
      </c>
      <c r="R70" s="286">
        <f t="shared" si="39"/>
        <v>0</v>
      </c>
      <c r="S70" s="286">
        <f t="shared" si="39"/>
        <v>1650000</v>
      </c>
      <c r="U70" s="200"/>
    </row>
    <row r="71" spans="1:21" s="98" customFormat="1" ht="20.25" hidden="1" customHeight="1" x14ac:dyDescent="0.25">
      <c r="A71" s="167"/>
      <c r="B71" s="167"/>
      <c r="C71" s="167"/>
      <c r="D71" s="180"/>
      <c r="E71" s="180"/>
      <c r="F71" s="182"/>
      <c r="G71" s="182"/>
      <c r="H71" s="183"/>
      <c r="I71" s="108"/>
      <c r="J71" s="115"/>
      <c r="K71" s="115"/>
      <c r="L71" s="115">
        <v>6731</v>
      </c>
      <c r="M71" s="115"/>
      <c r="N71" s="116"/>
      <c r="O71" s="10" t="s">
        <v>41</v>
      </c>
      <c r="P71" s="111" t="s">
        <v>422</v>
      </c>
      <c r="Q71" s="286">
        <f t="shared" ref="Q71:S72" si="40">Q72</f>
        <v>1650000</v>
      </c>
      <c r="R71" s="286">
        <f t="shared" si="40"/>
        <v>0</v>
      </c>
      <c r="S71" s="286">
        <f t="shared" si="40"/>
        <v>1650000</v>
      </c>
      <c r="U71" s="200"/>
    </row>
    <row r="72" spans="1:21" s="98" customFormat="1" ht="20.25" hidden="1" customHeight="1" x14ac:dyDescent="0.25">
      <c r="A72" s="167"/>
      <c r="B72" s="167"/>
      <c r="C72" s="167"/>
      <c r="D72" s="167"/>
      <c r="E72" s="180"/>
      <c r="F72" s="182"/>
      <c r="G72" s="182"/>
      <c r="H72" s="183"/>
      <c r="I72" s="108"/>
      <c r="J72" s="115"/>
      <c r="K72" s="115"/>
      <c r="L72" s="115"/>
      <c r="M72" s="176">
        <v>67311</v>
      </c>
      <c r="N72" s="177"/>
      <c r="O72" s="178" t="s">
        <v>41</v>
      </c>
      <c r="P72" s="177" t="s">
        <v>422</v>
      </c>
      <c r="Q72" s="179">
        <f t="shared" si="40"/>
        <v>1650000</v>
      </c>
      <c r="R72" s="179">
        <f t="shared" si="40"/>
        <v>0</v>
      </c>
      <c r="S72" s="179">
        <f t="shared" si="40"/>
        <v>1650000</v>
      </c>
      <c r="U72" s="200"/>
    </row>
    <row r="73" spans="1:21" s="98" customFormat="1" ht="20.25" hidden="1" customHeight="1" x14ac:dyDescent="0.25">
      <c r="A73" s="167"/>
      <c r="B73" s="167"/>
      <c r="C73" s="167"/>
      <c r="D73" s="167"/>
      <c r="E73" s="167"/>
      <c r="F73" s="182"/>
      <c r="G73" s="182"/>
      <c r="H73" s="183"/>
      <c r="I73" s="108"/>
      <c r="J73" s="115"/>
      <c r="K73" s="115"/>
      <c r="L73" s="115"/>
      <c r="M73" s="9"/>
      <c r="N73" s="155">
        <v>673111</v>
      </c>
      <c r="O73" s="156" t="s">
        <v>41</v>
      </c>
      <c r="P73" s="157" t="s">
        <v>422</v>
      </c>
      <c r="Q73" s="158">
        <v>1650000</v>
      </c>
      <c r="R73" s="158">
        <v>0</v>
      </c>
      <c r="S73" s="158">
        <f>+R73+Q73</f>
        <v>1650000</v>
      </c>
      <c r="U73" s="200"/>
    </row>
    <row r="74" spans="1:21" s="98" customFormat="1" ht="20.25" customHeight="1" x14ac:dyDescent="0.25">
      <c r="A74" s="167"/>
      <c r="B74" s="167"/>
      <c r="C74" s="167"/>
      <c r="D74" s="167"/>
      <c r="E74" s="167"/>
      <c r="F74" s="182"/>
      <c r="G74" s="182"/>
      <c r="H74" s="183"/>
      <c r="I74" s="108"/>
      <c r="J74" s="326">
        <v>68</v>
      </c>
      <c r="K74" s="115"/>
      <c r="L74" s="115"/>
      <c r="M74" s="9"/>
      <c r="N74" s="217"/>
      <c r="O74" s="218"/>
      <c r="P74" s="307" t="s">
        <v>495</v>
      </c>
      <c r="Q74" s="233">
        <v>11000</v>
      </c>
      <c r="R74" s="233">
        <v>0</v>
      </c>
      <c r="S74" s="233">
        <f t="shared" ref="S74" si="41">S75</f>
        <v>11000</v>
      </c>
      <c r="U74" s="200"/>
    </row>
    <row r="75" spans="1:21" s="98" customFormat="1" ht="20.25" hidden="1" customHeight="1" x14ac:dyDescent="0.25">
      <c r="A75" s="167"/>
      <c r="B75" s="167"/>
      <c r="C75" s="167"/>
      <c r="D75" s="167"/>
      <c r="E75" s="167"/>
      <c r="F75" s="182"/>
      <c r="G75" s="182"/>
      <c r="H75" s="183"/>
      <c r="I75" s="108"/>
      <c r="J75" s="115"/>
      <c r="K75" s="115">
        <v>683</v>
      </c>
      <c r="L75" s="115"/>
      <c r="M75" s="9"/>
      <c r="N75" s="217"/>
      <c r="O75" s="218" t="s">
        <v>40</v>
      </c>
      <c r="P75" s="219" t="s">
        <v>496</v>
      </c>
      <c r="Q75" s="220">
        <f>Q76</f>
        <v>0</v>
      </c>
      <c r="R75" s="220">
        <f t="shared" ref="R75:S77" si="42">R76</f>
        <v>11000</v>
      </c>
      <c r="S75" s="220">
        <f t="shared" si="42"/>
        <v>11000</v>
      </c>
      <c r="U75" s="160"/>
    </row>
    <row r="76" spans="1:21" s="98" customFormat="1" ht="20.25" hidden="1" customHeight="1" x14ac:dyDescent="0.25">
      <c r="A76" s="167"/>
      <c r="B76" s="167"/>
      <c r="C76" s="167"/>
      <c r="D76" s="167"/>
      <c r="E76" s="167"/>
      <c r="F76" s="182"/>
      <c r="G76" s="182"/>
      <c r="H76" s="183"/>
      <c r="I76" s="108"/>
      <c r="J76" s="115"/>
      <c r="K76" s="115"/>
      <c r="L76" s="115">
        <v>6831</v>
      </c>
      <c r="M76" s="9"/>
      <c r="N76" s="217"/>
      <c r="O76" s="218" t="s">
        <v>40</v>
      </c>
      <c r="P76" s="219" t="s">
        <v>496</v>
      </c>
      <c r="Q76" s="220">
        <f>Q77</f>
        <v>0</v>
      </c>
      <c r="R76" s="220">
        <f t="shared" si="42"/>
        <v>11000</v>
      </c>
      <c r="S76" s="220">
        <f t="shared" si="42"/>
        <v>11000</v>
      </c>
    </row>
    <row r="77" spans="1:21" s="98" customFormat="1" ht="20.25" hidden="1" customHeight="1" x14ac:dyDescent="0.25">
      <c r="A77" s="167"/>
      <c r="B77" s="167"/>
      <c r="C77" s="167"/>
      <c r="D77" s="167"/>
      <c r="E77" s="167"/>
      <c r="F77" s="182"/>
      <c r="G77" s="182"/>
      <c r="H77" s="183"/>
      <c r="I77" s="108"/>
      <c r="J77" s="115"/>
      <c r="K77" s="115"/>
      <c r="L77" s="115"/>
      <c r="M77" s="221" t="s">
        <v>497</v>
      </c>
      <c r="N77" s="222"/>
      <c r="O77" s="178" t="s">
        <v>40</v>
      </c>
      <c r="P77" s="177" t="s">
        <v>496</v>
      </c>
      <c r="Q77" s="179">
        <f>Q78</f>
        <v>0</v>
      </c>
      <c r="R77" s="179">
        <f t="shared" si="42"/>
        <v>11000</v>
      </c>
      <c r="S77" s="179">
        <f t="shared" si="42"/>
        <v>11000</v>
      </c>
    </row>
    <row r="78" spans="1:21" s="98" customFormat="1" ht="20.25" hidden="1" customHeight="1" x14ac:dyDescent="0.25">
      <c r="A78" s="167"/>
      <c r="B78" s="167"/>
      <c r="C78" s="167"/>
      <c r="D78" s="167"/>
      <c r="E78" s="167"/>
      <c r="F78" s="182"/>
      <c r="G78" s="182"/>
      <c r="H78" s="183"/>
      <c r="I78" s="108"/>
      <c r="J78" s="115"/>
      <c r="K78" s="115"/>
      <c r="L78" s="115"/>
      <c r="M78" s="9"/>
      <c r="N78" s="155">
        <v>683110</v>
      </c>
      <c r="O78" s="156" t="s">
        <v>40</v>
      </c>
      <c r="P78" s="157" t="s">
        <v>496</v>
      </c>
      <c r="Q78" s="158">
        <v>0</v>
      </c>
      <c r="R78" s="158">
        <v>11000</v>
      </c>
      <c r="S78" s="158">
        <f>+R78+Q78</f>
        <v>11000</v>
      </c>
    </row>
    <row r="79" spans="1:21" s="175" customFormat="1" ht="24.75" hidden="1" customHeight="1" x14ac:dyDescent="0.25">
      <c r="A79" s="172"/>
      <c r="B79" s="172"/>
      <c r="C79" s="172"/>
      <c r="D79" s="172"/>
      <c r="E79" s="180"/>
      <c r="F79" s="180"/>
      <c r="G79" s="180"/>
      <c r="H79" s="182"/>
      <c r="I79" s="349" t="s">
        <v>1</v>
      </c>
      <c r="J79" s="350"/>
      <c r="K79" s="350"/>
      <c r="L79" s="350"/>
      <c r="M79" s="350"/>
      <c r="N79" s="350"/>
      <c r="O79" s="351"/>
      <c r="P79" s="173"/>
      <c r="Q79" s="174"/>
      <c r="R79" s="174"/>
      <c r="S79" s="174"/>
    </row>
    <row r="80" spans="1:21" s="103" customFormat="1" ht="20.25" hidden="1" customHeight="1" x14ac:dyDescent="0.25">
      <c r="A80" s="167"/>
      <c r="B80" s="180"/>
      <c r="C80" s="180"/>
      <c r="D80" s="180"/>
      <c r="E80" s="180"/>
      <c r="F80" s="182"/>
      <c r="G80" s="182"/>
      <c r="H80" s="183"/>
      <c r="I80" s="104">
        <v>7</v>
      </c>
      <c r="J80" s="104"/>
      <c r="K80" s="104"/>
      <c r="L80" s="104"/>
      <c r="M80" s="104"/>
      <c r="N80" s="104"/>
      <c r="O80" s="159"/>
      <c r="P80" s="106" t="s">
        <v>1</v>
      </c>
      <c r="Q80" s="107">
        <f t="shared" ref="Q80:S80" si="43">Q81</f>
        <v>0</v>
      </c>
      <c r="R80" s="107">
        <f t="shared" si="43"/>
        <v>0</v>
      </c>
      <c r="S80" s="107">
        <f t="shared" si="43"/>
        <v>0</v>
      </c>
    </row>
    <row r="81" spans="1:19" s="171" customFormat="1" ht="25.5" hidden="1" customHeight="1" x14ac:dyDescent="0.25">
      <c r="A81" s="167"/>
      <c r="B81" s="180"/>
      <c r="C81" s="180"/>
      <c r="D81" s="180"/>
      <c r="E81" s="180"/>
      <c r="F81" s="182"/>
      <c r="G81" s="182"/>
      <c r="H81" s="183"/>
      <c r="I81" s="231"/>
      <c r="J81" s="231">
        <v>72</v>
      </c>
      <c r="K81" s="231"/>
      <c r="L81" s="231"/>
      <c r="M81" s="105"/>
      <c r="N81" s="105"/>
      <c r="O81" s="159" t="s">
        <v>42</v>
      </c>
      <c r="P81" s="232" t="s">
        <v>29</v>
      </c>
      <c r="Q81" s="233">
        <f t="shared" ref="Q81:R81" si="44">Q82+Q86</f>
        <v>0</v>
      </c>
      <c r="R81" s="233">
        <f t="shared" si="44"/>
        <v>0</v>
      </c>
      <c r="S81" s="233">
        <f t="shared" ref="S81" si="45">S82+S86</f>
        <v>0</v>
      </c>
    </row>
    <row r="82" spans="1:19" s="194" customFormat="1" ht="20.25" hidden="1" customHeight="1" x14ac:dyDescent="0.25">
      <c r="A82" s="172"/>
      <c r="B82" s="172"/>
      <c r="C82" s="195"/>
      <c r="D82" s="195"/>
      <c r="E82" s="195"/>
      <c r="F82" s="187"/>
      <c r="G82" s="187"/>
      <c r="H82" s="188"/>
      <c r="I82" s="189"/>
      <c r="J82" s="190"/>
      <c r="K82" s="115">
        <v>721</v>
      </c>
      <c r="L82" s="115"/>
      <c r="M82" s="115"/>
      <c r="N82" s="116"/>
      <c r="O82" s="10" t="s">
        <v>42</v>
      </c>
      <c r="P82" s="111" t="s">
        <v>423</v>
      </c>
      <c r="Q82" s="286">
        <f t="shared" ref="Q82:S82" si="46">Q83</f>
        <v>0</v>
      </c>
      <c r="R82" s="286">
        <f t="shared" si="46"/>
        <v>0</v>
      </c>
      <c r="S82" s="286">
        <f t="shared" si="46"/>
        <v>0</v>
      </c>
    </row>
    <row r="83" spans="1:19" s="98" customFormat="1" ht="20.25" hidden="1" customHeight="1" x14ac:dyDescent="0.25">
      <c r="A83" s="167"/>
      <c r="B83" s="167"/>
      <c r="C83" s="167"/>
      <c r="D83" s="180"/>
      <c r="E83" s="180"/>
      <c r="F83" s="182"/>
      <c r="G83" s="182"/>
      <c r="H83" s="183"/>
      <c r="I83" s="108"/>
      <c r="J83" s="115"/>
      <c r="K83" s="115"/>
      <c r="L83" s="115">
        <v>7211</v>
      </c>
      <c r="M83" s="115"/>
      <c r="N83" s="116"/>
      <c r="O83" s="10" t="s">
        <v>42</v>
      </c>
      <c r="P83" s="111" t="s">
        <v>424</v>
      </c>
      <c r="Q83" s="286">
        <f t="shared" ref="Q83:S84" si="47">Q84</f>
        <v>0</v>
      </c>
      <c r="R83" s="286">
        <f t="shared" si="47"/>
        <v>0</v>
      </c>
      <c r="S83" s="286">
        <f t="shared" si="47"/>
        <v>0</v>
      </c>
    </row>
    <row r="84" spans="1:19" s="98" customFormat="1" ht="20.25" hidden="1" customHeight="1" x14ac:dyDescent="0.25">
      <c r="A84" s="167"/>
      <c r="B84" s="167"/>
      <c r="C84" s="167"/>
      <c r="D84" s="167"/>
      <c r="E84" s="180"/>
      <c r="F84" s="182"/>
      <c r="G84" s="182"/>
      <c r="H84" s="183"/>
      <c r="I84" s="108"/>
      <c r="J84" s="115"/>
      <c r="K84" s="115"/>
      <c r="L84" s="115"/>
      <c r="M84" s="176">
        <v>72111</v>
      </c>
      <c r="N84" s="177"/>
      <c r="O84" s="178" t="s">
        <v>42</v>
      </c>
      <c r="P84" s="177" t="s">
        <v>425</v>
      </c>
      <c r="Q84" s="179">
        <f t="shared" si="47"/>
        <v>0</v>
      </c>
      <c r="R84" s="179">
        <f t="shared" si="47"/>
        <v>0</v>
      </c>
      <c r="S84" s="179"/>
    </row>
    <row r="85" spans="1:19" s="98" customFormat="1" ht="20.25" hidden="1" customHeight="1" x14ac:dyDescent="0.25">
      <c r="A85" s="167"/>
      <c r="B85" s="167"/>
      <c r="C85" s="167"/>
      <c r="D85" s="167"/>
      <c r="E85" s="167"/>
      <c r="F85" s="182"/>
      <c r="G85" s="182"/>
      <c r="H85" s="183"/>
      <c r="I85" s="108"/>
      <c r="J85" s="115"/>
      <c r="K85" s="115"/>
      <c r="L85" s="115"/>
      <c r="M85" s="9"/>
      <c r="N85" s="155">
        <v>721110</v>
      </c>
      <c r="O85" s="156" t="s">
        <v>42</v>
      </c>
      <c r="P85" s="157" t="s">
        <v>425</v>
      </c>
      <c r="Q85" s="158"/>
      <c r="R85" s="158"/>
      <c r="S85" s="158"/>
    </row>
    <row r="86" spans="1:19" s="194" customFormat="1" ht="20.25" hidden="1" customHeight="1" x14ac:dyDescent="0.25">
      <c r="A86" s="172"/>
      <c r="B86" s="172"/>
      <c r="C86" s="195"/>
      <c r="D86" s="195"/>
      <c r="E86" s="195"/>
      <c r="F86" s="187"/>
      <c r="G86" s="187"/>
      <c r="H86" s="188"/>
      <c r="I86" s="189"/>
      <c r="J86" s="190"/>
      <c r="K86" s="190">
        <v>723</v>
      </c>
      <c r="L86" s="190"/>
      <c r="M86" s="190"/>
      <c r="N86" s="191"/>
      <c r="O86" s="196"/>
      <c r="P86" s="192" t="s">
        <v>426</v>
      </c>
      <c r="Q86" s="193">
        <f t="shared" ref="Q86:S87" si="48">Q87</f>
        <v>0</v>
      </c>
      <c r="R86" s="295">
        <f t="shared" si="48"/>
        <v>0</v>
      </c>
      <c r="S86" s="295">
        <f t="shared" si="48"/>
        <v>0</v>
      </c>
    </row>
    <row r="87" spans="1:19" s="98" customFormat="1" ht="20.25" hidden="1" customHeight="1" x14ac:dyDescent="0.25">
      <c r="A87" s="167"/>
      <c r="B87" s="167"/>
      <c r="C87" s="167"/>
      <c r="D87" s="180"/>
      <c r="E87" s="180"/>
      <c r="F87" s="182"/>
      <c r="G87" s="182"/>
      <c r="H87" s="183"/>
      <c r="I87" s="108"/>
      <c r="J87" s="115"/>
      <c r="K87" s="115"/>
      <c r="L87" s="115">
        <v>7231</v>
      </c>
      <c r="M87" s="115"/>
      <c r="N87" s="116"/>
      <c r="O87" s="10"/>
      <c r="P87" s="111" t="s">
        <v>285</v>
      </c>
      <c r="Q87" s="117">
        <f t="shared" si="48"/>
        <v>0</v>
      </c>
      <c r="R87" s="286">
        <f t="shared" si="48"/>
        <v>0</v>
      </c>
      <c r="S87" s="286">
        <f t="shared" si="48"/>
        <v>0</v>
      </c>
    </row>
    <row r="88" spans="1:19" s="98" customFormat="1" ht="20.25" hidden="1" customHeight="1" x14ac:dyDescent="0.25">
      <c r="A88" s="167"/>
      <c r="B88" s="167"/>
      <c r="C88" s="167"/>
      <c r="D88" s="167"/>
      <c r="E88" s="180"/>
      <c r="F88" s="182"/>
      <c r="G88" s="182"/>
      <c r="H88" s="183"/>
      <c r="I88" s="108"/>
      <c r="J88" s="115"/>
      <c r="K88" s="115"/>
      <c r="L88" s="115"/>
      <c r="M88" s="176">
        <v>72311</v>
      </c>
      <c r="N88" s="177"/>
      <c r="O88" s="178"/>
      <c r="P88" s="177" t="s">
        <v>286</v>
      </c>
      <c r="Q88" s="179">
        <f t="shared" ref="Q88:S88" si="49">Q89</f>
        <v>0</v>
      </c>
      <c r="R88" s="287">
        <f t="shared" si="49"/>
        <v>0</v>
      </c>
      <c r="S88" s="179">
        <f t="shared" si="49"/>
        <v>0</v>
      </c>
    </row>
    <row r="89" spans="1:19" s="98" customFormat="1" ht="20.25" hidden="1" customHeight="1" x14ac:dyDescent="0.25">
      <c r="A89" s="167"/>
      <c r="B89" s="167"/>
      <c r="C89" s="167"/>
      <c r="D89" s="167"/>
      <c r="E89" s="167"/>
      <c r="F89" s="182"/>
      <c r="G89" s="182"/>
      <c r="H89" s="183"/>
      <c r="I89" s="108"/>
      <c r="J89" s="115"/>
      <c r="K89" s="115"/>
      <c r="L89" s="115"/>
      <c r="M89" s="9"/>
      <c r="N89" s="155">
        <v>723110</v>
      </c>
      <c r="O89" s="156"/>
      <c r="P89" s="157" t="s">
        <v>286</v>
      </c>
      <c r="Q89" s="158"/>
      <c r="R89" s="289">
        <v>0</v>
      </c>
      <c r="S89" s="158">
        <f>+R89+Q89</f>
        <v>0</v>
      </c>
    </row>
    <row r="90" spans="1:19" s="175" customFormat="1" ht="21.75" hidden="1" customHeight="1" x14ac:dyDescent="0.25">
      <c r="A90" s="172"/>
      <c r="B90" s="172"/>
      <c r="C90" s="172"/>
      <c r="D90" s="172"/>
      <c r="E90" s="180"/>
      <c r="F90" s="180"/>
      <c r="G90" s="180"/>
      <c r="H90" s="182"/>
      <c r="I90" s="346" t="s">
        <v>433</v>
      </c>
      <c r="J90" s="347"/>
      <c r="K90" s="347"/>
      <c r="L90" s="347"/>
      <c r="M90" s="347"/>
      <c r="N90" s="347"/>
      <c r="O90" s="348"/>
      <c r="P90" s="201"/>
      <c r="Q90" s="202"/>
      <c r="R90" s="202"/>
      <c r="S90" s="202"/>
    </row>
    <row r="91" spans="1:19" s="103" customFormat="1" ht="20.25" hidden="1" customHeight="1" x14ac:dyDescent="0.25">
      <c r="A91" s="167"/>
      <c r="B91" s="180"/>
      <c r="C91" s="180"/>
      <c r="D91" s="180"/>
      <c r="E91" s="180"/>
      <c r="F91" s="182"/>
      <c r="G91" s="182"/>
      <c r="H91" s="183"/>
      <c r="I91" s="104">
        <v>9</v>
      </c>
      <c r="J91" s="104"/>
      <c r="K91" s="104"/>
      <c r="L91" s="104"/>
      <c r="M91" s="104"/>
      <c r="N91" s="104"/>
      <c r="O91" s="159"/>
      <c r="P91" s="106" t="s">
        <v>83</v>
      </c>
      <c r="Q91" s="107">
        <f t="shared" ref="Q91:S92" si="50">Q92</f>
        <v>0</v>
      </c>
      <c r="R91" s="107">
        <f t="shared" si="50"/>
        <v>0</v>
      </c>
      <c r="S91" s="107">
        <f t="shared" si="50"/>
        <v>0</v>
      </c>
    </row>
    <row r="92" spans="1:19" s="171" customFormat="1" ht="20.25" hidden="1" customHeight="1" x14ac:dyDescent="0.25">
      <c r="A92" s="167"/>
      <c r="B92" s="180"/>
      <c r="C92" s="180"/>
      <c r="D92" s="180"/>
      <c r="E92" s="180"/>
      <c r="F92" s="182"/>
      <c r="G92" s="182"/>
      <c r="H92" s="183"/>
      <c r="I92" s="105"/>
      <c r="J92" s="105">
        <v>92</v>
      </c>
      <c r="K92" s="105"/>
      <c r="L92" s="105"/>
      <c r="M92" s="105"/>
      <c r="N92" s="105"/>
      <c r="O92" s="159"/>
      <c r="P92" s="169" t="s">
        <v>83</v>
      </c>
      <c r="Q92" s="170">
        <f t="shared" si="50"/>
        <v>0</v>
      </c>
      <c r="R92" s="170">
        <f t="shared" si="50"/>
        <v>0</v>
      </c>
      <c r="S92" s="170">
        <f t="shared" si="50"/>
        <v>0</v>
      </c>
    </row>
    <row r="93" spans="1:19" s="194" customFormat="1" ht="20.25" hidden="1" customHeight="1" x14ac:dyDescent="0.25">
      <c r="A93" s="172"/>
      <c r="B93" s="172"/>
      <c r="C93" s="195"/>
      <c r="D93" s="195"/>
      <c r="E93" s="195"/>
      <c r="F93" s="187"/>
      <c r="G93" s="187"/>
      <c r="H93" s="188"/>
      <c r="I93" s="189"/>
      <c r="J93" s="190"/>
      <c r="K93" s="190">
        <v>922</v>
      </c>
      <c r="L93" s="190"/>
      <c r="M93" s="190"/>
      <c r="N93" s="191"/>
      <c r="O93" s="196"/>
      <c r="P93" s="192" t="s">
        <v>428</v>
      </c>
      <c r="Q93" s="193">
        <f t="shared" ref="Q93:S93" si="51">Q94</f>
        <v>0</v>
      </c>
      <c r="R93" s="295">
        <f t="shared" si="51"/>
        <v>0</v>
      </c>
      <c r="S93" s="193">
        <f t="shared" si="51"/>
        <v>0</v>
      </c>
    </row>
    <row r="94" spans="1:19" s="98" customFormat="1" ht="20.25" hidden="1" customHeight="1" x14ac:dyDescent="0.25">
      <c r="A94" s="167"/>
      <c r="B94" s="167"/>
      <c r="C94" s="167"/>
      <c r="D94" s="180"/>
      <c r="E94" s="180"/>
      <c r="F94" s="182"/>
      <c r="G94" s="182"/>
      <c r="H94" s="183"/>
      <c r="I94" s="108"/>
      <c r="J94" s="115"/>
      <c r="K94" s="115"/>
      <c r="L94" s="115">
        <v>9221</v>
      </c>
      <c r="M94" s="115"/>
      <c r="N94" s="116"/>
      <c r="O94" s="10"/>
      <c r="P94" s="111" t="s">
        <v>429</v>
      </c>
      <c r="Q94" s="117">
        <f t="shared" ref="Q94:S95" si="52">Q95</f>
        <v>0</v>
      </c>
      <c r="R94" s="286">
        <f t="shared" si="52"/>
        <v>0</v>
      </c>
      <c r="S94" s="117">
        <f t="shared" si="52"/>
        <v>0</v>
      </c>
    </row>
    <row r="95" spans="1:19" s="98" customFormat="1" ht="20.25" hidden="1" customHeight="1" x14ac:dyDescent="0.25">
      <c r="A95" s="167"/>
      <c r="B95" s="167"/>
      <c r="C95" s="167"/>
      <c r="D95" s="167"/>
      <c r="E95" s="180"/>
      <c r="F95" s="182"/>
      <c r="G95" s="182"/>
      <c r="H95" s="183"/>
      <c r="I95" s="108"/>
      <c r="J95" s="115"/>
      <c r="K95" s="115"/>
      <c r="L95" s="115"/>
      <c r="M95" s="176">
        <v>92211</v>
      </c>
      <c r="N95" s="177"/>
      <c r="O95" s="178"/>
      <c r="P95" s="177" t="s">
        <v>430</v>
      </c>
      <c r="Q95" s="179">
        <f t="shared" si="52"/>
        <v>0</v>
      </c>
      <c r="R95" s="287">
        <f t="shared" si="52"/>
        <v>0</v>
      </c>
      <c r="S95" s="179">
        <f t="shared" si="52"/>
        <v>0</v>
      </c>
    </row>
    <row r="96" spans="1:19" s="98" customFormat="1" ht="20.25" hidden="1" customHeight="1" x14ac:dyDescent="0.25">
      <c r="A96" s="167"/>
      <c r="B96" s="167"/>
      <c r="C96" s="167"/>
      <c r="D96" s="167"/>
      <c r="E96" s="167"/>
      <c r="F96" s="182"/>
      <c r="G96" s="182"/>
      <c r="H96" s="183"/>
      <c r="I96" s="108"/>
      <c r="J96" s="115"/>
      <c r="K96" s="115"/>
      <c r="L96" s="115"/>
      <c r="M96" s="9"/>
      <c r="N96" s="203">
        <v>922110</v>
      </c>
      <c r="O96" s="204" t="s">
        <v>41</v>
      </c>
      <c r="P96" s="205" t="s">
        <v>431</v>
      </c>
      <c r="Q96" s="162"/>
      <c r="R96" s="296"/>
      <c r="S96" s="162"/>
    </row>
    <row r="97" spans="1:19" s="98" customFormat="1" ht="20.25" hidden="1" customHeight="1" x14ac:dyDescent="0.25">
      <c r="A97" s="167"/>
      <c r="B97" s="167"/>
      <c r="C97" s="167"/>
      <c r="D97" s="167"/>
      <c r="E97" s="167"/>
      <c r="F97" s="182"/>
      <c r="G97" s="182"/>
      <c r="H97" s="183"/>
      <c r="I97" s="108"/>
      <c r="J97" s="115"/>
      <c r="K97" s="115"/>
      <c r="L97" s="115"/>
      <c r="M97" s="9"/>
      <c r="N97" s="203">
        <v>922110</v>
      </c>
      <c r="O97" s="204" t="s">
        <v>40</v>
      </c>
      <c r="P97" s="205" t="s">
        <v>432</v>
      </c>
      <c r="Q97" s="162"/>
      <c r="R97" s="296"/>
      <c r="S97" s="162"/>
    </row>
  </sheetData>
  <mergeCells count="8">
    <mergeCell ref="I90:O90"/>
    <mergeCell ref="I63:O63"/>
    <mergeCell ref="I79:O79"/>
    <mergeCell ref="I7:P7"/>
    <mergeCell ref="I2:S2"/>
    <mergeCell ref="I4:S4"/>
    <mergeCell ref="I6:P6"/>
    <mergeCell ref="I3:S3"/>
  </mergeCells>
  <conditionalFormatting sqref="F7:H62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F64:H78">
    <cfRule type="cellIs" dxfId="25" priority="13" operator="lessThan">
      <formula>0</formula>
    </cfRule>
    <cfRule type="cellIs" dxfId="24" priority="14" operator="greaterThan">
      <formula>0</formula>
    </cfRule>
  </conditionalFormatting>
  <conditionalFormatting sqref="F80:H89">
    <cfRule type="cellIs" dxfId="23" priority="9" operator="lessThan">
      <formula>0</formula>
    </cfRule>
    <cfRule type="cellIs" dxfId="22" priority="10" operator="greaterThan">
      <formula>0</formula>
    </cfRule>
  </conditionalFormatting>
  <conditionalFormatting sqref="F91:H97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H63">
    <cfRule type="cellIs" dxfId="19" priority="147" operator="lessThan">
      <formula>0</formula>
    </cfRule>
    <cfRule type="cellIs" dxfId="18" priority="148" operator="greaterThan">
      <formula>0</formula>
    </cfRule>
  </conditionalFormatting>
  <conditionalFormatting sqref="H79">
    <cfRule type="cellIs" dxfId="17" priority="141" operator="lessThan">
      <formula>0</formula>
    </cfRule>
    <cfRule type="cellIs" dxfId="16" priority="142" operator="greaterThan">
      <formula>0</formula>
    </cfRule>
  </conditionalFormatting>
  <conditionalFormatting sqref="H90">
    <cfRule type="cellIs" dxfId="15" priority="5" operator="lessThan">
      <formula>0</formula>
    </cfRule>
    <cfRule type="cellIs" dxfId="14" priority="6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84"/>
  <sheetViews>
    <sheetView showGridLines="0" topLeftCell="G1" zoomScale="90" zoomScaleNormal="90" zoomScaleSheetLayoutView="90" workbookViewId="0">
      <pane ySplit="6" topLeftCell="A7" activePane="bottomLeft" state="frozen"/>
      <selection activeCell="AD241" sqref="AD241"/>
      <selection pane="bottomLeft" activeCell="G2" sqref="G2:P2"/>
    </sheetView>
  </sheetViews>
  <sheetFormatPr defaultColWidth="9.140625" defaultRowHeight="14.25" outlineLevelCol="1" x14ac:dyDescent="0.25"/>
  <cols>
    <col min="1" max="1" width="4.28515625" style="166" hidden="1" customWidth="1" outlineLevel="1"/>
    <col min="2" max="5" width="4.28515625" style="180" hidden="1" customWidth="1" outlineLevel="1"/>
    <col min="6" max="6" width="4.28515625" style="166" hidden="1" customWidth="1" outlineLevel="1"/>
    <col min="7" max="7" width="6.85546875" style="87" customWidth="1" collapsed="1"/>
    <col min="8" max="8" width="6.85546875" style="87" customWidth="1"/>
    <col min="9" max="9" width="5.7109375" style="87" hidden="1" customWidth="1"/>
    <col min="10" max="10" width="5.5703125" style="87" hidden="1" customWidth="1"/>
    <col min="11" max="11" width="6.5703125" style="87" hidden="1" customWidth="1"/>
    <col min="12" max="12" width="7.7109375" style="87" hidden="1" customWidth="1"/>
    <col min="13" max="13" width="54.42578125" style="87" customWidth="1"/>
    <col min="14" max="14" width="16.5703125" style="209" customWidth="1"/>
    <col min="15" max="15" width="16.7109375" style="209" customWidth="1"/>
    <col min="16" max="16" width="14.5703125" style="87" customWidth="1"/>
    <col min="17" max="17" width="13.140625" style="224" bestFit="1" customWidth="1"/>
    <col min="18" max="18" width="9.140625" style="87"/>
    <col min="19" max="19" width="13.7109375" style="87" customWidth="1"/>
    <col min="20" max="16384" width="9.140625" style="87"/>
  </cols>
  <sheetData>
    <row r="2" spans="1:19" ht="12.75" customHeight="1" x14ac:dyDescent="0.25">
      <c r="G2" s="355" t="s">
        <v>505</v>
      </c>
      <c r="H2" s="355"/>
      <c r="I2" s="355"/>
      <c r="J2" s="355"/>
      <c r="K2" s="355"/>
      <c r="L2" s="355"/>
      <c r="M2" s="355"/>
      <c r="N2" s="355"/>
      <c r="O2" s="355"/>
      <c r="P2" s="355"/>
    </row>
    <row r="3" spans="1:19" ht="17.25" customHeight="1" x14ac:dyDescent="0.25">
      <c r="G3" s="355" t="s">
        <v>506</v>
      </c>
      <c r="H3" s="355"/>
      <c r="I3" s="355"/>
      <c r="J3" s="355"/>
      <c r="K3" s="355"/>
      <c r="L3" s="355"/>
      <c r="M3" s="355"/>
      <c r="N3" s="355">
        <f>+N7-'Programska klasifikacija '!Q17</f>
        <v>0</v>
      </c>
      <c r="O3" s="355">
        <f>+O7-'Programska klasifikacija '!R17</f>
        <v>0</v>
      </c>
      <c r="P3" s="355">
        <f>+P7-'Programska klasifikacija '!S17</f>
        <v>0</v>
      </c>
    </row>
    <row r="4" spans="1:19" ht="17.25" customHeight="1" x14ac:dyDescent="0.25">
      <c r="G4" s="356"/>
      <c r="H4" s="356"/>
      <c r="I4" s="356"/>
      <c r="J4" s="356"/>
      <c r="K4" s="356"/>
      <c r="L4" s="356"/>
      <c r="M4" s="356"/>
      <c r="N4" s="356"/>
      <c r="O4" s="356"/>
      <c r="P4" s="356"/>
    </row>
    <row r="5" spans="1:19" s="91" customFormat="1" ht="73.5" customHeight="1" x14ac:dyDescent="0.25">
      <c r="A5" s="167"/>
      <c r="B5" s="181"/>
      <c r="C5" s="181"/>
      <c r="D5" s="181"/>
      <c r="E5" s="181"/>
      <c r="F5" s="167"/>
      <c r="G5" s="56" t="s">
        <v>13</v>
      </c>
      <c r="H5" s="56" t="s">
        <v>14</v>
      </c>
      <c r="I5" s="56" t="s">
        <v>303</v>
      </c>
      <c r="J5" s="56" t="s">
        <v>304</v>
      </c>
      <c r="K5" s="56" t="s">
        <v>305</v>
      </c>
      <c r="L5" s="56"/>
      <c r="M5" s="58" t="s">
        <v>4</v>
      </c>
      <c r="N5" s="294" t="s">
        <v>480</v>
      </c>
      <c r="O5" s="294" t="s">
        <v>67</v>
      </c>
      <c r="P5" s="294" t="s">
        <v>482</v>
      </c>
      <c r="Q5" s="225"/>
    </row>
    <row r="6" spans="1:19" s="92" customFormat="1" ht="18" customHeight="1" x14ac:dyDescent="0.25">
      <c r="A6" s="168">
        <v>1</v>
      </c>
      <c r="B6" s="168">
        <v>1</v>
      </c>
      <c r="C6" s="168">
        <v>1</v>
      </c>
      <c r="D6" s="168">
        <v>1</v>
      </c>
      <c r="E6" s="168">
        <v>1</v>
      </c>
      <c r="F6" s="168">
        <v>1</v>
      </c>
      <c r="G6" s="357">
        <v>1</v>
      </c>
      <c r="H6" s="358"/>
      <c r="I6" s="358"/>
      <c r="J6" s="358"/>
      <c r="K6" s="358"/>
      <c r="L6" s="358"/>
      <c r="M6" s="359"/>
      <c r="N6" s="259">
        <v>2</v>
      </c>
      <c r="O6" s="259">
        <v>3</v>
      </c>
      <c r="P6" s="59">
        <v>4</v>
      </c>
      <c r="Q6" s="226"/>
    </row>
    <row r="7" spans="1:19" s="92" customFormat="1" ht="35.25" customHeight="1" x14ac:dyDescent="0.25">
      <c r="A7" s="168"/>
      <c r="B7" s="180"/>
      <c r="C7" s="180"/>
      <c r="D7" s="182"/>
      <c r="E7" s="182"/>
      <c r="F7" s="183"/>
      <c r="G7" s="352" t="s">
        <v>34</v>
      </c>
      <c r="H7" s="353"/>
      <c r="I7" s="353"/>
      <c r="J7" s="353"/>
      <c r="K7" s="353"/>
      <c r="L7" s="353"/>
      <c r="M7" s="354"/>
      <c r="N7" s="186">
        <f>N8+N238</f>
        <v>5511437</v>
      </c>
      <c r="O7" s="186">
        <f>+O8+O238</f>
        <v>0</v>
      </c>
      <c r="P7" s="186">
        <f t="shared" ref="P7" si="0">+P8+P238</f>
        <v>5511437</v>
      </c>
      <c r="Q7" s="226"/>
    </row>
    <row r="8" spans="1:19" s="103" customFormat="1" ht="20.25" customHeight="1" x14ac:dyDescent="0.25">
      <c r="A8" s="167"/>
      <c r="B8" s="180"/>
      <c r="C8" s="180"/>
      <c r="D8" s="182"/>
      <c r="E8" s="182"/>
      <c r="F8" s="183"/>
      <c r="G8" s="104">
        <v>3</v>
      </c>
      <c r="H8" s="104"/>
      <c r="I8" s="104"/>
      <c r="J8" s="104"/>
      <c r="K8" s="104"/>
      <c r="L8" s="104"/>
      <c r="M8" s="106" t="s">
        <v>5</v>
      </c>
      <c r="N8" s="107">
        <f>N9+N47+N217</f>
        <v>4481330</v>
      </c>
      <c r="O8" s="107">
        <v>0</v>
      </c>
      <c r="P8" s="107">
        <f t="shared" ref="P8" si="1">P9+P47+P217+P232+P226</f>
        <v>4481330</v>
      </c>
      <c r="Q8" s="215"/>
    </row>
    <row r="9" spans="1:19" s="171" customFormat="1" ht="20.25" customHeight="1" x14ac:dyDescent="0.25">
      <c r="A9" s="167"/>
      <c r="B9" s="180"/>
      <c r="C9" s="180"/>
      <c r="D9" s="182"/>
      <c r="E9" s="182"/>
      <c r="F9" s="183"/>
      <c r="G9" s="231"/>
      <c r="H9" s="231">
        <v>31</v>
      </c>
      <c r="I9" s="231"/>
      <c r="J9" s="231"/>
      <c r="K9" s="105"/>
      <c r="L9" s="105"/>
      <c r="M9" s="232" t="s">
        <v>6</v>
      </c>
      <c r="N9" s="233">
        <v>2590280</v>
      </c>
      <c r="O9" s="233">
        <v>2550</v>
      </c>
      <c r="P9" s="233">
        <v>2592830</v>
      </c>
      <c r="Q9" s="227"/>
    </row>
    <row r="10" spans="1:19" s="194" customFormat="1" ht="20.25" hidden="1" customHeight="1" x14ac:dyDescent="0.25">
      <c r="A10" s="172"/>
      <c r="B10" s="172"/>
      <c r="C10" s="172"/>
      <c r="D10" s="187"/>
      <c r="E10" s="187"/>
      <c r="F10" s="188"/>
      <c r="G10" s="189"/>
      <c r="H10" s="190"/>
      <c r="I10" s="115">
        <v>311</v>
      </c>
      <c r="J10" s="115"/>
      <c r="K10" s="115"/>
      <c r="L10" s="116"/>
      <c r="M10" s="111" t="s">
        <v>114</v>
      </c>
      <c r="N10" s="286">
        <f t="shared" ref="N10" si="2">N11+N17+N20</f>
        <v>2101340</v>
      </c>
      <c r="O10" s="286">
        <f t="shared" ref="O10:P10" si="3">O11+O17+O20</f>
        <v>2000</v>
      </c>
      <c r="P10" s="286">
        <f t="shared" si="3"/>
        <v>2103340</v>
      </c>
      <c r="Q10" s="216"/>
    </row>
    <row r="11" spans="1:19" s="98" customFormat="1" ht="20.25" hidden="1" customHeight="1" x14ac:dyDescent="0.25">
      <c r="A11" s="167"/>
      <c r="B11" s="167"/>
      <c r="C11" s="167"/>
      <c r="D11" s="182"/>
      <c r="E11" s="182"/>
      <c r="F11" s="183"/>
      <c r="G11" s="108"/>
      <c r="H11" s="115"/>
      <c r="I11" s="115"/>
      <c r="J11" s="115">
        <v>3111</v>
      </c>
      <c r="K11" s="115"/>
      <c r="L11" s="116"/>
      <c r="M11" s="111" t="s">
        <v>115</v>
      </c>
      <c r="N11" s="286">
        <f t="shared" ref="N11:P11" si="4">N12</f>
        <v>2082750</v>
      </c>
      <c r="O11" s="286">
        <f t="shared" si="4"/>
        <v>0</v>
      </c>
      <c r="P11" s="286">
        <f t="shared" si="4"/>
        <v>2082750</v>
      </c>
      <c r="Q11" s="160"/>
    </row>
    <row r="12" spans="1:19" s="98" customFormat="1" ht="20.25" hidden="1" customHeight="1" x14ac:dyDescent="0.25">
      <c r="A12" s="167"/>
      <c r="B12" s="167"/>
      <c r="C12" s="167"/>
      <c r="D12" s="182"/>
      <c r="E12" s="182"/>
      <c r="F12" s="183"/>
      <c r="G12" s="108"/>
      <c r="H12" s="115"/>
      <c r="I12" s="115"/>
      <c r="J12" s="115"/>
      <c r="K12" s="176">
        <v>31111</v>
      </c>
      <c r="L12" s="177"/>
      <c r="M12" s="177" t="s">
        <v>254</v>
      </c>
      <c r="N12" s="287">
        <f t="shared" ref="N12" si="5">N13+N14+N15+N16</f>
        <v>2082750</v>
      </c>
      <c r="O12" s="287">
        <f t="shared" ref="O12:P12" si="6">O13+O14+O15+O16</f>
        <v>0</v>
      </c>
      <c r="P12" s="287">
        <f t="shared" si="6"/>
        <v>2082750</v>
      </c>
      <c r="Q12" s="160"/>
    </row>
    <row r="13" spans="1:19" s="98" customFormat="1" ht="20.25" hidden="1" customHeight="1" x14ac:dyDescent="0.25">
      <c r="A13" s="167"/>
      <c r="B13" s="167"/>
      <c r="C13" s="167"/>
      <c r="D13" s="182"/>
      <c r="E13" s="182"/>
      <c r="F13" s="183"/>
      <c r="G13" s="108"/>
      <c r="H13" s="115"/>
      <c r="I13" s="115"/>
      <c r="J13" s="115"/>
      <c r="K13" s="9"/>
      <c r="L13" s="155">
        <v>311110</v>
      </c>
      <c r="M13" s="157" t="s">
        <v>255</v>
      </c>
      <c r="N13" s="289">
        <f>+SUMIF('Programska klasifikacija '!$N:$N,$L13,'Programska klasifikacija '!Q:Q)</f>
        <v>2082750</v>
      </c>
      <c r="O13" s="289">
        <f>+SUMIF('Programska klasifikacija '!$N:$N,$L13,'Programska klasifikacija '!R:R)</f>
        <v>0</v>
      </c>
      <c r="P13" s="289">
        <f>+N13+O13</f>
        <v>2082750</v>
      </c>
      <c r="Q13" s="160"/>
      <c r="S13" s="160"/>
    </row>
    <row r="14" spans="1:19" s="98" customFormat="1" ht="20.25" hidden="1" customHeight="1" x14ac:dyDescent="0.25">
      <c r="A14" s="167"/>
      <c r="B14" s="167"/>
      <c r="C14" s="167"/>
      <c r="D14" s="182"/>
      <c r="E14" s="182"/>
      <c r="F14" s="183"/>
      <c r="G14" s="108"/>
      <c r="H14" s="115"/>
      <c r="I14" s="115"/>
      <c r="J14" s="115"/>
      <c r="K14" s="9"/>
      <c r="L14" s="155">
        <v>311111</v>
      </c>
      <c r="M14" s="157" t="s">
        <v>349</v>
      </c>
      <c r="N14" s="289">
        <f>+SUMIF('Programska klasifikacija '!$N:$N,$L14,'Programska klasifikacija '!Q:Q)</f>
        <v>0</v>
      </c>
      <c r="O14" s="289">
        <f>+SUMIF('Programska klasifikacija '!$N:$N,$L14,'Programska klasifikacija '!R:R)</f>
        <v>0</v>
      </c>
      <c r="P14" s="289">
        <f t="shared" ref="P14:P16" si="7">+N14+O14</f>
        <v>0</v>
      </c>
      <c r="Q14" s="160"/>
      <c r="S14" s="160"/>
    </row>
    <row r="15" spans="1:19" s="98" customFormat="1" ht="20.25" hidden="1" customHeight="1" x14ac:dyDescent="0.25">
      <c r="A15" s="167"/>
      <c r="B15" s="167"/>
      <c r="C15" s="167"/>
      <c r="D15" s="182"/>
      <c r="E15" s="182"/>
      <c r="F15" s="183"/>
      <c r="G15" s="108"/>
      <c r="H15" s="115"/>
      <c r="I15" s="115"/>
      <c r="J15" s="115"/>
      <c r="K15" s="9"/>
      <c r="L15" s="155">
        <v>311113</v>
      </c>
      <c r="M15" s="157" t="s">
        <v>121</v>
      </c>
      <c r="N15" s="289">
        <f>+SUMIF('Programska klasifikacija '!$N:$N,$L15,'Programska klasifikacija '!Q:Q)</f>
        <v>0</v>
      </c>
      <c r="O15" s="289">
        <f>+SUMIF('Programska klasifikacija '!$N:$N,$L15,'Programska klasifikacija '!R:R)</f>
        <v>0</v>
      </c>
      <c r="P15" s="289">
        <f t="shared" si="7"/>
        <v>0</v>
      </c>
      <c r="Q15" s="160"/>
      <c r="S15" s="160"/>
    </row>
    <row r="16" spans="1:19" s="98" customFormat="1" ht="20.25" hidden="1" customHeight="1" x14ac:dyDescent="0.25">
      <c r="A16" s="167"/>
      <c r="B16" s="167"/>
      <c r="C16" s="167"/>
      <c r="D16" s="182"/>
      <c r="E16" s="182"/>
      <c r="F16" s="183"/>
      <c r="G16" s="108"/>
      <c r="H16" s="115"/>
      <c r="I16" s="115"/>
      <c r="J16" s="115"/>
      <c r="K16" s="9"/>
      <c r="L16" s="155">
        <v>311114</v>
      </c>
      <c r="M16" s="157" t="s">
        <v>122</v>
      </c>
      <c r="N16" s="289">
        <f>+SUMIF('Programska klasifikacija '!$N:$N,$L16,'Programska klasifikacija '!Q:Q)</f>
        <v>0</v>
      </c>
      <c r="O16" s="289">
        <f>+SUMIF('Programska klasifikacija '!$N:$N,$L16,'Programska klasifikacija '!R:R)</f>
        <v>0</v>
      </c>
      <c r="P16" s="289">
        <f t="shared" si="7"/>
        <v>0</v>
      </c>
      <c r="Q16" s="160"/>
      <c r="S16" s="160"/>
    </row>
    <row r="17" spans="1:19" s="98" customFormat="1" ht="20.25" hidden="1" customHeight="1" x14ac:dyDescent="0.25">
      <c r="A17" s="167"/>
      <c r="B17" s="167"/>
      <c r="C17" s="167"/>
      <c r="D17" s="182"/>
      <c r="E17" s="182"/>
      <c r="F17" s="183"/>
      <c r="G17" s="108"/>
      <c r="H17" s="115"/>
      <c r="I17" s="115"/>
      <c r="J17" s="115">
        <v>3113</v>
      </c>
      <c r="K17" s="115"/>
      <c r="L17" s="116"/>
      <c r="M17" s="111" t="s">
        <v>123</v>
      </c>
      <c r="N17" s="286">
        <f t="shared" ref="N17:P18" si="8">N18</f>
        <v>18590</v>
      </c>
      <c r="O17" s="286">
        <f t="shared" si="8"/>
        <v>2000</v>
      </c>
      <c r="P17" s="286">
        <f t="shared" si="8"/>
        <v>20590</v>
      </c>
      <c r="Q17" s="160"/>
      <c r="S17" s="160"/>
    </row>
    <row r="18" spans="1:19" s="98" customFormat="1" ht="20.25" hidden="1" customHeight="1" x14ac:dyDescent="0.25">
      <c r="A18" s="167"/>
      <c r="B18" s="167"/>
      <c r="C18" s="167"/>
      <c r="D18" s="182"/>
      <c r="E18" s="182"/>
      <c r="F18" s="183"/>
      <c r="G18" s="108"/>
      <c r="H18" s="115"/>
      <c r="I18" s="115"/>
      <c r="J18" s="115"/>
      <c r="K18" s="176">
        <v>31131</v>
      </c>
      <c r="L18" s="177"/>
      <c r="M18" s="177" t="s">
        <v>123</v>
      </c>
      <c r="N18" s="287">
        <f t="shared" si="8"/>
        <v>18590</v>
      </c>
      <c r="O18" s="287">
        <f t="shared" si="8"/>
        <v>2000</v>
      </c>
      <c r="P18" s="287">
        <f t="shared" si="8"/>
        <v>20590</v>
      </c>
      <c r="Q18" s="160"/>
      <c r="S18" s="160"/>
    </row>
    <row r="19" spans="1:19" s="98" customFormat="1" ht="20.25" hidden="1" customHeight="1" x14ac:dyDescent="0.25">
      <c r="A19" s="167"/>
      <c r="B19" s="167"/>
      <c r="C19" s="167"/>
      <c r="D19" s="182"/>
      <c r="E19" s="182"/>
      <c r="F19" s="183"/>
      <c r="G19" s="108"/>
      <c r="H19" s="115"/>
      <c r="I19" s="115"/>
      <c r="J19" s="115"/>
      <c r="K19" s="9"/>
      <c r="L19" s="155">
        <v>311310</v>
      </c>
      <c r="M19" s="157" t="s">
        <v>123</v>
      </c>
      <c r="N19" s="289">
        <f>+SUMIF('Programska klasifikacija '!$N:$N,$L19,'Programska klasifikacija '!Q:Q)</f>
        <v>18590</v>
      </c>
      <c r="O19" s="289">
        <f>+SUMIF('Programska klasifikacija '!$N:$N,$L19,'Programska klasifikacija '!R:R)</f>
        <v>2000</v>
      </c>
      <c r="P19" s="289">
        <f>+N19+O19</f>
        <v>20590</v>
      </c>
      <c r="Q19" s="160"/>
      <c r="S19" s="160"/>
    </row>
    <row r="20" spans="1:19" s="98" customFormat="1" ht="20.25" hidden="1" customHeight="1" x14ac:dyDescent="0.25">
      <c r="A20" s="167"/>
      <c r="B20" s="167"/>
      <c r="C20" s="167"/>
      <c r="D20" s="182"/>
      <c r="E20" s="182"/>
      <c r="F20" s="183"/>
      <c r="G20" s="108"/>
      <c r="H20" s="115"/>
      <c r="I20" s="115"/>
      <c r="J20" s="115">
        <v>3114</v>
      </c>
      <c r="K20" s="115"/>
      <c r="L20" s="116"/>
      <c r="M20" s="111" t="s">
        <v>124</v>
      </c>
      <c r="N20" s="286">
        <f t="shared" ref="N20:P20" si="9">N21</f>
        <v>0</v>
      </c>
      <c r="O20" s="286">
        <f t="shared" si="9"/>
        <v>0</v>
      </c>
      <c r="P20" s="286">
        <f t="shared" si="9"/>
        <v>0</v>
      </c>
      <c r="Q20" s="160"/>
      <c r="S20" s="160"/>
    </row>
    <row r="21" spans="1:19" s="98" customFormat="1" ht="20.25" hidden="1" customHeight="1" x14ac:dyDescent="0.25">
      <c r="A21" s="167"/>
      <c r="B21" s="167"/>
      <c r="C21" s="167"/>
      <c r="D21" s="182"/>
      <c r="E21" s="182"/>
      <c r="F21" s="183"/>
      <c r="G21" s="108"/>
      <c r="H21" s="115"/>
      <c r="I21" s="115"/>
      <c r="J21" s="115"/>
      <c r="K21" s="176">
        <v>31141</v>
      </c>
      <c r="L21" s="177"/>
      <c r="M21" s="177" t="s">
        <v>124</v>
      </c>
      <c r="N21" s="287">
        <f t="shared" ref="N21:O21" si="10">N22+N23</f>
        <v>0</v>
      </c>
      <c r="O21" s="287">
        <f t="shared" si="10"/>
        <v>0</v>
      </c>
      <c r="P21" s="287">
        <f t="shared" ref="P21" si="11">P22+P23</f>
        <v>0</v>
      </c>
      <c r="Q21" s="160"/>
      <c r="S21" s="160"/>
    </row>
    <row r="22" spans="1:19" s="98" customFormat="1" ht="20.25" hidden="1" customHeight="1" x14ac:dyDescent="0.25">
      <c r="A22" s="167"/>
      <c r="B22" s="167"/>
      <c r="C22" s="167"/>
      <c r="D22" s="182"/>
      <c r="E22" s="182"/>
      <c r="F22" s="183"/>
      <c r="G22" s="108"/>
      <c r="H22" s="115"/>
      <c r="I22" s="115"/>
      <c r="J22" s="115"/>
      <c r="K22" s="9"/>
      <c r="L22" s="155">
        <v>311410</v>
      </c>
      <c r="M22" s="157" t="s">
        <v>124</v>
      </c>
      <c r="N22" s="289">
        <f>+SUMIF('Programska klasifikacija '!$N:$N,$L22,'Programska klasifikacija '!Q:Q)</f>
        <v>0</v>
      </c>
      <c r="O22" s="289">
        <f>+SUMIF('Programska klasifikacija '!$N:$N,$L22,'Programska klasifikacija '!R:R)</f>
        <v>0</v>
      </c>
      <c r="P22" s="289">
        <f t="shared" ref="P22:P23" si="12">+N22+O22</f>
        <v>0</v>
      </c>
      <c r="Q22" s="160"/>
      <c r="S22" s="160"/>
    </row>
    <row r="23" spans="1:19" s="98" customFormat="1" ht="20.25" hidden="1" customHeight="1" x14ac:dyDescent="0.25">
      <c r="A23" s="167"/>
      <c r="B23" s="167"/>
      <c r="C23" s="167"/>
      <c r="D23" s="182"/>
      <c r="E23" s="182"/>
      <c r="F23" s="183"/>
      <c r="G23" s="108"/>
      <c r="H23" s="115"/>
      <c r="I23" s="115"/>
      <c r="J23" s="115"/>
      <c r="K23" s="9"/>
      <c r="L23" s="155">
        <v>311411</v>
      </c>
      <c r="M23" s="157" t="s">
        <v>126</v>
      </c>
      <c r="N23" s="289">
        <f>+SUMIF('Programska klasifikacija '!$N:$N,$L23,'Programska klasifikacija '!Q:Q)</f>
        <v>0</v>
      </c>
      <c r="O23" s="289">
        <f>+SUMIF('Programska klasifikacija '!$N:$N,$L23,'Programska klasifikacija '!R:R)</f>
        <v>0</v>
      </c>
      <c r="P23" s="289">
        <f t="shared" si="12"/>
        <v>0</v>
      </c>
      <c r="Q23" s="160"/>
      <c r="S23" s="160"/>
    </row>
    <row r="24" spans="1:19" s="194" customFormat="1" ht="20.25" hidden="1" customHeight="1" x14ac:dyDescent="0.25">
      <c r="A24" s="172"/>
      <c r="B24" s="172"/>
      <c r="C24" s="172"/>
      <c r="D24" s="187"/>
      <c r="E24" s="187"/>
      <c r="F24" s="188"/>
      <c r="G24" s="189"/>
      <c r="H24" s="190"/>
      <c r="I24" s="115">
        <v>312</v>
      </c>
      <c r="J24" s="115"/>
      <c r="K24" s="115"/>
      <c r="L24" s="116"/>
      <c r="M24" s="111" t="s">
        <v>127</v>
      </c>
      <c r="N24" s="286">
        <f t="shared" ref="N24:P24" si="13">N25</f>
        <v>64170</v>
      </c>
      <c r="O24" s="286">
        <f t="shared" si="13"/>
        <v>0</v>
      </c>
      <c r="P24" s="286">
        <f t="shared" si="13"/>
        <v>64170</v>
      </c>
      <c r="Q24" s="216"/>
      <c r="S24" s="160"/>
    </row>
    <row r="25" spans="1:19" s="98" customFormat="1" ht="20.25" hidden="1" customHeight="1" x14ac:dyDescent="0.25">
      <c r="A25" s="167"/>
      <c r="B25" s="167"/>
      <c r="C25" s="167"/>
      <c r="D25" s="182"/>
      <c r="E25" s="182"/>
      <c r="F25" s="183"/>
      <c r="G25" s="108"/>
      <c r="H25" s="115"/>
      <c r="I25" s="115"/>
      <c r="J25" s="115">
        <v>3121</v>
      </c>
      <c r="K25" s="115"/>
      <c r="L25" s="116"/>
      <c r="M25" s="111" t="s">
        <v>127</v>
      </c>
      <c r="N25" s="286">
        <f t="shared" ref="N25:O25" si="14">N26+N28+N30+N32+N34+N36</f>
        <v>64170</v>
      </c>
      <c r="O25" s="286">
        <f t="shared" si="14"/>
        <v>0</v>
      </c>
      <c r="P25" s="286">
        <f t="shared" ref="P25" si="15">P26+P28+P30+P32+P34+P36</f>
        <v>64170</v>
      </c>
      <c r="Q25" s="160"/>
      <c r="S25" s="160"/>
    </row>
    <row r="26" spans="1:19" s="98" customFormat="1" ht="20.25" hidden="1" customHeight="1" x14ac:dyDescent="0.25">
      <c r="A26" s="167"/>
      <c r="B26" s="167"/>
      <c r="C26" s="167"/>
      <c r="D26" s="182"/>
      <c r="E26" s="182"/>
      <c r="F26" s="183"/>
      <c r="G26" s="108"/>
      <c r="H26" s="115"/>
      <c r="I26" s="115"/>
      <c r="J26" s="115"/>
      <c r="K26" s="176">
        <v>31212</v>
      </c>
      <c r="L26" s="177"/>
      <c r="M26" s="177" t="s">
        <v>128</v>
      </c>
      <c r="N26" s="287">
        <f t="shared" ref="N26:P26" si="16">N27</f>
        <v>11000</v>
      </c>
      <c r="O26" s="287">
        <f t="shared" si="16"/>
        <v>0</v>
      </c>
      <c r="P26" s="287">
        <f t="shared" si="16"/>
        <v>11000</v>
      </c>
      <c r="Q26" s="160"/>
      <c r="S26" s="160"/>
    </row>
    <row r="27" spans="1:19" s="98" customFormat="1" ht="20.25" hidden="1" customHeight="1" x14ac:dyDescent="0.25">
      <c r="A27" s="167"/>
      <c r="B27" s="167"/>
      <c r="C27" s="167"/>
      <c r="D27" s="182"/>
      <c r="E27" s="182"/>
      <c r="F27" s="183"/>
      <c r="G27" s="108"/>
      <c r="H27" s="115"/>
      <c r="I27" s="115"/>
      <c r="J27" s="115"/>
      <c r="K27" s="9"/>
      <c r="L27" s="155">
        <v>312120</v>
      </c>
      <c r="M27" s="157" t="s">
        <v>128</v>
      </c>
      <c r="N27" s="289">
        <f>+SUMIF('Programska klasifikacija '!$N:$N,$L27,'Programska klasifikacija '!Q:Q)</f>
        <v>11000</v>
      </c>
      <c r="O27" s="289">
        <f>+SUMIF('Programska klasifikacija '!$N:$N,$L27,'Programska klasifikacija '!R:R)</f>
        <v>0</v>
      </c>
      <c r="P27" s="289">
        <f>+N27+O27</f>
        <v>11000</v>
      </c>
      <c r="Q27" s="160"/>
      <c r="S27" s="160"/>
    </row>
    <row r="28" spans="1:19" s="98" customFormat="1" ht="20.25" hidden="1" customHeight="1" x14ac:dyDescent="0.25">
      <c r="A28" s="167"/>
      <c r="B28" s="167"/>
      <c r="C28" s="167"/>
      <c r="D28" s="182"/>
      <c r="E28" s="182"/>
      <c r="F28" s="183"/>
      <c r="G28" s="108"/>
      <c r="H28" s="115"/>
      <c r="I28" s="115"/>
      <c r="J28" s="115"/>
      <c r="K28" s="176">
        <v>31213</v>
      </c>
      <c r="L28" s="177"/>
      <c r="M28" s="177" t="s">
        <v>129</v>
      </c>
      <c r="N28" s="287">
        <f t="shared" ref="N28:P28" si="17">N29</f>
        <v>0</v>
      </c>
      <c r="O28" s="287">
        <f t="shared" si="17"/>
        <v>0</v>
      </c>
      <c r="P28" s="287">
        <f t="shared" si="17"/>
        <v>0</v>
      </c>
      <c r="Q28" s="160"/>
      <c r="S28" s="160"/>
    </row>
    <row r="29" spans="1:19" s="98" customFormat="1" ht="20.25" hidden="1" customHeight="1" x14ac:dyDescent="0.25">
      <c r="A29" s="167"/>
      <c r="B29" s="167"/>
      <c r="C29" s="167"/>
      <c r="D29" s="182"/>
      <c r="E29" s="182"/>
      <c r="F29" s="183"/>
      <c r="G29" s="108"/>
      <c r="H29" s="115"/>
      <c r="I29" s="115"/>
      <c r="J29" s="115"/>
      <c r="K29" s="9"/>
      <c r="L29" s="155">
        <v>312130</v>
      </c>
      <c r="M29" s="157" t="s">
        <v>129</v>
      </c>
      <c r="N29" s="289">
        <f>+SUMIF('Programska klasifikacija '!$N:$N,$L29,'Programska klasifikacija '!Q:Q)</f>
        <v>0</v>
      </c>
      <c r="O29" s="289">
        <f>+SUMIF('Programska klasifikacija '!$N:$N,$L29,'Programska klasifikacija '!R:R)</f>
        <v>0</v>
      </c>
      <c r="P29" s="289">
        <f>+N29+O29</f>
        <v>0</v>
      </c>
      <c r="Q29" s="160"/>
      <c r="S29" s="160"/>
    </row>
    <row r="30" spans="1:19" s="98" customFormat="1" ht="20.25" hidden="1" customHeight="1" x14ac:dyDescent="0.25">
      <c r="A30" s="167"/>
      <c r="B30" s="167"/>
      <c r="C30" s="167"/>
      <c r="D30" s="182"/>
      <c r="E30" s="182"/>
      <c r="F30" s="183"/>
      <c r="G30" s="108"/>
      <c r="H30" s="115"/>
      <c r="I30" s="115"/>
      <c r="J30" s="115"/>
      <c r="K30" s="176">
        <v>31214</v>
      </c>
      <c r="L30" s="177"/>
      <c r="M30" s="177" t="s">
        <v>130</v>
      </c>
      <c r="N30" s="287">
        <f t="shared" ref="N30:P30" si="18">N31</f>
        <v>5500</v>
      </c>
      <c r="O30" s="287">
        <f t="shared" si="18"/>
        <v>0</v>
      </c>
      <c r="P30" s="287">
        <f t="shared" si="18"/>
        <v>5500</v>
      </c>
      <c r="Q30" s="160"/>
      <c r="S30" s="160"/>
    </row>
    <row r="31" spans="1:19" s="98" customFormat="1" ht="20.25" hidden="1" customHeight="1" x14ac:dyDescent="0.25">
      <c r="A31" s="167"/>
      <c r="B31" s="167"/>
      <c r="C31" s="167"/>
      <c r="D31" s="182"/>
      <c r="E31" s="182"/>
      <c r="F31" s="183"/>
      <c r="G31" s="108"/>
      <c r="H31" s="115"/>
      <c r="I31" s="115"/>
      <c r="J31" s="115"/>
      <c r="K31" s="9"/>
      <c r="L31" s="155">
        <v>312140</v>
      </c>
      <c r="M31" s="157" t="s">
        <v>130</v>
      </c>
      <c r="N31" s="289">
        <f>+SUMIF('Programska klasifikacija '!$N:$N,$L31,'Programska klasifikacija '!Q:Q)</f>
        <v>5500</v>
      </c>
      <c r="O31" s="289">
        <f>+SUMIF('Programska klasifikacija '!$N:$N,$L31,'Programska klasifikacija '!R:R)</f>
        <v>0</v>
      </c>
      <c r="P31" s="289">
        <f>+N31+O31</f>
        <v>5500</v>
      </c>
      <c r="Q31" s="160"/>
      <c r="S31" s="160"/>
    </row>
    <row r="32" spans="1:19" s="98" customFormat="1" ht="20.25" hidden="1" customHeight="1" x14ac:dyDescent="0.25">
      <c r="A32" s="167"/>
      <c r="B32" s="167"/>
      <c r="C32" s="167"/>
      <c r="D32" s="182"/>
      <c r="E32" s="182"/>
      <c r="F32" s="183"/>
      <c r="G32" s="108"/>
      <c r="H32" s="115"/>
      <c r="I32" s="115"/>
      <c r="J32" s="115"/>
      <c r="K32" s="176">
        <v>31215</v>
      </c>
      <c r="L32" s="177"/>
      <c r="M32" s="177" t="s">
        <v>131</v>
      </c>
      <c r="N32" s="287">
        <f t="shared" ref="N32:P32" si="19">N33</f>
        <v>4000</v>
      </c>
      <c r="O32" s="287">
        <f t="shared" si="19"/>
        <v>0</v>
      </c>
      <c r="P32" s="287">
        <f t="shared" si="19"/>
        <v>4000</v>
      </c>
      <c r="Q32" s="160"/>
      <c r="S32" s="160"/>
    </row>
    <row r="33" spans="1:19" s="98" customFormat="1" ht="20.25" hidden="1" customHeight="1" x14ac:dyDescent="0.25">
      <c r="A33" s="167"/>
      <c r="B33" s="167"/>
      <c r="C33" s="167"/>
      <c r="D33" s="182"/>
      <c r="E33" s="182"/>
      <c r="F33" s="183"/>
      <c r="G33" s="108"/>
      <c r="H33" s="115"/>
      <c r="I33" s="115"/>
      <c r="J33" s="115"/>
      <c r="K33" s="9"/>
      <c r="L33" s="155">
        <v>312150</v>
      </c>
      <c r="M33" s="157" t="s">
        <v>131</v>
      </c>
      <c r="N33" s="289">
        <f>+SUMIF('Programska klasifikacija '!$N:$N,$L33,'Programska klasifikacija '!Q:Q)</f>
        <v>4000</v>
      </c>
      <c r="O33" s="289">
        <f>+SUMIF('Programska klasifikacija '!$N:$N,$L33,'Programska klasifikacija '!R:R)</f>
        <v>0</v>
      </c>
      <c r="P33" s="289">
        <f>+N33+O33</f>
        <v>4000</v>
      </c>
      <c r="Q33" s="160"/>
      <c r="S33" s="160"/>
    </row>
    <row r="34" spans="1:19" s="98" customFormat="1" ht="20.25" hidden="1" customHeight="1" x14ac:dyDescent="0.25">
      <c r="A34" s="167"/>
      <c r="B34" s="167"/>
      <c r="C34" s="167"/>
      <c r="D34" s="182"/>
      <c r="E34" s="182"/>
      <c r="F34" s="183"/>
      <c r="G34" s="108"/>
      <c r="H34" s="115"/>
      <c r="I34" s="115"/>
      <c r="J34" s="115"/>
      <c r="K34" s="176">
        <v>31216</v>
      </c>
      <c r="L34" s="177"/>
      <c r="M34" s="177" t="s">
        <v>132</v>
      </c>
      <c r="N34" s="287">
        <f t="shared" ref="N34:P34" si="20">N35</f>
        <v>19900</v>
      </c>
      <c r="O34" s="287">
        <f t="shared" si="20"/>
        <v>0</v>
      </c>
      <c r="P34" s="287">
        <f t="shared" si="20"/>
        <v>19900</v>
      </c>
      <c r="Q34" s="160"/>
      <c r="S34" s="160"/>
    </row>
    <row r="35" spans="1:19" s="98" customFormat="1" ht="20.25" hidden="1" customHeight="1" x14ac:dyDescent="0.25">
      <c r="A35" s="167"/>
      <c r="B35" s="167"/>
      <c r="C35" s="167"/>
      <c r="D35" s="182"/>
      <c r="E35" s="182"/>
      <c r="F35" s="183"/>
      <c r="G35" s="108"/>
      <c r="H35" s="115"/>
      <c r="I35" s="115"/>
      <c r="J35" s="115"/>
      <c r="K35" s="9"/>
      <c r="L35" s="155">
        <v>312160</v>
      </c>
      <c r="M35" s="157" t="s">
        <v>132</v>
      </c>
      <c r="N35" s="289">
        <f>+SUMIF('Programska klasifikacija '!$N:$N,$L35,'Programska klasifikacija '!Q:Q)</f>
        <v>19900</v>
      </c>
      <c r="O35" s="289">
        <f>+SUMIF('Programska klasifikacija '!$N:$N,$L35,'Programska klasifikacija '!R:R)</f>
        <v>0</v>
      </c>
      <c r="P35" s="289">
        <f>+N35+O35</f>
        <v>19900</v>
      </c>
      <c r="Q35" s="160"/>
      <c r="S35" s="160"/>
    </row>
    <row r="36" spans="1:19" s="98" customFormat="1" ht="20.25" hidden="1" customHeight="1" x14ac:dyDescent="0.25">
      <c r="A36" s="167"/>
      <c r="B36" s="167"/>
      <c r="C36" s="167"/>
      <c r="D36" s="182"/>
      <c r="E36" s="182"/>
      <c r="F36" s="183"/>
      <c r="G36" s="108"/>
      <c r="H36" s="115"/>
      <c r="I36" s="115"/>
      <c r="J36" s="115"/>
      <c r="K36" s="176">
        <v>31219</v>
      </c>
      <c r="L36" s="177"/>
      <c r="M36" s="177" t="s">
        <v>133</v>
      </c>
      <c r="N36" s="287">
        <f t="shared" ref="N36:P36" si="21">N37</f>
        <v>23770</v>
      </c>
      <c r="O36" s="287">
        <f t="shared" si="21"/>
        <v>0</v>
      </c>
      <c r="P36" s="287">
        <f t="shared" si="21"/>
        <v>23770</v>
      </c>
      <c r="Q36" s="160"/>
      <c r="S36" s="160"/>
    </row>
    <row r="37" spans="1:19" s="98" customFormat="1" ht="20.25" hidden="1" customHeight="1" x14ac:dyDescent="0.25">
      <c r="A37" s="167"/>
      <c r="B37" s="167"/>
      <c r="C37" s="167"/>
      <c r="D37" s="182"/>
      <c r="E37" s="182"/>
      <c r="F37" s="183"/>
      <c r="G37" s="108"/>
      <c r="H37" s="115"/>
      <c r="I37" s="115"/>
      <c r="J37" s="115"/>
      <c r="K37" s="9"/>
      <c r="L37" s="155">
        <v>312190</v>
      </c>
      <c r="M37" s="157" t="s">
        <v>134</v>
      </c>
      <c r="N37" s="289">
        <f>+SUMIF('Programska klasifikacija '!$N:$N,$L37,'Programska klasifikacija '!Q:Q)</f>
        <v>23770</v>
      </c>
      <c r="O37" s="289">
        <f>+SUMIF('Programska klasifikacija '!$N:$N,$L37,'Programska klasifikacija '!R:R)</f>
        <v>0</v>
      </c>
      <c r="P37" s="289">
        <f>+N37+O37</f>
        <v>23770</v>
      </c>
      <c r="Q37" s="160"/>
      <c r="S37" s="160"/>
    </row>
    <row r="38" spans="1:19" s="194" customFormat="1" ht="20.25" hidden="1" customHeight="1" x14ac:dyDescent="0.25">
      <c r="A38" s="172"/>
      <c r="B38" s="172"/>
      <c r="C38" s="172"/>
      <c r="D38" s="187"/>
      <c r="E38" s="187"/>
      <c r="F38" s="188"/>
      <c r="G38" s="189"/>
      <c r="H38" s="190"/>
      <c r="I38" s="115">
        <v>313</v>
      </c>
      <c r="J38" s="115"/>
      <c r="K38" s="115"/>
      <c r="L38" s="116"/>
      <c r="M38" s="111" t="s">
        <v>135</v>
      </c>
      <c r="N38" s="286">
        <f t="shared" ref="N38:O38" si="22">N39+N44</f>
        <v>422770</v>
      </c>
      <c r="O38" s="286">
        <f t="shared" si="22"/>
        <v>0</v>
      </c>
      <c r="P38" s="286">
        <f t="shared" ref="P38" si="23">P39+P44</f>
        <v>422770</v>
      </c>
      <c r="Q38" s="216"/>
      <c r="S38" s="160"/>
    </row>
    <row r="39" spans="1:19" s="98" customFormat="1" ht="20.25" hidden="1" customHeight="1" x14ac:dyDescent="0.25">
      <c r="A39" s="167"/>
      <c r="B39" s="167"/>
      <c r="C39" s="167"/>
      <c r="D39" s="182"/>
      <c r="E39" s="182"/>
      <c r="F39" s="183"/>
      <c r="G39" s="108"/>
      <c r="H39" s="115"/>
      <c r="I39" s="115"/>
      <c r="J39" s="115">
        <v>3132</v>
      </c>
      <c r="K39" s="115"/>
      <c r="L39" s="116"/>
      <c r="M39" s="111" t="s">
        <v>136</v>
      </c>
      <c r="N39" s="286">
        <f t="shared" ref="N39:O39" si="24">N40+N42</f>
        <v>422770</v>
      </c>
      <c r="O39" s="286">
        <f t="shared" si="24"/>
        <v>0</v>
      </c>
      <c r="P39" s="286">
        <f t="shared" ref="P39" si="25">P40+P42</f>
        <v>422770</v>
      </c>
      <c r="Q39" s="160"/>
      <c r="S39" s="160"/>
    </row>
    <row r="40" spans="1:19" s="98" customFormat="1" ht="20.25" hidden="1" customHeight="1" x14ac:dyDescent="0.25">
      <c r="A40" s="167"/>
      <c r="B40" s="167"/>
      <c r="C40" s="167"/>
      <c r="D40" s="182"/>
      <c r="E40" s="182"/>
      <c r="F40" s="183"/>
      <c r="G40" s="108"/>
      <c r="H40" s="115"/>
      <c r="I40" s="115"/>
      <c r="J40" s="115"/>
      <c r="K40" s="176">
        <v>31321</v>
      </c>
      <c r="L40" s="177"/>
      <c r="M40" s="177" t="s">
        <v>136</v>
      </c>
      <c r="N40" s="287">
        <f t="shared" ref="N40:P40" si="26">N41</f>
        <v>422770</v>
      </c>
      <c r="O40" s="287">
        <f t="shared" si="26"/>
        <v>0</v>
      </c>
      <c r="P40" s="287">
        <f t="shared" si="26"/>
        <v>422770</v>
      </c>
      <c r="Q40" s="160"/>
      <c r="S40" s="160"/>
    </row>
    <row r="41" spans="1:19" s="98" customFormat="1" ht="20.25" hidden="1" customHeight="1" x14ac:dyDescent="0.25">
      <c r="A41" s="167"/>
      <c r="B41" s="167"/>
      <c r="C41" s="167"/>
      <c r="D41" s="182"/>
      <c r="E41" s="182"/>
      <c r="F41" s="183"/>
      <c r="G41" s="108"/>
      <c r="H41" s="115"/>
      <c r="I41" s="115"/>
      <c r="J41" s="115"/>
      <c r="K41" s="9"/>
      <c r="L41" s="155">
        <v>313210</v>
      </c>
      <c r="M41" s="157" t="s">
        <v>350</v>
      </c>
      <c r="N41" s="289">
        <f>+SUMIF('Programska klasifikacija '!$N:$N,$L41,'Programska klasifikacija '!Q:Q)</f>
        <v>422770</v>
      </c>
      <c r="O41" s="289">
        <f>+SUMIF('Programska klasifikacija '!$N:$N,$L41,'Programska klasifikacija '!R:R)</f>
        <v>0</v>
      </c>
      <c r="P41" s="289">
        <f>+N41+O41</f>
        <v>422770</v>
      </c>
      <c r="Q41" s="160"/>
      <c r="S41" s="160"/>
    </row>
    <row r="42" spans="1:19" s="98" customFormat="1" ht="20.25" hidden="1" customHeight="1" x14ac:dyDescent="0.25">
      <c r="A42" s="167"/>
      <c r="B42" s="167"/>
      <c r="C42" s="167"/>
      <c r="D42" s="182"/>
      <c r="E42" s="182"/>
      <c r="F42" s="183"/>
      <c r="G42" s="108"/>
      <c r="H42" s="115"/>
      <c r="I42" s="115"/>
      <c r="J42" s="115"/>
      <c r="K42" s="176">
        <v>31322</v>
      </c>
      <c r="L42" s="177"/>
      <c r="M42" s="177" t="s">
        <v>256</v>
      </c>
      <c r="N42" s="287">
        <f t="shared" ref="N42:P42" si="27">N43</f>
        <v>0</v>
      </c>
      <c r="O42" s="287">
        <f t="shared" si="27"/>
        <v>0</v>
      </c>
      <c r="P42" s="287">
        <f t="shared" si="27"/>
        <v>0</v>
      </c>
      <c r="Q42" s="160"/>
      <c r="S42" s="160"/>
    </row>
    <row r="43" spans="1:19" s="98" customFormat="1" ht="27.75" hidden="1" customHeight="1" x14ac:dyDescent="0.25">
      <c r="A43" s="167"/>
      <c r="B43" s="167"/>
      <c r="C43" s="167"/>
      <c r="D43" s="182"/>
      <c r="E43" s="182"/>
      <c r="F43" s="183"/>
      <c r="G43" s="108"/>
      <c r="H43" s="115"/>
      <c r="I43" s="115"/>
      <c r="J43" s="115"/>
      <c r="K43" s="9"/>
      <c r="L43" s="155">
        <v>313220</v>
      </c>
      <c r="M43" s="157" t="s">
        <v>256</v>
      </c>
      <c r="N43" s="289">
        <f>+SUMIF('Programska klasifikacija '!$N:$N,$L43,'Programska klasifikacija '!Q:Q)</f>
        <v>0</v>
      </c>
      <c r="O43" s="289">
        <f>+SUMIF('Programska klasifikacija '!$N:$N,$L43,'Programska klasifikacija '!R:R)</f>
        <v>0</v>
      </c>
      <c r="P43" s="289">
        <f>+N43+O43</f>
        <v>0</v>
      </c>
      <c r="Q43" s="160"/>
      <c r="S43" s="160"/>
    </row>
    <row r="44" spans="1:19" s="98" customFormat="1" ht="20.25" hidden="1" customHeight="1" x14ac:dyDescent="0.25">
      <c r="A44" s="167"/>
      <c r="B44" s="167"/>
      <c r="C44" s="167"/>
      <c r="D44" s="182"/>
      <c r="E44" s="182"/>
      <c r="F44" s="183"/>
      <c r="G44" s="108"/>
      <c r="H44" s="115"/>
      <c r="I44" s="115"/>
      <c r="J44" s="115">
        <v>3133</v>
      </c>
      <c r="K44" s="115"/>
      <c r="L44" s="116"/>
      <c r="M44" s="111" t="s">
        <v>257</v>
      </c>
      <c r="N44" s="286">
        <f t="shared" ref="N44:P45" si="28">N45</f>
        <v>0</v>
      </c>
      <c r="O44" s="286">
        <f t="shared" si="28"/>
        <v>0</v>
      </c>
      <c r="P44" s="286">
        <f t="shared" si="28"/>
        <v>0</v>
      </c>
      <c r="Q44" s="160"/>
      <c r="S44" s="160"/>
    </row>
    <row r="45" spans="1:19" s="98" customFormat="1" ht="20.25" hidden="1" customHeight="1" x14ac:dyDescent="0.25">
      <c r="A45" s="167"/>
      <c r="B45" s="167"/>
      <c r="C45" s="167"/>
      <c r="D45" s="182"/>
      <c r="E45" s="182"/>
      <c r="F45" s="183"/>
      <c r="G45" s="108"/>
      <c r="H45" s="115"/>
      <c r="I45" s="115"/>
      <c r="J45" s="115"/>
      <c r="K45" s="176">
        <v>31332</v>
      </c>
      <c r="L45" s="177"/>
      <c r="M45" s="177" t="s">
        <v>257</v>
      </c>
      <c r="N45" s="287">
        <f t="shared" si="28"/>
        <v>0</v>
      </c>
      <c r="O45" s="287">
        <f t="shared" si="28"/>
        <v>0</v>
      </c>
      <c r="P45" s="287">
        <f t="shared" si="28"/>
        <v>0</v>
      </c>
      <c r="Q45" s="160"/>
      <c r="S45" s="160"/>
    </row>
    <row r="46" spans="1:19" s="98" customFormat="1" ht="20.25" hidden="1" customHeight="1" x14ac:dyDescent="0.25">
      <c r="A46" s="167"/>
      <c r="B46" s="167"/>
      <c r="C46" s="167"/>
      <c r="D46" s="182"/>
      <c r="E46" s="182"/>
      <c r="F46" s="183"/>
      <c r="G46" s="108"/>
      <c r="H46" s="115"/>
      <c r="I46" s="115"/>
      <c r="J46" s="115"/>
      <c r="K46" s="9"/>
      <c r="L46" s="155">
        <v>313320</v>
      </c>
      <c r="M46" s="157" t="s">
        <v>257</v>
      </c>
      <c r="N46" s="289">
        <f>+SUMIF('Programska klasifikacija '!$N:$N,$L46,'Programska klasifikacija '!Q:Q)</f>
        <v>0</v>
      </c>
      <c r="O46" s="289">
        <f>+SUMIF('Programska klasifikacija '!$N:$N,$L46,'Programska klasifikacija '!R:R)</f>
        <v>0</v>
      </c>
      <c r="P46" s="289">
        <f>+N46+O46</f>
        <v>0</v>
      </c>
      <c r="Q46" s="160"/>
      <c r="S46" s="160"/>
    </row>
    <row r="47" spans="1:19" s="171" customFormat="1" ht="20.25" customHeight="1" x14ac:dyDescent="0.25">
      <c r="A47" s="167"/>
      <c r="B47" s="180"/>
      <c r="C47" s="180"/>
      <c r="D47" s="182"/>
      <c r="E47" s="182"/>
      <c r="F47" s="183"/>
      <c r="G47" s="231"/>
      <c r="H47" s="231">
        <v>32</v>
      </c>
      <c r="I47" s="231"/>
      <c r="J47" s="231"/>
      <c r="K47" s="105"/>
      <c r="L47" s="105"/>
      <c r="M47" s="232" t="s">
        <v>7</v>
      </c>
      <c r="N47" s="233">
        <v>1886950</v>
      </c>
      <c r="O47" s="233">
        <v>-2550</v>
      </c>
      <c r="P47" s="233">
        <v>1884400</v>
      </c>
      <c r="Q47" s="227"/>
      <c r="S47" s="160"/>
    </row>
    <row r="48" spans="1:19" s="194" customFormat="1" ht="20.25" hidden="1" customHeight="1" x14ac:dyDescent="0.25">
      <c r="A48" s="172"/>
      <c r="B48" s="172"/>
      <c r="C48" s="172"/>
      <c r="D48" s="187"/>
      <c r="E48" s="187"/>
      <c r="F48" s="188"/>
      <c r="G48" s="189"/>
      <c r="H48" s="190"/>
      <c r="I48" s="115">
        <v>321</v>
      </c>
      <c r="J48" s="115"/>
      <c r="K48" s="115"/>
      <c r="L48" s="116"/>
      <c r="M48" s="111" t="s">
        <v>137</v>
      </c>
      <c r="N48" s="286">
        <f t="shared" ref="N48:O48" si="29">N49+N64+N69</f>
        <v>61798</v>
      </c>
      <c r="O48" s="286">
        <f t="shared" si="29"/>
        <v>500</v>
      </c>
      <c r="P48" s="286">
        <f t="shared" ref="P48" si="30">P49+P64+P69</f>
        <v>62298</v>
      </c>
      <c r="Q48" s="216"/>
      <c r="S48" s="160"/>
    </row>
    <row r="49" spans="1:19" s="98" customFormat="1" ht="20.25" hidden="1" customHeight="1" x14ac:dyDescent="0.25">
      <c r="A49" s="167"/>
      <c r="B49" s="167"/>
      <c r="C49" s="167"/>
      <c r="D49" s="182"/>
      <c r="E49" s="182"/>
      <c r="F49" s="183"/>
      <c r="G49" s="108"/>
      <c r="H49" s="115"/>
      <c r="I49" s="115"/>
      <c r="J49" s="115">
        <v>3211</v>
      </c>
      <c r="K49" s="115"/>
      <c r="L49" s="116"/>
      <c r="M49" s="111" t="s">
        <v>138</v>
      </c>
      <c r="N49" s="286">
        <f t="shared" ref="N49:O49" si="31">N50+N54+N58+N62+N52+N60+N56</f>
        <v>5368</v>
      </c>
      <c r="O49" s="286">
        <f t="shared" si="31"/>
        <v>0</v>
      </c>
      <c r="P49" s="286">
        <f t="shared" ref="P49" si="32">P50+P54+P58+P62+P52+P60+P56</f>
        <v>5368</v>
      </c>
      <c r="Q49" s="160"/>
      <c r="S49" s="160"/>
    </row>
    <row r="50" spans="1:19" s="98" customFormat="1" ht="20.25" hidden="1" customHeight="1" x14ac:dyDescent="0.25">
      <c r="A50" s="167"/>
      <c r="B50" s="167"/>
      <c r="C50" s="167"/>
      <c r="D50" s="182"/>
      <c r="E50" s="182"/>
      <c r="F50" s="183"/>
      <c r="G50" s="108"/>
      <c r="H50" s="115"/>
      <c r="I50" s="115"/>
      <c r="J50" s="115"/>
      <c r="K50" s="176">
        <v>32111</v>
      </c>
      <c r="L50" s="177"/>
      <c r="M50" s="177" t="s">
        <v>139</v>
      </c>
      <c r="N50" s="287">
        <f t="shared" ref="N50:P50" si="33">N51</f>
        <v>1620</v>
      </c>
      <c r="O50" s="287">
        <f t="shared" si="33"/>
        <v>0</v>
      </c>
      <c r="P50" s="287">
        <f t="shared" si="33"/>
        <v>1620</v>
      </c>
      <c r="Q50" s="160"/>
      <c r="S50" s="160"/>
    </row>
    <row r="51" spans="1:19" s="98" customFormat="1" ht="20.25" hidden="1" customHeight="1" x14ac:dyDescent="0.25">
      <c r="A51" s="167"/>
      <c r="B51" s="167"/>
      <c r="C51" s="167"/>
      <c r="D51" s="182"/>
      <c r="E51" s="182"/>
      <c r="F51" s="183"/>
      <c r="G51" s="108"/>
      <c r="H51" s="115"/>
      <c r="I51" s="115"/>
      <c r="J51" s="115"/>
      <c r="K51" s="9"/>
      <c r="L51" s="155">
        <v>321110</v>
      </c>
      <c r="M51" s="157" t="s">
        <v>139</v>
      </c>
      <c r="N51" s="289">
        <f>+SUMIF('Programska klasifikacija '!$N:$N,$L51,'Programska klasifikacija '!Q:Q)</f>
        <v>1620</v>
      </c>
      <c r="O51" s="289">
        <f>+SUMIF('Programska klasifikacija '!$N:$N,$L51,'Programska klasifikacija '!R:R)</f>
        <v>0</v>
      </c>
      <c r="P51" s="289">
        <f>+N51+O51</f>
        <v>1620</v>
      </c>
      <c r="Q51" s="160"/>
      <c r="S51" s="160"/>
    </row>
    <row r="52" spans="1:19" s="98" customFormat="1" ht="20.25" hidden="1" customHeight="1" x14ac:dyDescent="0.25">
      <c r="A52" s="167"/>
      <c r="B52" s="167"/>
      <c r="C52" s="167"/>
      <c r="D52" s="182"/>
      <c r="E52" s="182"/>
      <c r="F52" s="183"/>
      <c r="G52" s="108"/>
      <c r="H52" s="115"/>
      <c r="I52" s="115"/>
      <c r="J52" s="115"/>
      <c r="K52" s="176">
        <v>32112</v>
      </c>
      <c r="L52" s="177"/>
      <c r="M52" s="177" t="s">
        <v>300</v>
      </c>
      <c r="N52" s="287">
        <f t="shared" ref="N52:P52" si="34">N53</f>
        <v>0</v>
      </c>
      <c r="O52" s="287">
        <f t="shared" si="34"/>
        <v>0</v>
      </c>
      <c r="P52" s="287">
        <f t="shared" si="34"/>
        <v>0</v>
      </c>
      <c r="Q52" s="160"/>
      <c r="S52" s="160"/>
    </row>
    <row r="53" spans="1:19" s="98" customFormat="1" ht="20.25" hidden="1" customHeight="1" x14ac:dyDescent="0.25">
      <c r="A53" s="167"/>
      <c r="B53" s="167"/>
      <c r="C53" s="167"/>
      <c r="D53" s="182"/>
      <c r="E53" s="182"/>
      <c r="F53" s="183"/>
      <c r="G53" s="108"/>
      <c r="H53" s="115"/>
      <c r="I53" s="115"/>
      <c r="J53" s="115"/>
      <c r="K53" s="9"/>
      <c r="L53" s="155">
        <v>321120</v>
      </c>
      <c r="M53" s="157" t="s">
        <v>300</v>
      </c>
      <c r="N53" s="289">
        <f>+SUMIF('Programska klasifikacija '!$N:$N,$L53,'Programska klasifikacija '!Q:Q)</f>
        <v>0</v>
      </c>
      <c r="O53" s="289">
        <f>+SUMIF('Programska klasifikacija '!$N:$N,$L53,'Programska klasifikacija '!R:R)</f>
        <v>0</v>
      </c>
      <c r="P53" s="289">
        <f>+N53+O53</f>
        <v>0</v>
      </c>
      <c r="Q53" s="160"/>
      <c r="S53" s="160"/>
    </row>
    <row r="54" spans="1:19" s="98" customFormat="1" ht="20.25" hidden="1" customHeight="1" x14ac:dyDescent="0.25">
      <c r="A54" s="167"/>
      <c r="B54" s="167"/>
      <c r="C54" s="167"/>
      <c r="D54" s="182"/>
      <c r="E54" s="182"/>
      <c r="F54" s="183"/>
      <c r="G54" s="108"/>
      <c r="H54" s="115"/>
      <c r="I54" s="115"/>
      <c r="J54" s="115"/>
      <c r="K54" s="176">
        <v>32113</v>
      </c>
      <c r="L54" s="177"/>
      <c r="M54" s="177" t="s">
        <v>140</v>
      </c>
      <c r="N54" s="287">
        <f t="shared" ref="N54:P54" si="35">N55</f>
        <v>3008</v>
      </c>
      <c r="O54" s="287">
        <f t="shared" si="35"/>
        <v>0</v>
      </c>
      <c r="P54" s="287">
        <f t="shared" si="35"/>
        <v>3008</v>
      </c>
      <c r="Q54" s="160"/>
      <c r="S54" s="160"/>
    </row>
    <row r="55" spans="1:19" s="98" customFormat="1" ht="20.25" hidden="1" customHeight="1" x14ac:dyDescent="0.25">
      <c r="A55" s="167"/>
      <c r="B55" s="167"/>
      <c r="C55" s="167"/>
      <c r="D55" s="182"/>
      <c r="E55" s="182"/>
      <c r="F55" s="183"/>
      <c r="G55" s="108"/>
      <c r="H55" s="115"/>
      <c r="I55" s="115"/>
      <c r="J55" s="115"/>
      <c r="K55" s="9"/>
      <c r="L55" s="155">
        <v>321130</v>
      </c>
      <c r="M55" s="157" t="s">
        <v>140</v>
      </c>
      <c r="N55" s="289">
        <f>+SUMIF('Programska klasifikacija '!$N:$N,$L55,'Programska klasifikacija '!Q:Q)</f>
        <v>3008</v>
      </c>
      <c r="O55" s="289">
        <f>+SUMIF('Programska klasifikacija '!$N:$N,$L55,'Programska klasifikacija '!R:R)</f>
        <v>0</v>
      </c>
      <c r="P55" s="289">
        <f>+N55+O55</f>
        <v>3008</v>
      </c>
      <c r="Q55" s="160"/>
      <c r="S55" s="160"/>
    </row>
    <row r="56" spans="1:19" s="98" customFormat="1" ht="20.25" hidden="1" customHeight="1" x14ac:dyDescent="0.25">
      <c r="A56" s="167"/>
      <c r="B56" s="167"/>
      <c r="C56" s="167"/>
      <c r="D56" s="182"/>
      <c r="E56" s="182"/>
      <c r="F56" s="183"/>
      <c r="G56" s="108"/>
      <c r="H56" s="115"/>
      <c r="I56" s="115"/>
      <c r="J56" s="115"/>
      <c r="K56" s="176">
        <v>32114</v>
      </c>
      <c r="L56" s="177"/>
      <c r="M56" s="177" t="s">
        <v>301</v>
      </c>
      <c r="N56" s="287">
        <f t="shared" ref="N56:P56" si="36">N57</f>
        <v>0</v>
      </c>
      <c r="O56" s="287">
        <f t="shared" si="36"/>
        <v>0</v>
      </c>
      <c r="P56" s="287">
        <f t="shared" si="36"/>
        <v>0</v>
      </c>
      <c r="Q56" s="160"/>
      <c r="S56" s="160"/>
    </row>
    <row r="57" spans="1:19" s="98" customFormat="1" ht="20.25" hidden="1" customHeight="1" x14ac:dyDescent="0.25">
      <c r="A57" s="167"/>
      <c r="B57" s="167"/>
      <c r="C57" s="167"/>
      <c r="D57" s="182"/>
      <c r="E57" s="182"/>
      <c r="F57" s="183"/>
      <c r="G57" s="108"/>
      <c r="H57" s="115"/>
      <c r="I57" s="115"/>
      <c r="J57" s="115"/>
      <c r="K57" s="9"/>
      <c r="L57" s="155">
        <v>321140</v>
      </c>
      <c r="M57" s="157" t="s">
        <v>301</v>
      </c>
      <c r="N57" s="289">
        <f>+SUMIF('Programska klasifikacija '!$N:$N,$L57,'Programska klasifikacija '!Q:Q)</f>
        <v>0</v>
      </c>
      <c r="O57" s="289">
        <f>+SUMIF('Programska klasifikacija '!$N:$N,$L57,'Programska klasifikacija '!R:R)</f>
        <v>0</v>
      </c>
      <c r="P57" s="289">
        <f>+N57+O57</f>
        <v>0</v>
      </c>
      <c r="Q57" s="160"/>
      <c r="S57" s="160"/>
    </row>
    <row r="58" spans="1:19" s="98" customFormat="1" ht="20.25" hidden="1" customHeight="1" x14ac:dyDescent="0.25">
      <c r="A58" s="167"/>
      <c r="B58" s="167"/>
      <c r="C58" s="167"/>
      <c r="D58" s="182"/>
      <c r="E58" s="182"/>
      <c r="F58" s="183"/>
      <c r="G58" s="108"/>
      <c r="H58" s="115"/>
      <c r="I58" s="115"/>
      <c r="J58" s="115"/>
      <c r="K58" s="176">
        <v>32115</v>
      </c>
      <c r="L58" s="177"/>
      <c r="M58" s="177" t="s">
        <v>141</v>
      </c>
      <c r="N58" s="287">
        <f t="shared" ref="N58:P58" si="37">N59</f>
        <v>440</v>
      </c>
      <c r="O58" s="287">
        <f t="shared" si="37"/>
        <v>0</v>
      </c>
      <c r="P58" s="287">
        <f t="shared" si="37"/>
        <v>440</v>
      </c>
      <c r="Q58" s="160"/>
      <c r="S58" s="160"/>
    </row>
    <row r="59" spans="1:19" s="98" customFormat="1" ht="20.25" hidden="1" customHeight="1" x14ac:dyDescent="0.25">
      <c r="A59" s="167"/>
      <c r="B59" s="167"/>
      <c r="C59" s="167"/>
      <c r="D59" s="182"/>
      <c r="E59" s="182"/>
      <c r="F59" s="183"/>
      <c r="G59" s="108"/>
      <c r="H59" s="115"/>
      <c r="I59" s="115"/>
      <c r="J59" s="115"/>
      <c r="K59" s="9"/>
      <c r="L59" s="155">
        <v>321150</v>
      </c>
      <c r="M59" s="157" t="s">
        <v>141</v>
      </c>
      <c r="N59" s="289">
        <f>+SUMIF('Programska klasifikacija '!$N:$N,$L59,'Programska klasifikacija '!Q:Q)</f>
        <v>440</v>
      </c>
      <c r="O59" s="289">
        <f>+SUMIF('Programska klasifikacija '!$N:$N,$L59,'Programska klasifikacija '!R:R)</f>
        <v>0</v>
      </c>
      <c r="P59" s="289">
        <f>+N59+O59</f>
        <v>440</v>
      </c>
      <c r="Q59" s="160"/>
      <c r="S59" s="160"/>
    </row>
    <row r="60" spans="1:19" s="98" customFormat="1" ht="20.25" hidden="1" customHeight="1" x14ac:dyDescent="0.25">
      <c r="A60" s="167"/>
      <c r="B60" s="167"/>
      <c r="C60" s="167"/>
      <c r="D60" s="182"/>
      <c r="E60" s="182"/>
      <c r="F60" s="183"/>
      <c r="G60" s="108"/>
      <c r="H60" s="115"/>
      <c r="I60" s="115"/>
      <c r="J60" s="115"/>
      <c r="K60" s="176">
        <v>32116</v>
      </c>
      <c r="L60" s="177"/>
      <c r="M60" s="177" t="s">
        <v>302</v>
      </c>
      <c r="N60" s="287">
        <f t="shared" ref="N60:P60" si="38">N61</f>
        <v>0</v>
      </c>
      <c r="O60" s="287">
        <f t="shared" si="38"/>
        <v>0</v>
      </c>
      <c r="P60" s="287">
        <f t="shared" si="38"/>
        <v>0</v>
      </c>
      <c r="Q60" s="160"/>
      <c r="S60" s="160"/>
    </row>
    <row r="61" spans="1:19" s="98" customFormat="1" ht="20.25" hidden="1" customHeight="1" x14ac:dyDescent="0.25">
      <c r="A61" s="167"/>
      <c r="B61" s="167"/>
      <c r="C61" s="167"/>
      <c r="D61" s="182"/>
      <c r="E61" s="182"/>
      <c r="F61" s="183"/>
      <c r="G61" s="108"/>
      <c r="H61" s="115"/>
      <c r="I61" s="115"/>
      <c r="J61" s="115"/>
      <c r="K61" s="9"/>
      <c r="L61" s="155">
        <v>321160</v>
      </c>
      <c r="M61" s="157" t="s">
        <v>302</v>
      </c>
      <c r="N61" s="289">
        <f>+SUMIF('Programska klasifikacija '!$N:$N,$L61,'Programska klasifikacija '!Q:Q)</f>
        <v>0</v>
      </c>
      <c r="O61" s="289">
        <f>+SUMIF('Programska klasifikacija '!$N:$N,$L61,'Programska klasifikacija '!R:R)</f>
        <v>0</v>
      </c>
      <c r="P61" s="289">
        <f>+N61+O61</f>
        <v>0</v>
      </c>
      <c r="Q61" s="160"/>
      <c r="S61" s="160"/>
    </row>
    <row r="62" spans="1:19" s="98" customFormat="1" ht="20.25" hidden="1" customHeight="1" x14ac:dyDescent="0.25">
      <c r="A62" s="167"/>
      <c r="B62" s="167"/>
      <c r="C62" s="167"/>
      <c r="D62" s="182"/>
      <c r="E62" s="182"/>
      <c r="F62" s="183"/>
      <c r="G62" s="108"/>
      <c r="H62" s="115"/>
      <c r="I62" s="115"/>
      <c r="J62" s="115"/>
      <c r="K62" s="176">
        <v>32119</v>
      </c>
      <c r="L62" s="177"/>
      <c r="M62" s="177" t="s">
        <v>142</v>
      </c>
      <c r="N62" s="287">
        <f t="shared" ref="N62:P62" si="39">N63</f>
        <v>300</v>
      </c>
      <c r="O62" s="287">
        <f t="shared" si="39"/>
        <v>0</v>
      </c>
      <c r="P62" s="287">
        <f t="shared" si="39"/>
        <v>300</v>
      </c>
      <c r="Q62" s="160"/>
      <c r="S62" s="160"/>
    </row>
    <row r="63" spans="1:19" s="98" customFormat="1" ht="20.25" hidden="1" customHeight="1" x14ac:dyDescent="0.25">
      <c r="A63" s="167"/>
      <c r="B63" s="167"/>
      <c r="C63" s="167"/>
      <c r="D63" s="182"/>
      <c r="E63" s="182"/>
      <c r="F63" s="183"/>
      <c r="G63" s="108"/>
      <c r="H63" s="115"/>
      <c r="I63" s="115"/>
      <c r="J63" s="115"/>
      <c r="K63" s="9"/>
      <c r="L63" s="155">
        <v>321190</v>
      </c>
      <c r="M63" s="157" t="s">
        <v>142</v>
      </c>
      <c r="N63" s="289">
        <f>+SUMIF('Programska klasifikacija '!$N:$N,$L63,'Programska klasifikacija '!Q:Q)</f>
        <v>300</v>
      </c>
      <c r="O63" s="289">
        <f>+SUMIF('Programska klasifikacija '!$N:$N,$L63,'Programska klasifikacija '!R:R)</f>
        <v>0</v>
      </c>
      <c r="P63" s="289">
        <f>+N63+O63</f>
        <v>300</v>
      </c>
      <c r="Q63" s="160"/>
      <c r="S63" s="160"/>
    </row>
    <row r="64" spans="1:19" s="98" customFormat="1" ht="20.25" hidden="1" customHeight="1" x14ac:dyDescent="0.25">
      <c r="A64" s="167"/>
      <c r="B64" s="167"/>
      <c r="C64" s="167"/>
      <c r="D64" s="182"/>
      <c r="E64" s="182"/>
      <c r="F64" s="183"/>
      <c r="G64" s="108"/>
      <c r="H64" s="115"/>
      <c r="I64" s="115"/>
      <c r="J64" s="115">
        <v>3212</v>
      </c>
      <c r="K64" s="115"/>
      <c r="L64" s="116"/>
      <c r="M64" s="111" t="s">
        <v>143</v>
      </c>
      <c r="N64" s="286">
        <f t="shared" ref="N64:O64" si="40">N65+N67</f>
        <v>44530</v>
      </c>
      <c r="O64" s="286">
        <f t="shared" si="40"/>
        <v>0</v>
      </c>
      <c r="P64" s="286">
        <f t="shared" ref="P64" si="41">P65+P67</f>
        <v>44530</v>
      </c>
      <c r="Q64" s="160"/>
      <c r="S64" s="160"/>
    </row>
    <row r="65" spans="1:19" s="98" customFormat="1" ht="20.25" hidden="1" customHeight="1" x14ac:dyDescent="0.25">
      <c r="A65" s="167"/>
      <c r="B65" s="167"/>
      <c r="C65" s="167"/>
      <c r="D65" s="182"/>
      <c r="E65" s="182"/>
      <c r="F65" s="183"/>
      <c r="G65" s="108"/>
      <c r="H65" s="115"/>
      <c r="I65" s="115"/>
      <c r="J65" s="115"/>
      <c r="K65" s="176">
        <v>32121</v>
      </c>
      <c r="L65" s="177"/>
      <c r="M65" s="177" t="s">
        <v>144</v>
      </c>
      <c r="N65" s="287">
        <f t="shared" ref="N65:P65" si="42">N66</f>
        <v>35530</v>
      </c>
      <c r="O65" s="287">
        <f t="shared" si="42"/>
        <v>0</v>
      </c>
      <c r="P65" s="287">
        <f t="shared" si="42"/>
        <v>35530</v>
      </c>
      <c r="Q65" s="160"/>
      <c r="S65" s="160"/>
    </row>
    <row r="66" spans="1:19" s="98" customFormat="1" ht="20.25" hidden="1" customHeight="1" x14ac:dyDescent="0.25">
      <c r="A66" s="167"/>
      <c r="B66" s="167"/>
      <c r="C66" s="167"/>
      <c r="D66" s="182"/>
      <c r="E66" s="182"/>
      <c r="F66" s="183"/>
      <c r="G66" s="108"/>
      <c r="H66" s="115"/>
      <c r="I66" s="115"/>
      <c r="J66" s="115"/>
      <c r="K66" s="9"/>
      <c r="L66" s="155">
        <v>321210</v>
      </c>
      <c r="M66" s="157" t="s">
        <v>144</v>
      </c>
      <c r="N66" s="289">
        <f>+SUMIF('Programska klasifikacija '!$N:$N,$L66,'Programska klasifikacija '!Q:Q)</f>
        <v>35530</v>
      </c>
      <c r="O66" s="289">
        <f>+SUMIF('Programska klasifikacija '!$N:$N,$L66,'Programska klasifikacija '!R:R)</f>
        <v>0</v>
      </c>
      <c r="P66" s="289">
        <f>+N66+O66</f>
        <v>35530</v>
      </c>
      <c r="Q66" s="160"/>
      <c r="S66" s="160"/>
    </row>
    <row r="67" spans="1:19" s="98" customFormat="1" ht="20.25" hidden="1" customHeight="1" x14ac:dyDescent="0.25">
      <c r="A67" s="167"/>
      <c r="B67" s="167"/>
      <c r="C67" s="167"/>
      <c r="D67" s="182"/>
      <c r="E67" s="182"/>
      <c r="F67" s="183"/>
      <c r="G67" s="108"/>
      <c r="H67" s="115"/>
      <c r="I67" s="115"/>
      <c r="J67" s="115"/>
      <c r="K67" s="176">
        <v>32123</v>
      </c>
      <c r="L67" s="177"/>
      <c r="M67" s="177" t="s">
        <v>145</v>
      </c>
      <c r="N67" s="287">
        <f t="shared" ref="N67:P67" si="43">N68</f>
        <v>9000</v>
      </c>
      <c r="O67" s="287">
        <f t="shared" si="43"/>
        <v>0</v>
      </c>
      <c r="P67" s="287">
        <f t="shared" si="43"/>
        <v>9000</v>
      </c>
      <c r="Q67" s="160"/>
      <c r="S67" s="160"/>
    </row>
    <row r="68" spans="1:19" s="98" customFormat="1" ht="20.25" hidden="1" customHeight="1" x14ac:dyDescent="0.25">
      <c r="A68" s="167"/>
      <c r="B68" s="167"/>
      <c r="C68" s="167"/>
      <c r="D68" s="182"/>
      <c r="E68" s="182"/>
      <c r="F68" s="183"/>
      <c r="G68" s="108"/>
      <c r="H68" s="115"/>
      <c r="I68" s="115"/>
      <c r="J68" s="115"/>
      <c r="K68" s="9"/>
      <c r="L68" s="155">
        <v>321230</v>
      </c>
      <c r="M68" s="157" t="s">
        <v>145</v>
      </c>
      <c r="N68" s="289">
        <f>+SUMIF('Programska klasifikacija '!$N:$N,$L68,'Programska klasifikacija '!Q:Q)</f>
        <v>9000</v>
      </c>
      <c r="O68" s="289">
        <f>+SUMIF('Programska klasifikacija '!$N:$N,$L68,'Programska klasifikacija '!R:R)</f>
        <v>0</v>
      </c>
      <c r="P68" s="289">
        <f>+N68+O68</f>
        <v>9000</v>
      </c>
      <c r="Q68" s="160"/>
      <c r="S68" s="160"/>
    </row>
    <row r="69" spans="1:19" s="98" customFormat="1" ht="20.25" hidden="1" customHeight="1" x14ac:dyDescent="0.25">
      <c r="A69" s="167"/>
      <c r="B69" s="167"/>
      <c r="C69" s="167"/>
      <c r="D69" s="182"/>
      <c r="E69" s="182"/>
      <c r="F69" s="183"/>
      <c r="G69" s="108"/>
      <c r="H69" s="115"/>
      <c r="I69" s="115"/>
      <c r="J69" s="115">
        <v>3213</v>
      </c>
      <c r="K69" s="115"/>
      <c r="L69" s="116"/>
      <c r="M69" s="111" t="s">
        <v>146</v>
      </c>
      <c r="N69" s="286">
        <f t="shared" ref="N69:O69" si="44">N70+N73</f>
        <v>11900</v>
      </c>
      <c r="O69" s="286">
        <f t="shared" si="44"/>
        <v>500</v>
      </c>
      <c r="P69" s="286">
        <f t="shared" ref="P69" si="45">P70+P73</f>
        <v>12400</v>
      </c>
      <c r="Q69" s="160"/>
      <c r="S69" s="160"/>
    </row>
    <row r="70" spans="1:19" s="98" customFormat="1" ht="20.25" hidden="1" customHeight="1" x14ac:dyDescent="0.25">
      <c r="A70" s="167"/>
      <c r="B70" s="167"/>
      <c r="C70" s="167"/>
      <c r="D70" s="182"/>
      <c r="E70" s="182"/>
      <c r="F70" s="183"/>
      <c r="G70" s="108"/>
      <c r="H70" s="115"/>
      <c r="I70" s="115"/>
      <c r="J70" s="115"/>
      <c r="K70" s="176">
        <v>32131</v>
      </c>
      <c r="L70" s="177"/>
      <c r="M70" s="177" t="s">
        <v>147</v>
      </c>
      <c r="N70" s="287">
        <f t="shared" ref="N70:O70" si="46">N72+N71</f>
        <v>7900</v>
      </c>
      <c r="O70" s="287">
        <f t="shared" si="46"/>
        <v>500</v>
      </c>
      <c r="P70" s="287">
        <f t="shared" ref="P70" si="47">P72+P71</f>
        <v>8400</v>
      </c>
      <c r="Q70" s="160"/>
      <c r="S70" s="160"/>
    </row>
    <row r="71" spans="1:19" s="98" customFormat="1" ht="20.25" hidden="1" customHeight="1" x14ac:dyDescent="0.25">
      <c r="A71" s="167"/>
      <c r="B71" s="167"/>
      <c r="C71" s="167"/>
      <c r="D71" s="182"/>
      <c r="E71" s="182"/>
      <c r="F71" s="183"/>
      <c r="G71" s="108"/>
      <c r="H71" s="115"/>
      <c r="I71" s="115"/>
      <c r="J71" s="115"/>
      <c r="K71" s="9"/>
      <c r="L71" s="155">
        <v>321310</v>
      </c>
      <c r="M71" s="157" t="s">
        <v>148</v>
      </c>
      <c r="N71" s="289">
        <f>+SUMIF('Programska klasifikacija '!$N:$N,$L71,'Programska klasifikacija '!Q:Q)</f>
        <v>7900</v>
      </c>
      <c r="O71" s="289">
        <f>+SUMIF('Programska klasifikacija '!$N:$N,$L71,'Programska klasifikacija '!R:R)</f>
        <v>500</v>
      </c>
      <c r="P71" s="289">
        <f t="shared" ref="P71:P72" si="48">+N71+O71</f>
        <v>8400</v>
      </c>
      <c r="Q71" s="160"/>
      <c r="S71" s="160"/>
    </row>
    <row r="72" spans="1:19" s="98" customFormat="1" ht="20.25" hidden="1" customHeight="1" x14ac:dyDescent="0.25">
      <c r="A72" s="167"/>
      <c r="B72" s="167"/>
      <c r="C72" s="167"/>
      <c r="D72" s="182"/>
      <c r="E72" s="182"/>
      <c r="F72" s="183"/>
      <c r="G72" s="108"/>
      <c r="H72" s="115"/>
      <c r="I72" s="115"/>
      <c r="J72" s="115"/>
      <c r="K72" s="9"/>
      <c r="L72" s="155">
        <v>321311</v>
      </c>
      <c r="M72" s="157" t="s">
        <v>149</v>
      </c>
      <c r="N72" s="289">
        <f>+SUMIF('Programska klasifikacija '!$N:$N,$L72,'Programska klasifikacija '!Q:Q)</f>
        <v>0</v>
      </c>
      <c r="O72" s="289">
        <f>+SUMIF('Programska klasifikacija '!$N:$N,$L72,'Programska klasifikacija '!R:R)</f>
        <v>0</v>
      </c>
      <c r="P72" s="289">
        <f t="shared" si="48"/>
        <v>0</v>
      </c>
      <c r="Q72" s="160"/>
      <c r="S72" s="160"/>
    </row>
    <row r="73" spans="1:19" s="98" customFormat="1" ht="20.25" hidden="1" customHeight="1" x14ac:dyDescent="0.25">
      <c r="A73" s="167"/>
      <c r="B73" s="167"/>
      <c r="C73" s="167"/>
      <c r="D73" s="182"/>
      <c r="E73" s="182"/>
      <c r="F73" s="183"/>
      <c r="G73" s="108"/>
      <c r="H73" s="115"/>
      <c r="I73" s="115"/>
      <c r="J73" s="115"/>
      <c r="K73" s="176">
        <v>32132</v>
      </c>
      <c r="L73" s="177"/>
      <c r="M73" s="177" t="s">
        <v>150</v>
      </c>
      <c r="N73" s="287">
        <f t="shared" ref="N73:P73" si="49">N74</f>
        <v>4000</v>
      </c>
      <c r="O73" s="287">
        <f t="shared" si="49"/>
        <v>0</v>
      </c>
      <c r="P73" s="287">
        <f t="shared" si="49"/>
        <v>4000</v>
      </c>
      <c r="Q73" s="160"/>
      <c r="S73" s="160"/>
    </row>
    <row r="74" spans="1:19" s="98" customFormat="1" ht="20.25" hidden="1" customHeight="1" x14ac:dyDescent="0.25">
      <c r="A74" s="167"/>
      <c r="B74" s="167"/>
      <c r="C74" s="167"/>
      <c r="D74" s="182"/>
      <c r="E74" s="182"/>
      <c r="F74" s="183"/>
      <c r="G74" s="108"/>
      <c r="H74" s="115"/>
      <c r="I74" s="115"/>
      <c r="J74" s="115"/>
      <c r="K74" s="9"/>
      <c r="L74" s="155">
        <v>321320</v>
      </c>
      <c r="M74" s="157" t="s">
        <v>150</v>
      </c>
      <c r="N74" s="289">
        <f>+SUMIF('Programska klasifikacija '!$N:$N,$L74,'Programska klasifikacija '!Q:Q)</f>
        <v>4000</v>
      </c>
      <c r="O74" s="289">
        <f>+SUMIF('Programska klasifikacija '!$N:$N,$L74,'Programska klasifikacija '!R:R)</f>
        <v>0</v>
      </c>
      <c r="P74" s="289">
        <f>+N74+O74</f>
        <v>4000</v>
      </c>
      <c r="Q74" s="160"/>
      <c r="S74" s="160"/>
    </row>
    <row r="75" spans="1:19" s="194" customFormat="1" ht="20.25" hidden="1" customHeight="1" x14ac:dyDescent="0.25">
      <c r="A75" s="172"/>
      <c r="B75" s="172"/>
      <c r="C75" s="172"/>
      <c r="D75" s="187"/>
      <c r="E75" s="187"/>
      <c r="F75" s="188"/>
      <c r="G75" s="189"/>
      <c r="H75" s="190"/>
      <c r="I75" s="115">
        <v>322</v>
      </c>
      <c r="J75" s="115"/>
      <c r="K75" s="115"/>
      <c r="L75" s="116"/>
      <c r="M75" s="111" t="s">
        <v>151</v>
      </c>
      <c r="N75" s="286">
        <f t="shared" ref="N75:O75" si="50">N76+N88+N93+N101+N104+N109</f>
        <v>504502</v>
      </c>
      <c r="O75" s="286">
        <f t="shared" si="50"/>
        <v>-27000</v>
      </c>
      <c r="P75" s="286">
        <f t="shared" ref="P75" si="51">P76+P88+P93+P101+P104+P109</f>
        <v>477502</v>
      </c>
      <c r="Q75" s="216"/>
      <c r="S75" s="160"/>
    </row>
    <row r="76" spans="1:19" s="98" customFormat="1" ht="20.25" hidden="1" customHeight="1" x14ac:dyDescent="0.25">
      <c r="A76" s="167"/>
      <c r="B76" s="167"/>
      <c r="C76" s="167"/>
      <c r="D76" s="182"/>
      <c r="E76" s="182"/>
      <c r="F76" s="183"/>
      <c r="G76" s="108"/>
      <c r="H76" s="115"/>
      <c r="I76" s="115"/>
      <c r="J76" s="115">
        <v>3221</v>
      </c>
      <c r="K76" s="115"/>
      <c r="L76" s="116"/>
      <c r="M76" s="111" t="s">
        <v>351</v>
      </c>
      <c r="N76" s="286">
        <f t="shared" ref="N76:O76" si="52">N77+N80+N82+N84+N86</f>
        <v>33460</v>
      </c>
      <c r="O76" s="286">
        <f t="shared" si="52"/>
        <v>0</v>
      </c>
      <c r="P76" s="286">
        <f t="shared" ref="P76" si="53">P77+P80+P82+P84+P86</f>
        <v>33460</v>
      </c>
      <c r="Q76" s="160"/>
      <c r="S76" s="160"/>
    </row>
    <row r="77" spans="1:19" s="98" customFormat="1" ht="20.25" hidden="1" customHeight="1" x14ac:dyDescent="0.25">
      <c r="A77" s="167"/>
      <c r="B77" s="167"/>
      <c r="C77" s="167"/>
      <c r="D77" s="182"/>
      <c r="E77" s="182"/>
      <c r="F77" s="183"/>
      <c r="G77" s="108"/>
      <c r="H77" s="115"/>
      <c r="I77" s="115"/>
      <c r="J77" s="115"/>
      <c r="K77" s="176">
        <v>32211</v>
      </c>
      <c r="L77" s="177"/>
      <c r="M77" s="177" t="s">
        <v>293</v>
      </c>
      <c r="N77" s="287">
        <f t="shared" ref="N77:O77" si="54">N78+N79</f>
        <v>14530</v>
      </c>
      <c r="O77" s="287">
        <f t="shared" si="54"/>
        <v>0</v>
      </c>
      <c r="P77" s="287">
        <f t="shared" ref="P77" si="55">P78+P79</f>
        <v>14530</v>
      </c>
      <c r="Q77" s="160"/>
      <c r="S77" s="160"/>
    </row>
    <row r="78" spans="1:19" s="98" customFormat="1" ht="20.25" hidden="1" customHeight="1" x14ac:dyDescent="0.25">
      <c r="A78" s="167"/>
      <c r="B78" s="167"/>
      <c r="C78" s="167"/>
      <c r="D78" s="182"/>
      <c r="E78" s="182"/>
      <c r="F78" s="183"/>
      <c r="G78" s="108"/>
      <c r="H78" s="115"/>
      <c r="I78" s="115"/>
      <c r="J78" s="115"/>
      <c r="K78" s="9"/>
      <c r="L78" s="155">
        <v>322110</v>
      </c>
      <c r="M78" s="157" t="s">
        <v>293</v>
      </c>
      <c r="N78" s="289">
        <f>+SUMIF('Programska klasifikacija '!$N:$N,$L78,'Programska klasifikacija '!Q:Q)</f>
        <v>14530</v>
      </c>
      <c r="O78" s="289">
        <f>+SUMIF('Programska klasifikacija '!$N:$N,$L78,'Programska klasifikacija '!R:R)</f>
        <v>0</v>
      </c>
      <c r="P78" s="289">
        <f t="shared" ref="P78:P79" si="56">+N78+O78</f>
        <v>14530</v>
      </c>
      <c r="Q78" s="160"/>
      <c r="S78" s="160"/>
    </row>
    <row r="79" spans="1:19" s="98" customFormat="1" ht="20.25" hidden="1" customHeight="1" x14ac:dyDescent="0.25">
      <c r="A79" s="167"/>
      <c r="B79" s="167"/>
      <c r="C79" s="167"/>
      <c r="D79" s="182"/>
      <c r="E79" s="182"/>
      <c r="F79" s="183"/>
      <c r="G79" s="108"/>
      <c r="H79" s="115"/>
      <c r="I79" s="115"/>
      <c r="J79" s="115"/>
      <c r="K79" s="9"/>
      <c r="L79" s="155">
        <v>322111</v>
      </c>
      <c r="M79" s="157" t="s">
        <v>155</v>
      </c>
      <c r="N79" s="289">
        <f>+SUMIF('Programska klasifikacija '!$N:$N,$L79,'Programska klasifikacija '!Q:Q)</f>
        <v>0</v>
      </c>
      <c r="O79" s="289">
        <f>+SUMIF('Programska klasifikacija '!$N:$N,$L79,'Programska klasifikacija '!R:R)</f>
        <v>0</v>
      </c>
      <c r="P79" s="289">
        <f t="shared" si="56"/>
        <v>0</v>
      </c>
      <c r="Q79" s="160"/>
      <c r="S79" s="160"/>
    </row>
    <row r="80" spans="1:19" s="98" customFormat="1" ht="20.25" hidden="1" customHeight="1" x14ac:dyDescent="0.25">
      <c r="A80" s="167"/>
      <c r="B80" s="167"/>
      <c r="C80" s="167"/>
      <c r="D80" s="182"/>
      <c r="E80" s="182"/>
      <c r="F80" s="183"/>
      <c r="G80" s="108"/>
      <c r="H80" s="115"/>
      <c r="I80" s="115"/>
      <c r="J80" s="115"/>
      <c r="K80" s="176">
        <v>32212</v>
      </c>
      <c r="L80" s="177"/>
      <c r="M80" s="177" t="s">
        <v>160</v>
      </c>
      <c r="N80" s="287">
        <f t="shared" ref="N80:P80" si="57">N81</f>
        <v>1870</v>
      </c>
      <c r="O80" s="287">
        <f t="shared" si="57"/>
        <v>0</v>
      </c>
      <c r="P80" s="287">
        <f t="shared" si="57"/>
        <v>1870</v>
      </c>
      <c r="Q80" s="160"/>
      <c r="S80" s="160"/>
    </row>
    <row r="81" spans="1:19" s="98" customFormat="1" ht="20.25" hidden="1" customHeight="1" x14ac:dyDescent="0.25">
      <c r="A81" s="167"/>
      <c r="B81" s="167"/>
      <c r="C81" s="167"/>
      <c r="D81" s="182"/>
      <c r="E81" s="182"/>
      <c r="F81" s="183"/>
      <c r="G81" s="108"/>
      <c r="H81" s="115"/>
      <c r="I81" s="115"/>
      <c r="J81" s="115"/>
      <c r="K81" s="9"/>
      <c r="L81" s="155">
        <v>322120</v>
      </c>
      <c r="M81" s="157" t="s">
        <v>160</v>
      </c>
      <c r="N81" s="289">
        <f>+SUMIF('Programska klasifikacija '!$N:$N,$L81,'Programska klasifikacija '!Q:Q)</f>
        <v>1870</v>
      </c>
      <c r="O81" s="289">
        <f>+SUMIF('Programska klasifikacija '!$N:$N,$L81,'Programska klasifikacija '!R:R)</f>
        <v>0</v>
      </c>
      <c r="P81" s="289">
        <f>+N81+O81</f>
        <v>1870</v>
      </c>
      <c r="Q81" s="160"/>
      <c r="S81" s="160"/>
    </row>
    <row r="82" spans="1:19" s="98" customFormat="1" ht="20.25" hidden="1" customHeight="1" x14ac:dyDescent="0.25">
      <c r="A82" s="167"/>
      <c r="B82" s="167"/>
      <c r="C82" s="167"/>
      <c r="D82" s="182"/>
      <c r="E82" s="182"/>
      <c r="F82" s="183"/>
      <c r="G82" s="108"/>
      <c r="H82" s="115"/>
      <c r="I82" s="115"/>
      <c r="J82" s="115"/>
      <c r="K82" s="176">
        <v>32214</v>
      </c>
      <c r="L82" s="177"/>
      <c r="M82" s="177" t="s">
        <v>161</v>
      </c>
      <c r="N82" s="287">
        <f t="shared" ref="N82:P82" si="58">N83</f>
        <v>4830</v>
      </c>
      <c r="O82" s="287">
        <f t="shared" si="58"/>
        <v>0</v>
      </c>
      <c r="P82" s="287">
        <f t="shared" si="58"/>
        <v>4830</v>
      </c>
      <c r="Q82" s="160"/>
      <c r="S82" s="160"/>
    </row>
    <row r="83" spans="1:19" s="98" customFormat="1" ht="20.25" hidden="1" customHeight="1" x14ac:dyDescent="0.25">
      <c r="A83" s="167"/>
      <c r="B83" s="167"/>
      <c r="C83" s="167"/>
      <c r="D83" s="182"/>
      <c r="E83" s="182"/>
      <c r="F83" s="183"/>
      <c r="G83" s="108"/>
      <c r="H83" s="115"/>
      <c r="I83" s="115"/>
      <c r="J83" s="115"/>
      <c r="K83" s="9"/>
      <c r="L83" s="155">
        <v>322140</v>
      </c>
      <c r="M83" s="157" t="s">
        <v>161</v>
      </c>
      <c r="N83" s="289">
        <f>+SUMIF('Programska klasifikacija '!$N:$N,$L83,'Programska klasifikacija '!Q:Q)</f>
        <v>4830</v>
      </c>
      <c r="O83" s="289">
        <f>+SUMIF('Programska klasifikacija '!$N:$N,$L83,'Programska klasifikacija '!R:R)</f>
        <v>0</v>
      </c>
      <c r="P83" s="289">
        <f>+N83+O83</f>
        <v>4830</v>
      </c>
      <c r="Q83" s="160"/>
      <c r="S83" s="160"/>
    </row>
    <row r="84" spans="1:19" s="98" customFormat="1" ht="20.25" hidden="1" customHeight="1" x14ac:dyDescent="0.25">
      <c r="A84" s="167"/>
      <c r="B84" s="167"/>
      <c r="C84" s="167"/>
      <c r="D84" s="182"/>
      <c r="E84" s="182"/>
      <c r="F84" s="183"/>
      <c r="G84" s="108"/>
      <c r="H84" s="115"/>
      <c r="I84" s="115"/>
      <c r="J84" s="115"/>
      <c r="K84" s="176">
        <v>32216</v>
      </c>
      <c r="L84" s="177"/>
      <c r="M84" s="177" t="s">
        <v>162</v>
      </c>
      <c r="N84" s="287">
        <f t="shared" ref="N84:P84" si="59">N85</f>
        <v>9230</v>
      </c>
      <c r="O84" s="287">
        <f t="shared" si="59"/>
        <v>0</v>
      </c>
      <c r="P84" s="287">
        <f t="shared" si="59"/>
        <v>9230</v>
      </c>
      <c r="Q84" s="160"/>
      <c r="S84" s="160"/>
    </row>
    <row r="85" spans="1:19" s="98" customFormat="1" ht="20.25" hidden="1" customHeight="1" x14ac:dyDescent="0.25">
      <c r="A85" s="167"/>
      <c r="B85" s="167"/>
      <c r="C85" s="167"/>
      <c r="D85" s="182"/>
      <c r="E85" s="182"/>
      <c r="F85" s="183"/>
      <c r="G85" s="108"/>
      <c r="H85" s="115"/>
      <c r="I85" s="115"/>
      <c r="J85" s="115"/>
      <c r="K85" s="9"/>
      <c r="L85" s="155">
        <v>322160</v>
      </c>
      <c r="M85" s="157" t="s">
        <v>162</v>
      </c>
      <c r="N85" s="289">
        <f>+SUMIF('Programska klasifikacija '!$N:$N,$L85,'Programska klasifikacija '!Q:Q)</f>
        <v>9230</v>
      </c>
      <c r="O85" s="289">
        <f>+SUMIF('Programska klasifikacija '!$N:$N,$L85,'Programska klasifikacija '!R:R)</f>
        <v>0</v>
      </c>
      <c r="P85" s="289">
        <f>+N85+O85</f>
        <v>9230</v>
      </c>
      <c r="Q85" s="160"/>
      <c r="S85" s="160"/>
    </row>
    <row r="86" spans="1:19" s="98" customFormat="1" ht="20.25" hidden="1" customHeight="1" x14ac:dyDescent="0.25">
      <c r="A86" s="167"/>
      <c r="B86" s="167"/>
      <c r="C86" s="167"/>
      <c r="D86" s="182"/>
      <c r="E86" s="182"/>
      <c r="F86" s="183"/>
      <c r="G86" s="108"/>
      <c r="H86" s="115"/>
      <c r="I86" s="115"/>
      <c r="J86" s="115"/>
      <c r="K86" s="176">
        <v>32219</v>
      </c>
      <c r="L86" s="177"/>
      <c r="M86" s="177" t="s">
        <v>163</v>
      </c>
      <c r="N86" s="287">
        <f t="shared" ref="N86:P86" si="60">N87</f>
        <v>3000</v>
      </c>
      <c r="O86" s="287">
        <f t="shared" si="60"/>
        <v>0</v>
      </c>
      <c r="P86" s="287">
        <f t="shared" si="60"/>
        <v>3000</v>
      </c>
      <c r="Q86" s="160"/>
      <c r="S86" s="160"/>
    </row>
    <row r="87" spans="1:19" s="98" customFormat="1" ht="20.25" hidden="1" customHeight="1" x14ac:dyDescent="0.25">
      <c r="A87" s="167"/>
      <c r="B87" s="167"/>
      <c r="C87" s="167"/>
      <c r="D87" s="182"/>
      <c r="E87" s="182"/>
      <c r="F87" s="183"/>
      <c r="G87" s="108"/>
      <c r="H87" s="115"/>
      <c r="I87" s="115"/>
      <c r="J87" s="115"/>
      <c r="K87" s="9"/>
      <c r="L87" s="155">
        <v>322190</v>
      </c>
      <c r="M87" s="157" t="s">
        <v>163</v>
      </c>
      <c r="N87" s="289">
        <f>+SUMIF('Programska klasifikacija '!$N:$N,$L87,'Programska klasifikacija '!Q:Q)</f>
        <v>3000</v>
      </c>
      <c r="O87" s="289">
        <f>+SUMIF('Programska klasifikacija '!$N:$N,$L87,'Programska klasifikacija '!R:R)</f>
        <v>0</v>
      </c>
      <c r="P87" s="289">
        <f>+N87+O87</f>
        <v>3000</v>
      </c>
      <c r="Q87" s="160"/>
      <c r="S87" s="160"/>
    </row>
    <row r="88" spans="1:19" s="98" customFormat="1" ht="20.25" hidden="1" customHeight="1" x14ac:dyDescent="0.25">
      <c r="A88" s="167"/>
      <c r="B88" s="167"/>
      <c r="C88" s="167"/>
      <c r="D88" s="182"/>
      <c r="E88" s="182"/>
      <c r="F88" s="183"/>
      <c r="G88" s="108"/>
      <c r="H88" s="115"/>
      <c r="I88" s="115"/>
      <c r="J88" s="115">
        <v>3222</v>
      </c>
      <c r="K88" s="115"/>
      <c r="L88" s="116"/>
      <c r="M88" s="111" t="s">
        <v>164</v>
      </c>
      <c r="N88" s="286">
        <f t="shared" ref="N88:O88" si="61">N89+N91</f>
        <v>408650</v>
      </c>
      <c r="O88" s="286">
        <f t="shared" si="61"/>
        <v>-30000</v>
      </c>
      <c r="P88" s="286">
        <f t="shared" ref="P88" si="62">P89+P91</f>
        <v>378650</v>
      </c>
      <c r="Q88" s="160"/>
      <c r="S88" s="160"/>
    </row>
    <row r="89" spans="1:19" s="98" customFormat="1" ht="20.25" hidden="1" customHeight="1" x14ac:dyDescent="0.25">
      <c r="A89" s="167"/>
      <c r="B89" s="167"/>
      <c r="C89" s="167"/>
      <c r="D89" s="182"/>
      <c r="E89" s="182"/>
      <c r="F89" s="183"/>
      <c r="G89" s="108"/>
      <c r="H89" s="115"/>
      <c r="I89" s="115"/>
      <c r="J89" s="115"/>
      <c r="K89" s="176">
        <v>32221</v>
      </c>
      <c r="L89" s="177"/>
      <c r="M89" s="177" t="s">
        <v>165</v>
      </c>
      <c r="N89" s="287">
        <f t="shared" ref="N89:P89" si="63">N90</f>
        <v>261340</v>
      </c>
      <c r="O89" s="287">
        <f t="shared" si="63"/>
        <v>-10000</v>
      </c>
      <c r="P89" s="287">
        <f t="shared" si="63"/>
        <v>251340</v>
      </c>
      <c r="Q89" s="160"/>
      <c r="S89" s="160"/>
    </row>
    <row r="90" spans="1:19" s="98" customFormat="1" ht="20.25" hidden="1" customHeight="1" x14ac:dyDescent="0.25">
      <c r="A90" s="167"/>
      <c r="B90" s="167"/>
      <c r="C90" s="167"/>
      <c r="D90" s="182"/>
      <c r="E90" s="182"/>
      <c r="F90" s="183"/>
      <c r="G90" s="108"/>
      <c r="H90" s="115"/>
      <c r="I90" s="115"/>
      <c r="J90" s="115"/>
      <c r="K90" s="9"/>
      <c r="L90" s="155">
        <v>322210</v>
      </c>
      <c r="M90" s="157" t="s">
        <v>165</v>
      </c>
      <c r="N90" s="289">
        <f>+SUMIF('Programska klasifikacija '!$N:$N,$L90,'Programska klasifikacija '!Q:Q)</f>
        <v>261340</v>
      </c>
      <c r="O90" s="289">
        <f>+SUMIF('Programska klasifikacija '!$N:$N,$L90,'Programska klasifikacija '!R:R)</f>
        <v>-10000</v>
      </c>
      <c r="P90" s="289">
        <f>+N90+O90</f>
        <v>251340</v>
      </c>
      <c r="Q90" s="160"/>
      <c r="S90" s="160"/>
    </row>
    <row r="91" spans="1:19" s="98" customFormat="1" ht="20.25" hidden="1" customHeight="1" x14ac:dyDescent="0.25">
      <c r="A91" s="167"/>
      <c r="B91" s="167"/>
      <c r="C91" s="167"/>
      <c r="D91" s="182"/>
      <c r="E91" s="182"/>
      <c r="F91" s="183"/>
      <c r="G91" s="108"/>
      <c r="H91" s="115"/>
      <c r="I91" s="115"/>
      <c r="J91" s="115"/>
      <c r="K91" s="176">
        <v>32222</v>
      </c>
      <c r="L91" s="177"/>
      <c r="M91" s="177" t="s">
        <v>167</v>
      </c>
      <c r="N91" s="287">
        <f t="shared" ref="N91:P91" si="64">N92</f>
        <v>147310</v>
      </c>
      <c r="O91" s="287">
        <f t="shared" si="64"/>
        <v>-20000</v>
      </c>
      <c r="P91" s="287">
        <f t="shared" si="64"/>
        <v>127310</v>
      </c>
      <c r="Q91" s="160"/>
      <c r="S91" s="160"/>
    </row>
    <row r="92" spans="1:19" s="98" customFormat="1" ht="20.25" hidden="1" customHeight="1" x14ac:dyDescent="0.25">
      <c r="A92" s="167"/>
      <c r="B92" s="167"/>
      <c r="C92" s="167"/>
      <c r="D92" s="182"/>
      <c r="E92" s="182"/>
      <c r="F92" s="183"/>
      <c r="G92" s="108"/>
      <c r="H92" s="115"/>
      <c r="I92" s="115"/>
      <c r="J92" s="115"/>
      <c r="K92" s="9"/>
      <c r="L92" s="155">
        <v>322220</v>
      </c>
      <c r="M92" s="157" t="s">
        <v>167</v>
      </c>
      <c r="N92" s="289">
        <f>+SUMIF('Programska klasifikacija '!$N:$N,$L92,'Programska klasifikacija '!Q:Q)</f>
        <v>147310</v>
      </c>
      <c r="O92" s="289">
        <f>+SUMIF('Programska klasifikacija '!$N:$N,$L92,'Programska klasifikacija '!R:R)</f>
        <v>-20000</v>
      </c>
      <c r="P92" s="289">
        <f>+N92+O92</f>
        <v>127310</v>
      </c>
      <c r="Q92" s="160"/>
      <c r="S92" s="160"/>
    </row>
    <row r="93" spans="1:19" s="98" customFormat="1" ht="20.25" hidden="1" customHeight="1" x14ac:dyDescent="0.25">
      <c r="A93" s="167"/>
      <c r="B93" s="167"/>
      <c r="C93" s="167"/>
      <c r="D93" s="182"/>
      <c r="E93" s="182"/>
      <c r="F93" s="183"/>
      <c r="G93" s="108"/>
      <c r="H93" s="115"/>
      <c r="I93" s="115"/>
      <c r="J93" s="115">
        <v>3223</v>
      </c>
      <c r="K93" s="115"/>
      <c r="L93" s="116"/>
      <c r="M93" s="111" t="s">
        <v>170</v>
      </c>
      <c r="N93" s="286">
        <f t="shared" ref="N93:O93" si="65">N94+N97+N99</f>
        <v>44642</v>
      </c>
      <c r="O93" s="286">
        <f t="shared" si="65"/>
        <v>0</v>
      </c>
      <c r="P93" s="286">
        <f t="shared" ref="P93" si="66">P94+P97+P99</f>
        <v>44642</v>
      </c>
      <c r="Q93" s="160"/>
      <c r="S93" s="160"/>
    </row>
    <row r="94" spans="1:19" s="98" customFormat="1" ht="20.25" hidden="1" customHeight="1" x14ac:dyDescent="0.25">
      <c r="A94" s="167"/>
      <c r="B94" s="167"/>
      <c r="C94" s="167"/>
      <c r="D94" s="182"/>
      <c r="E94" s="182"/>
      <c r="F94" s="183"/>
      <c r="G94" s="108"/>
      <c r="H94" s="115"/>
      <c r="I94" s="115"/>
      <c r="J94" s="115"/>
      <c r="K94" s="176">
        <v>32231</v>
      </c>
      <c r="L94" s="177"/>
      <c r="M94" s="177" t="s">
        <v>171</v>
      </c>
      <c r="N94" s="287">
        <f t="shared" ref="N94:O94" si="67">N95+N96</f>
        <v>20592</v>
      </c>
      <c r="O94" s="287">
        <f t="shared" si="67"/>
        <v>0</v>
      </c>
      <c r="P94" s="287">
        <f t="shared" ref="P94" si="68">P95+P96</f>
        <v>20592</v>
      </c>
      <c r="Q94" s="160"/>
      <c r="S94" s="160"/>
    </row>
    <row r="95" spans="1:19" s="98" customFormat="1" ht="20.25" hidden="1" customHeight="1" x14ac:dyDescent="0.25">
      <c r="A95" s="167"/>
      <c r="B95" s="167"/>
      <c r="C95" s="167"/>
      <c r="D95" s="182"/>
      <c r="E95" s="182"/>
      <c r="F95" s="183"/>
      <c r="G95" s="108"/>
      <c r="H95" s="115"/>
      <c r="I95" s="115"/>
      <c r="J95" s="115"/>
      <c r="K95" s="9"/>
      <c r="L95" s="155">
        <v>322310</v>
      </c>
      <c r="M95" s="157" t="s">
        <v>171</v>
      </c>
      <c r="N95" s="289">
        <f>+SUMIF('Programska klasifikacija '!$N:$N,$L95,'Programska klasifikacija '!Q:Q)</f>
        <v>20592</v>
      </c>
      <c r="O95" s="289">
        <f>+SUMIF('Programska klasifikacija '!$N:$N,$L95,'Programska klasifikacija '!R:R)</f>
        <v>0</v>
      </c>
      <c r="P95" s="289">
        <f t="shared" ref="P95:P96" si="69">+N95+O95</f>
        <v>20592</v>
      </c>
      <c r="Q95" s="160"/>
      <c r="S95" s="160"/>
    </row>
    <row r="96" spans="1:19" s="98" customFormat="1" ht="20.25" hidden="1" customHeight="1" x14ac:dyDescent="0.25">
      <c r="A96" s="167"/>
      <c r="B96" s="167"/>
      <c r="C96" s="167"/>
      <c r="D96" s="182"/>
      <c r="E96" s="182"/>
      <c r="F96" s="183"/>
      <c r="G96" s="108"/>
      <c r="H96" s="115"/>
      <c r="I96" s="115"/>
      <c r="J96" s="115"/>
      <c r="K96" s="9"/>
      <c r="L96" s="155">
        <v>322311</v>
      </c>
      <c r="M96" s="157" t="s">
        <v>262</v>
      </c>
      <c r="N96" s="289">
        <f>+SUMIF('Programska klasifikacija '!$N:$N,$L96,'Programska klasifikacija '!Q:Q)</f>
        <v>0</v>
      </c>
      <c r="O96" s="289">
        <f>+SUMIF('Programska klasifikacija '!$N:$N,$L96,'Programska klasifikacija '!R:R)</f>
        <v>0</v>
      </c>
      <c r="P96" s="289">
        <f t="shared" si="69"/>
        <v>0</v>
      </c>
      <c r="Q96" s="160"/>
      <c r="S96" s="160"/>
    </row>
    <row r="97" spans="1:19" s="98" customFormat="1" ht="20.25" hidden="1" customHeight="1" x14ac:dyDescent="0.25">
      <c r="A97" s="167"/>
      <c r="B97" s="167"/>
      <c r="C97" s="167"/>
      <c r="D97" s="182"/>
      <c r="E97" s="182"/>
      <c r="F97" s="183"/>
      <c r="G97" s="108"/>
      <c r="H97" s="115"/>
      <c r="I97" s="115"/>
      <c r="J97" s="115"/>
      <c r="K97" s="176">
        <v>32233</v>
      </c>
      <c r="L97" s="177"/>
      <c r="M97" s="177" t="s">
        <v>173</v>
      </c>
      <c r="N97" s="287">
        <f t="shared" ref="N97:P97" si="70">N98</f>
        <v>11380</v>
      </c>
      <c r="O97" s="287">
        <f t="shared" si="70"/>
        <v>0</v>
      </c>
      <c r="P97" s="287">
        <f t="shared" si="70"/>
        <v>11380</v>
      </c>
      <c r="Q97" s="160"/>
      <c r="S97" s="160"/>
    </row>
    <row r="98" spans="1:19" s="98" customFormat="1" ht="20.25" hidden="1" customHeight="1" x14ac:dyDescent="0.25">
      <c r="A98" s="167"/>
      <c r="B98" s="167"/>
      <c r="C98" s="167"/>
      <c r="D98" s="182"/>
      <c r="E98" s="182"/>
      <c r="F98" s="183"/>
      <c r="G98" s="108"/>
      <c r="H98" s="115"/>
      <c r="I98" s="115"/>
      <c r="J98" s="115"/>
      <c r="K98" s="9"/>
      <c r="L98" s="155">
        <v>322330</v>
      </c>
      <c r="M98" s="157" t="s">
        <v>173</v>
      </c>
      <c r="N98" s="289">
        <f>+SUMIF('Programska klasifikacija '!$N:$N,$L98,'Programska klasifikacija '!Q:Q)</f>
        <v>11380</v>
      </c>
      <c r="O98" s="289">
        <f>+SUMIF('Programska klasifikacija '!$N:$N,$L98,'Programska klasifikacija '!R:R)</f>
        <v>0</v>
      </c>
      <c r="P98" s="289">
        <f>+N98+O98</f>
        <v>11380</v>
      </c>
      <c r="Q98" s="160"/>
      <c r="S98" s="160"/>
    </row>
    <row r="99" spans="1:19" s="98" customFormat="1" ht="20.25" hidden="1" customHeight="1" x14ac:dyDescent="0.25">
      <c r="A99" s="167"/>
      <c r="B99" s="167"/>
      <c r="C99" s="167"/>
      <c r="D99" s="182"/>
      <c r="E99" s="182"/>
      <c r="F99" s="183"/>
      <c r="G99" s="108"/>
      <c r="H99" s="115"/>
      <c r="I99" s="115"/>
      <c r="J99" s="115"/>
      <c r="K99" s="176">
        <v>32234</v>
      </c>
      <c r="L99" s="177"/>
      <c r="M99" s="177" t="s">
        <v>174</v>
      </c>
      <c r="N99" s="287">
        <f t="shared" ref="N99:P99" si="71">N100</f>
        <v>12670</v>
      </c>
      <c r="O99" s="287">
        <f t="shared" si="71"/>
        <v>0</v>
      </c>
      <c r="P99" s="287">
        <f t="shared" si="71"/>
        <v>12670</v>
      </c>
      <c r="Q99" s="160"/>
      <c r="S99" s="160"/>
    </row>
    <row r="100" spans="1:19" s="98" customFormat="1" ht="20.25" hidden="1" customHeight="1" x14ac:dyDescent="0.25">
      <c r="A100" s="167"/>
      <c r="B100" s="167"/>
      <c r="C100" s="167"/>
      <c r="D100" s="182"/>
      <c r="E100" s="182"/>
      <c r="F100" s="183"/>
      <c r="G100" s="108"/>
      <c r="H100" s="115"/>
      <c r="I100" s="115"/>
      <c r="J100" s="115"/>
      <c r="K100" s="9"/>
      <c r="L100" s="155">
        <v>322340</v>
      </c>
      <c r="M100" s="157" t="s">
        <v>174</v>
      </c>
      <c r="N100" s="289">
        <f>+SUMIF('Programska klasifikacija '!$N:$N,$L100,'Programska klasifikacija '!Q:Q)</f>
        <v>12670</v>
      </c>
      <c r="O100" s="289">
        <f>+SUMIF('Programska klasifikacija '!$N:$N,$L100,'Programska klasifikacija '!R:R)</f>
        <v>0</v>
      </c>
      <c r="P100" s="289">
        <f>+N100+O100</f>
        <v>12670</v>
      </c>
      <c r="Q100" s="160"/>
      <c r="S100" s="160"/>
    </row>
    <row r="101" spans="1:19" s="98" customFormat="1" ht="20.25" hidden="1" customHeight="1" x14ac:dyDescent="0.25">
      <c r="A101" s="167"/>
      <c r="B101" s="167"/>
      <c r="C101" s="167"/>
      <c r="D101" s="182"/>
      <c r="E101" s="182"/>
      <c r="F101" s="183"/>
      <c r="G101" s="108"/>
      <c r="H101" s="115"/>
      <c r="I101" s="115"/>
      <c r="J101" s="115">
        <v>3224</v>
      </c>
      <c r="K101" s="115"/>
      <c r="L101" s="116"/>
      <c r="M101" s="111" t="s">
        <v>352</v>
      </c>
      <c r="N101" s="286">
        <f t="shared" ref="N101:P102" si="72">N102</f>
        <v>4000</v>
      </c>
      <c r="O101" s="286">
        <f t="shared" si="72"/>
        <v>-4000</v>
      </c>
      <c r="P101" s="286">
        <f t="shared" si="72"/>
        <v>0</v>
      </c>
      <c r="Q101" s="160"/>
      <c r="S101" s="160"/>
    </row>
    <row r="102" spans="1:19" s="98" customFormat="1" ht="28.5" hidden="1" customHeight="1" x14ac:dyDescent="0.25">
      <c r="A102" s="167"/>
      <c r="B102" s="167"/>
      <c r="C102" s="167"/>
      <c r="D102" s="182"/>
      <c r="E102" s="182"/>
      <c r="F102" s="183"/>
      <c r="G102" s="108"/>
      <c r="H102" s="115"/>
      <c r="I102" s="115"/>
      <c r="J102" s="115"/>
      <c r="K102" s="176">
        <v>32242</v>
      </c>
      <c r="L102" s="177"/>
      <c r="M102" s="177" t="s">
        <v>353</v>
      </c>
      <c r="N102" s="287">
        <f t="shared" si="72"/>
        <v>4000</v>
      </c>
      <c r="O102" s="287">
        <f t="shared" si="72"/>
        <v>-4000</v>
      </c>
      <c r="P102" s="287">
        <f t="shared" si="72"/>
        <v>0</v>
      </c>
      <c r="Q102" s="160"/>
      <c r="S102" s="160"/>
    </row>
    <row r="103" spans="1:19" s="98" customFormat="1" ht="21.75" hidden="1" customHeight="1" x14ac:dyDescent="0.25">
      <c r="A103" s="167"/>
      <c r="B103" s="167"/>
      <c r="C103" s="167"/>
      <c r="D103" s="182"/>
      <c r="E103" s="182"/>
      <c r="F103" s="183"/>
      <c r="G103" s="108"/>
      <c r="H103" s="115"/>
      <c r="I103" s="115"/>
      <c r="J103" s="115"/>
      <c r="K103" s="9"/>
      <c r="L103" s="155">
        <v>322420</v>
      </c>
      <c r="M103" s="157" t="s">
        <v>353</v>
      </c>
      <c r="N103" s="289">
        <f>+SUMIF('Programska klasifikacija '!$N:$N,$L103,'Programska klasifikacija '!Q:Q)</f>
        <v>4000</v>
      </c>
      <c r="O103" s="289">
        <f>+SUMIF('Programska klasifikacija '!$N:$N,$L103,'Programska klasifikacija '!R:R)</f>
        <v>-4000</v>
      </c>
      <c r="P103" s="289">
        <f>+N103+O103</f>
        <v>0</v>
      </c>
      <c r="Q103" s="160"/>
      <c r="S103" s="160"/>
    </row>
    <row r="104" spans="1:19" s="98" customFormat="1" ht="20.25" hidden="1" customHeight="1" x14ac:dyDescent="0.25">
      <c r="A104" s="167"/>
      <c r="B104" s="167"/>
      <c r="C104" s="167"/>
      <c r="D104" s="182"/>
      <c r="E104" s="182"/>
      <c r="F104" s="183"/>
      <c r="G104" s="108"/>
      <c r="H104" s="115"/>
      <c r="I104" s="115"/>
      <c r="J104" s="115">
        <v>3225</v>
      </c>
      <c r="K104" s="115"/>
      <c r="L104" s="116"/>
      <c r="M104" s="111" t="s">
        <v>354</v>
      </c>
      <c r="N104" s="286">
        <f t="shared" ref="N104:O104" si="73">N105+N107</f>
        <v>7750</v>
      </c>
      <c r="O104" s="286">
        <f t="shared" si="73"/>
        <v>7000</v>
      </c>
      <c r="P104" s="286">
        <f t="shared" ref="P104" si="74">P105+P107</f>
        <v>14750</v>
      </c>
      <c r="Q104" s="160"/>
      <c r="S104" s="160"/>
    </row>
    <row r="105" spans="1:19" s="98" customFormat="1" ht="20.25" hidden="1" customHeight="1" x14ac:dyDescent="0.25">
      <c r="A105" s="167"/>
      <c r="B105" s="167"/>
      <c r="C105" s="167"/>
      <c r="D105" s="182"/>
      <c r="E105" s="182"/>
      <c r="F105" s="183"/>
      <c r="G105" s="108"/>
      <c r="H105" s="115"/>
      <c r="I105" s="115"/>
      <c r="J105" s="115"/>
      <c r="K105" s="176">
        <v>32251</v>
      </c>
      <c r="L105" s="177"/>
      <c r="M105" s="177" t="s">
        <v>178</v>
      </c>
      <c r="N105" s="287">
        <f t="shared" ref="N105:P105" si="75">N106</f>
        <v>3950</v>
      </c>
      <c r="O105" s="287">
        <f t="shared" si="75"/>
        <v>7000</v>
      </c>
      <c r="P105" s="287">
        <f t="shared" si="75"/>
        <v>10950</v>
      </c>
      <c r="Q105" s="160"/>
      <c r="S105" s="160"/>
    </row>
    <row r="106" spans="1:19" s="98" customFormat="1" ht="20.25" hidden="1" customHeight="1" x14ac:dyDescent="0.25">
      <c r="A106" s="167"/>
      <c r="B106" s="167"/>
      <c r="C106" s="167"/>
      <c r="D106" s="182"/>
      <c r="E106" s="182"/>
      <c r="F106" s="183"/>
      <c r="G106" s="108"/>
      <c r="H106" s="115"/>
      <c r="I106" s="115"/>
      <c r="J106" s="115"/>
      <c r="K106" s="9"/>
      <c r="L106" s="155">
        <v>322510</v>
      </c>
      <c r="M106" s="157" t="s">
        <v>178</v>
      </c>
      <c r="N106" s="289">
        <f>+SUMIF('Programska klasifikacija '!$N:$N,$L106,'Programska klasifikacija '!Q:Q)</f>
        <v>3950</v>
      </c>
      <c r="O106" s="289">
        <f>+SUMIF('Programska klasifikacija '!$N:$N,$L106,'Programska klasifikacija '!R:R)</f>
        <v>7000</v>
      </c>
      <c r="P106" s="289">
        <f>+N106+O106</f>
        <v>10950</v>
      </c>
      <c r="Q106" s="160"/>
      <c r="S106" s="160"/>
    </row>
    <row r="107" spans="1:19" s="98" customFormat="1" ht="20.25" hidden="1" customHeight="1" x14ac:dyDescent="0.25">
      <c r="A107" s="167"/>
      <c r="B107" s="167"/>
      <c r="C107" s="167"/>
      <c r="D107" s="182"/>
      <c r="E107" s="182"/>
      <c r="F107" s="183"/>
      <c r="G107" s="108"/>
      <c r="H107" s="115"/>
      <c r="I107" s="115"/>
      <c r="J107" s="115"/>
      <c r="K107" s="176">
        <v>32252</v>
      </c>
      <c r="L107" s="177"/>
      <c r="M107" s="177" t="s">
        <v>179</v>
      </c>
      <c r="N107" s="287">
        <f t="shared" ref="N107:P107" si="76">N108</f>
        <v>3800</v>
      </c>
      <c r="O107" s="287">
        <f t="shared" si="76"/>
        <v>0</v>
      </c>
      <c r="P107" s="287">
        <f t="shared" si="76"/>
        <v>3800</v>
      </c>
      <c r="Q107" s="160"/>
      <c r="S107" s="160"/>
    </row>
    <row r="108" spans="1:19" s="98" customFormat="1" ht="20.25" hidden="1" customHeight="1" x14ac:dyDescent="0.25">
      <c r="A108" s="167"/>
      <c r="B108" s="167"/>
      <c r="C108" s="167"/>
      <c r="D108" s="182"/>
      <c r="E108" s="182"/>
      <c r="F108" s="183"/>
      <c r="G108" s="108"/>
      <c r="H108" s="115"/>
      <c r="I108" s="115"/>
      <c r="J108" s="115"/>
      <c r="K108" s="9"/>
      <c r="L108" s="155">
        <v>322520</v>
      </c>
      <c r="M108" s="157" t="s">
        <v>179</v>
      </c>
      <c r="N108" s="289">
        <f>+SUMIF('Programska klasifikacija '!$N:$N,$L108,'Programska klasifikacija '!Q:Q)</f>
        <v>3800</v>
      </c>
      <c r="O108" s="289">
        <f>+SUMIF('Programska klasifikacija '!$N:$N,$L108,'Programska klasifikacija '!R:R)</f>
        <v>0</v>
      </c>
      <c r="P108" s="289">
        <f>+N108+O108</f>
        <v>3800</v>
      </c>
      <c r="Q108" s="160"/>
      <c r="S108" s="160"/>
    </row>
    <row r="109" spans="1:19" s="98" customFormat="1" ht="20.25" hidden="1" customHeight="1" x14ac:dyDescent="0.25">
      <c r="A109" s="167"/>
      <c r="B109" s="167"/>
      <c r="C109" s="167"/>
      <c r="D109" s="182"/>
      <c r="E109" s="182"/>
      <c r="F109" s="183"/>
      <c r="G109" s="108"/>
      <c r="H109" s="115"/>
      <c r="I109" s="115"/>
      <c r="J109" s="115">
        <v>3227</v>
      </c>
      <c r="K109" s="115"/>
      <c r="L109" s="116"/>
      <c r="M109" s="111" t="s">
        <v>180</v>
      </c>
      <c r="N109" s="286">
        <f t="shared" ref="N109:P110" si="77">N110</f>
        <v>6000</v>
      </c>
      <c r="O109" s="286">
        <f t="shared" si="77"/>
        <v>0</v>
      </c>
      <c r="P109" s="286">
        <f t="shared" si="77"/>
        <v>6000</v>
      </c>
      <c r="Q109" s="160"/>
      <c r="S109" s="160"/>
    </row>
    <row r="110" spans="1:19" s="98" customFormat="1" ht="20.25" hidden="1" customHeight="1" x14ac:dyDescent="0.25">
      <c r="A110" s="167"/>
      <c r="B110" s="167"/>
      <c r="C110" s="167"/>
      <c r="D110" s="182"/>
      <c r="E110" s="182"/>
      <c r="F110" s="183"/>
      <c r="G110" s="108"/>
      <c r="H110" s="115"/>
      <c r="I110" s="115"/>
      <c r="J110" s="115"/>
      <c r="K110" s="176">
        <v>32271</v>
      </c>
      <c r="L110" s="177"/>
      <c r="M110" s="177" t="s">
        <v>180</v>
      </c>
      <c r="N110" s="287">
        <f t="shared" si="77"/>
        <v>6000</v>
      </c>
      <c r="O110" s="287">
        <f t="shared" si="77"/>
        <v>0</v>
      </c>
      <c r="P110" s="287">
        <f t="shared" si="77"/>
        <v>6000</v>
      </c>
      <c r="Q110" s="160"/>
      <c r="S110" s="160"/>
    </row>
    <row r="111" spans="1:19" s="98" customFormat="1" ht="20.25" hidden="1" customHeight="1" x14ac:dyDescent="0.25">
      <c r="A111" s="167"/>
      <c r="B111" s="167"/>
      <c r="C111" s="167"/>
      <c r="D111" s="182"/>
      <c r="E111" s="182"/>
      <c r="F111" s="183"/>
      <c r="G111" s="108"/>
      <c r="H111" s="115"/>
      <c r="I111" s="115"/>
      <c r="J111" s="115"/>
      <c r="K111" s="9"/>
      <c r="L111" s="155">
        <v>322710</v>
      </c>
      <c r="M111" s="157" t="s">
        <v>180</v>
      </c>
      <c r="N111" s="289">
        <f>+SUMIF('Programska klasifikacija '!$N:$N,$L111,'Programska klasifikacija '!Q:Q)</f>
        <v>6000</v>
      </c>
      <c r="O111" s="289">
        <f>+SUMIF('Programska klasifikacija '!$N:$N,$L111,'Programska klasifikacija '!R:R)</f>
        <v>0</v>
      </c>
      <c r="P111" s="289">
        <f>+N111+O111</f>
        <v>6000</v>
      </c>
      <c r="Q111" s="160"/>
      <c r="S111" s="160"/>
    </row>
    <row r="112" spans="1:19" s="194" customFormat="1" ht="20.25" hidden="1" customHeight="1" x14ac:dyDescent="0.25">
      <c r="A112" s="172"/>
      <c r="B112" s="172"/>
      <c r="C112" s="172"/>
      <c r="D112" s="187"/>
      <c r="E112" s="187"/>
      <c r="F112" s="188"/>
      <c r="G112" s="189"/>
      <c r="H112" s="190"/>
      <c r="I112" s="115">
        <v>323</v>
      </c>
      <c r="J112" s="115"/>
      <c r="K112" s="115"/>
      <c r="L112" s="116"/>
      <c r="M112" s="111" t="s">
        <v>182</v>
      </c>
      <c r="N112" s="286">
        <f t="shared" ref="N112:O112" si="78">N113+N123+N130+N133+N141+N148+N153+N161+N164</f>
        <v>398240</v>
      </c>
      <c r="O112" s="286">
        <f t="shared" si="78"/>
        <v>52500</v>
      </c>
      <c r="P112" s="286">
        <f t="shared" ref="P112" si="79">P113+P123+P130+P133+P141+P148+P153+P161+P164</f>
        <v>450740</v>
      </c>
      <c r="Q112" s="216"/>
      <c r="S112" s="160"/>
    </row>
    <row r="113" spans="1:19" s="98" customFormat="1" ht="20.25" hidden="1" customHeight="1" x14ac:dyDescent="0.25">
      <c r="A113" s="167"/>
      <c r="B113" s="167"/>
      <c r="C113" s="167"/>
      <c r="D113" s="182"/>
      <c r="E113" s="182"/>
      <c r="F113" s="183"/>
      <c r="G113" s="108"/>
      <c r="H113" s="115"/>
      <c r="I113" s="115"/>
      <c r="J113" s="115">
        <v>3231</v>
      </c>
      <c r="K113" s="115"/>
      <c r="L113" s="116"/>
      <c r="M113" s="111" t="s">
        <v>355</v>
      </c>
      <c r="N113" s="286">
        <f t="shared" ref="N113:O113" si="80">N114+N116+N118+N120</f>
        <v>24520</v>
      </c>
      <c r="O113" s="286">
        <f t="shared" si="80"/>
        <v>500</v>
      </c>
      <c r="P113" s="286">
        <f t="shared" ref="P113" si="81">P114+P116+P118+P120</f>
        <v>25020</v>
      </c>
      <c r="Q113" s="160"/>
      <c r="S113" s="160"/>
    </row>
    <row r="114" spans="1:19" s="98" customFormat="1" ht="20.25" hidden="1" customHeight="1" x14ac:dyDescent="0.25">
      <c r="A114" s="167"/>
      <c r="B114" s="167"/>
      <c r="C114" s="167"/>
      <c r="D114" s="182"/>
      <c r="E114" s="182"/>
      <c r="F114" s="183"/>
      <c r="G114" s="108"/>
      <c r="H114" s="115"/>
      <c r="I114" s="115"/>
      <c r="J114" s="115"/>
      <c r="K114" s="176">
        <v>32311</v>
      </c>
      <c r="L114" s="177"/>
      <c r="M114" s="177" t="s">
        <v>356</v>
      </c>
      <c r="N114" s="287">
        <f t="shared" ref="N114:P114" si="82">N115</f>
        <v>16590</v>
      </c>
      <c r="O114" s="287">
        <f t="shared" si="82"/>
        <v>500</v>
      </c>
      <c r="P114" s="287">
        <f t="shared" si="82"/>
        <v>17090</v>
      </c>
      <c r="Q114" s="160"/>
      <c r="S114" s="160"/>
    </row>
    <row r="115" spans="1:19" s="98" customFormat="1" ht="20.25" hidden="1" customHeight="1" x14ac:dyDescent="0.25">
      <c r="A115" s="167"/>
      <c r="B115" s="167"/>
      <c r="C115" s="167"/>
      <c r="D115" s="182"/>
      <c r="E115" s="182"/>
      <c r="F115" s="183"/>
      <c r="G115" s="108"/>
      <c r="H115" s="115"/>
      <c r="I115" s="115"/>
      <c r="J115" s="115"/>
      <c r="K115" s="9"/>
      <c r="L115" s="155">
        <v>323110</v>
      </c>
      <c r="M115" s="157" t="s">
        <v>356</v>
      </c>
      <c r="N115" s="289">
        <f>+SUMIF('Programska klasifikacija '!$N:$N,$L115,'Programska klasifikacija '!Q:Q)</f>
        <v>16590</v>
      </c>
      <c r="O115" s="289">
        <f>+SUMIF('Programska klasifikacija '!$N:$N,$L115,'Programska klasifikacija '!R:R)</f>
        <v>500</v>
      </c>
      <c r="P115" s="289">
        <f>+N115+O115</f>
        <v>17090</v>
      </c>
      <c r="Q115" s="160"/>
      <c r="S115" s="160"/>
    </row>
    <row r="116" spans="1:19" s="98" customFormat="1" ht="20.25" hidden="1" customHeight="1" x14ac:dyDescent="0.25">
      <c r="A116" s="167"/>
      <c r="B116" s="167"/>
      <c r="C116" s="167"/>
      <c r="D116" s="182"/>
      <c r="E116" s="182"/>
      <c r="F116" s="183"/>
      <c r="G116" s="108"/>
      <c r="H116" s="115"/>
      <c r="I116" s="115"/>
      <c r="J116" s="115"/>
      <c r="K116" s="176">
        <v>32312</v>
      </c>
      <c r="L116" s="177"/>
      <c r="M116" s="177" t="s">
        <v>185</v>
      </c>
      <c r="N116" s="287">
        <f t="shared" ref="N116:P116" si="83">N117</f>
        <v>0</v>
      </c>
      <c r="O116" s="287">
        <f t="shared" si="83"/>
        <v>0</v>
      </c>
      <c r="P116" s="287">
        <f t="shared" si="83"/>
        <v>0</v>
      </c>
      <c r="Q116" s="160"/>
      <c r="S116" s="160"/>
    </row>
    <row r="117" spans="1:19" s="98" customFormat="1" ht="20.25" hidden="1" customHeight="1" x14ac:dyDescent="0.25">
      <c r="A117" s="167"/>
      <c r="B117" s="167"/>
      <c r="C117" s="167"/>
      <c r="D117" s="182"/>
      <c r="E117" s="182"/>
      <c r="F117" s="183"/>
      <c r="G117" s="108"/>
      <c r="H117" s="115"/>
      <c r="I117" s="115"/>
      <c r="J117" s="115"/>
      <c r="K117" s="9"/>
      <c r="L117" s="155">
        <v>323120</v>
      </c>
      <c r="M117" s="157" t="s">
        <v>185</v>
      </c>
      <c r="N117" s="289">
        <f>+SUMIF('Programska klasifikacija '!$N:$N,$L117,'Programska klasifikacija '!Q:Q)</f>
        <v>0</v>
      </c>
      <c r="O117" s="289">
        <f>+SUMIF('Programska klasifikacija '!$N:$N,$L117,'Programska klasifikacija '!R:R)</f>
        <v>0</v>
      </c>
      <c r="P117" s="289">
        <f>+N117+O117</f>
        <v>0</v>
      </c>
      <c r="Q117" s="160"/>
      <c r="S117" s="160"/>
    </row>
    <row r="118" spans="1:19" s="98" customFormat="1" ht="20.25" hidden="1" customHeight="1" x14ac:dyDescent="0.25">
      <c r="A118" s="167"/>
      <c r="B118" s="167"/>
      <c r="C118" s="167"/>
      <c r="D118" s="182"/>
      <c r="E118" s="182"/>
      <c r="F118" s="183"/>
      <c r="G118" s="108"/>
      <c r="H118" s="115"/>
      <c r="I118" s="115"/>
      <c r="J118" s="115"/>
      <c r="K118" s="176">
        <v>32313</v>
      </c>
      <c r="L118" s="177"/>
      <c r="M118" s="177" t="s">
        <v>186</v>
      </c>
      <c r="N118" s="287">
        <f t="shared" ref="N118:P118" si="84">N119</f>
        <v>5630</v>
      </c>
      <c r="O118" s="287">
        <f t="shared" si="84"/>
        <v>0</v>
      </c>
      <c r="P118" s="287">
        <f t="shared" si="84"/>
        <v>5630</v>
      </c>
      <c r="Q118" s="160"/>
      <c r="S118" s="160"/>
    </row>
    <row r="119" spans="1:19" s="98" customFormat="1" ht="20.25" hidden="1" customHeight="1" x14ac:dyDescent="0.25">
      <c r="A119" s="167"/>
      <c r="B119" s="167"/>
      <c r="C119" s="167"/>
      <c r="D119" s="182"/>
      <c r="E119" s="182"/>
      <c r="F119" s="183"/>
      <c r="G119" s="108"/>
      <c r="H119" s="115"/>
      <c r="I119" s="115"/>
      <c r="J119" s="115"/>
      <c r="K119" s="9"/>
      <c r="L119" s="155">
        <v>323130</v>
      </c>
      <c r="M119" s="157" t="s">
        <v>186</v>
      </c>
      <c r="N119" s="289">
        <f>+SUMIF('Programska klasifikacija '!$N:$N,$L119,'Programska klasifikacija '!Q:Q)</f>
        <v>5630</v>
      </c>
      <c r="O119" s="289">
        <f>+SUMIF('Programska klasifikacija '!$N:$N,$L119,'Programska klasifikacija '!R:R)</f>
        <v>0</v>
      </c>
      <c r="P119" s="289">
        <f>+N119+O119</f>
        <v>5630</v>
      </c>
      <c r="Q119" s="160"/>
      <c r="S119" s="160"/>
    </row>
    <row r="120" spans="1:19" s="98" customFormat="1" ht="20.25" hidden="1" customHeight="1" x14ac:dyDescent="0.25">
      <c r="A120" s="167"/>
      <c r="B120" s="167"/>
      <c r="C120" s="167"/>
      <c r="D120" s="182"/>
      <c r="E120" s="182"/>
      <c r="F120" s="183"/>
      <c r="G120" s="108"/>
      <c r="H120" s="115"/>
      <c r="I120" s="115"/>
      <c r="J120" s="115"/>
      <c r="K120" s="176">
        <v>32319</v>
      </c>
      <c r="L120" s="177"/>
      <c r="M120" s="177" t="s">
        <v>187</v>
      </c>
      <c r="N120" s="287">
        <f t="shared" ref="N120:O120" si="85">N121+N122</f>
        <v>2300</v>
      </c>
      <c r="O120" s="287">
        <f t="shared" si="85"/>
        <v>0</v>
      </c>
      <c r="P120" s="287">
        <f t="shared" ref="P120" si="86">P121+P122</f>
        <v>2300</v>
      </c>
      <c r="Q120" s="160"/>
      <c r="S120" s="160"/>
    </row>
    <row r="121" spans="1:19" s="98" customFormat="1" ht="20.25" hidden="1" customHeight="1" x14ac:dyDescent="0.25">
      <c r="A121" s="167"/>
      <c r="B121" s="167"/>
      <c r="C121" s="167"/>
      <c r="D121" s="182"/>
      <c r="E121" s="182"/>
      <c r="F121" s="183"/>
      <c r="G121" s="108"/>
      <c r="H121" s="115"/>
      <c r="I121" s="115"/>
      <c r="J121" s="115"/>
      <c r="K121" s="9"/>
      <c r="L121" s="155">
        <v>323190</v>
      </c>
      <c r="M121" s="157" t="s">
        <v>187</v>
      </c>
      <c r="N121" s="289">
        <f>+SUMIF('Programska klasifikacija '!$N:$N,$L121,'Programska klasifikacija '!Q:Q)</f>
        <v>2300</v>
      </c>
      <c r="O121" s="289">
        <f>+SUMIF('Programska klasifikacija '!$N:$N,$L121,'Programska klasifikacija '!R:R)</f>
        <v>0</v>
      </c>
      <c r="P121" s="289">
        <f t="shared" ref="P121:P122" si="87">+N121+O121</f>
        <v>2300</v>
      </c>
      <c r="Q121" s="160"/>
      <c r="S121" s="160"/>
    </row>
    <row r="122" spans="1:19" s="98" customFormat="1" ht="20.25" hidden="1" customHeight="1" x14ac:dyDescent="0.25">
      <c r="A122" s="167"/>
      <c r="B122" s="167"/>
      <c r="C122" s="167"/>
      <c r="D122" s="182"/>
      <c r="E122" s="182"/>
      <c r="F122" s="183"/>
      <c r="G122" s="108"/>
      <c r="H122" s="115"/>
      <c r="I122" s="115"/>
      <c r="J122" s="115"/>
      <c r="K122" s="9"/>
      <c r="L122" s="155">
        <v>323191</v>
      </c>
      <c r="M122" s="157" t="s">
        <v>188</v>
      </c>
      <c r="N122" s="289">
        <f>+SUMIF('Programska klasifikacija '!$N:$N,$L122,'Programska klasifikacija '!Q:Q)</f>
        <v>0</v>
      </c>
      <c r="O122" s="289">
        <f>+SUMIF('Programska klasifikacija '!$N:$N,$L122,'Programska klasifikacija '!R:R)</f>
        <v>0</v>
      </c>
      <c r="P122" s="289">
        <f t="shared" si="87"/>
        <v>0</v>
      </c>
      <c r="Q122" s="160"/>
      <c r="S122" s="160"/>
    </row>
    <row r="123" spans="1:19" s="98" customFormat="1" ht="20.25" hidden="1" customHeight="1" x14ac:dyDescent="0.25">
      <c r="A123" s="167"/>
      <c r="B123" s="167"/>
      <c r="C123" s="167"/>
      <c r="D123" s="182"/>
      <c r="E123" s="182"/>
      <c r="F123" s="183"/>
      <c r="G123" s="108"/>
      <c r="H123" s="115"/>
      <c r="I123" s="115"/>
      <c r="J123" s="115">
        <v>3232</v>
      </c>
      <c r="K123" s="115"/>
      <c r="L123" s="116"/>
      <c r="M123" s="111" t="s">
        <v>189</v>
      </c>
      <c r="N123" s="286">
        <f t="shared" ref="N123:O123" si="88">N126+N128+N124</f>
        <v>102520</v>
      </c>
      <c r="O123" s="286">
        <f t="shared" si="88"/>
        <v>-5000</v>
      </c>
      <c r="P123" s="286">
        <f t="shared" ref="P123" si="89">P126+P128+P124</f>
        <v>97520</v>
      </c>
      <c r="Q123" s="160"/>
      <c r="S123" s="160"/>
    </row>
    <row r="124" spans="1:19" s="98" customFormat="1" ht="20.25" hidden="1" customHeight="1" x14ac:dyDescent="0.25">
      <c r="A124" s="167"/>
      <c r="B124" s="167"/>
      <c r="C124" s="167"/>
      <c r="D124" s="182"/>
      <c r="E124" s="182"/>
      <c r="F124" s="183"/>
      <c r="G124" s="108"/>
      <c r="H124" s="115"/>
      <c r="I124" s="115"/>
      <c r="J124" s="115"/>
      <c r="K124" s="176">
        <v>32321</v>
      </c>
      <c r="L124" s="177"/>
      <c r="M124" s="177" t="s">
        <v>375</v>
      </c>
      <c r="N124" s="287">
        <f t="shared" ref="N124:P126" si="90">N125</f>
        <v>0</v>
      </c>
      <c r="O124" s="287">
        <f t="shared" si="90"/>
        <v>10000</v>
      </c>
      <c r="P124" s="287">
        <f t="shared" si="90"/>
        <v>10000</v>
      </c>
      <c r="Q124" s="160"/>
      <c r="S124" s="160"/>
    </row>
    <row r="125" spans="1:19" s="98" customFormat="1" ht="20.25" hidden="1" customHeight="1" x14ac:dyDescent="0.25">
      <c r="A125" s="167"/>
      <c r="B125" s="167"/>
      <c r="C125" s="167"/>
      <c r="D125" s="182"/>
      <c r="E125" s="182"/>
      <c r="F125" s="183"/>
      <c r="G125" s="108"/>
      <c r="H125" s="115"/>
      <c r="I125" s="115"/>
      <c r="J125" s="115"/>
      <c r="K125" s="115"/>
      <c r="L125" s="155">
        <v>323210</v>
      </c>
      <c r="M125" s="157" t="s">
        <v>375</v>
      </c>
      <c r="N125" s="289">
        <f>+SUMIF('Programska klasifikacija '!$N:$N,$L125,'Programska klasifikacija '!Q:Q)</f>
        <v>0</v>
      </c>
      <c r="O125" s="289">
        <f>+SUMIF('Programska klasifikacija '!$N:$N,$L125,'Programska klasifikacija '!R:R)</f>
        <v>10000</v>
      </c>
      <c r="P125" s="289">
        <f>+N125+O125</f>
        <v>10000</v>
      </c>
      <c r="Q125" s="160"/>
      <c r="S125" s="160"/>
    </row>
    <row r="126" spans="1:19" s="98" customFormat="1" ht="33.75" hidden="1" customHeight="1" x14ac:dyDescent="0.25">
      <c r="A126" s="167"/>
      <c r="B126" s="167"/>
      <c r="C126" s="167"/>
      <c r="D126" s="182"/>
      <c r="E126" s="182"/>
      <c r="F126" s="183"/>
      <c r="G126" s="108"/>
      <c r="H126" s="115"/>
      <c r="I126" s="115"/>
      <c r="J126" s="115"/>
      <c r="K126" s="176">
        <v>32322</v>
      </c>
      <c r="L126" s="177"/>
      <c r="M126" s="177" t="s">
        <v>190</v>
      </c>
      <c r="N126" s="287">
        <f t="shared" si="90"/>
        <v>87340</v>
      </c>
      <c r="O126" s="287">
        <f t="shared" si="90"/>
        <v>-15000</v>
      </c>
      <c r="P126" s="287">
        <f t="shared" si="90"/>
        <v>72340</v>
      </c>
      <c r="Q126" s="160"/>
      <c r="S126" s="160"/>
    </row>
    <row r="127" spans="1:19" s="98" customFormat="1" ht="26.25" hidden="1" customHeight="1" x14ac:dyDescent="0.25">
      <c r="A127" s="167"/>
      <c r="B127" s="167"/>
      <c r="C127" s="167"/>
      <c r="D127" s="182"/>
      <c r="E127" s="182"/>
      <c r="F127" s="183"/>
      <c r="G127" s="108"/>
      <c r="H127" s="115"/>
      <c r="I127" s="115"/>
      <c r="J127" s="115"/>
      <c r="K127" s="9"/>
      <c r="L127" s="155">
        <v>323220</v>
      </c>
      <c r="M127" s="157" t="s">
        <v>190</v>
      </c>
      <c r="N127" s="289">
        <f>+SUMIF('Programska klasifikacija '!$N:$N,$L127,'Programska klasifikacija '!Q:Q)</f>
        <v>87340</v>
      </c>
      <c r="O127" s="289">
        <f>+SUMIF('Programska klasifikacija '!$N:$N,$L127,'Programska klasifikacija '!R:R)</f>
        <v>-15000</v>
      </c>
      <c r="P127" s="289">
        <f>+N127+O127</f>
        <v>72340</v>
      </c>
      <c r="Q127" s="160"/>
      <c r="S127" s="160"/>
    </row>
    <row r="128" spans="1:19" s="98" customFormat="1" ht="25.5" hidden="1" customHeight="1" x14ac:dyDescent="0.25">
      <c r="A128" s="167"/>
      <c r="B128" s="167"/>
      <c r="C128" s="167"/>
      <c r="D128" s="182"/>
      <c r="E128" s="182"/>
      <c r="F128" s="183"/>
      <c r="G128" s="108"/>
      <c r="H128" s="115"/>
      <c r="I128" s="115"/>
      <c r="J128" s="115"/>
      <c r="K128" s="176">
        <v>32323</v>
      </c>
      <c r="L128" s="177"/>
      <c r="M128" s="177" t="s">
        <v>191</v>
      </c>
      <c r="N128" s="287">
        <f t="shared" ref="N128:P128" si="91">N129</f>
        <v>15180</v>
      </c>
      <c r="O128" s="287">
        <f t="shared" si="91"/>
        <v>0</v>
      </c>
      <c r="P128" s="287">
        <f t="shared" si="91"/>
        <v>15180</v>
      </c>
      <c r="Q128" s="160"/>
      <c r="S128" s="160"/>
    </row>
    <row r="129" spans="1:19" s="98" customFormat="1" ht="24.75" hidden="1" customHeight="1" x14ac:dyDescent="0.25">
      <c r="A129" s="167"/>
      <c r="B129" s="167"/>
      <c r="C129" s="167"/>
      <c r="D129" s="182"/>
      <c r="E129" s="182"/>
      <c r="F129" s="183"/>
      <c r="G129" s="108"/>
      <c r="H129" s="115"/>
      <c r="I129" s="115"/>
      <c r="J129" s="115"/>
      <c r="K129" s="9"/>
      <c r="L129" s="155">
        <v>323230</v>
      </c>
      <c r="M129" s="157" t="s">
        <v>191</v>
      </c>
      <c r="N129" s="289">
        <f>+SUMIF('Programska klasifikacija '!$N:$N,$L129,'Programska klasifikacija '!Q:Q)</f>
        <v>15180</v>
      </c>
      <c r="O129" s="289">
        <f>+SUMIF('Programska klasifikacija '!$N:$N,$L129,'Programska klasifikacija '!R:R)</f>
        <v>0</v>
      </c>
      <c r="P129" s="289">
        <f>+N129+O129</f>
        <v>15180</v>
      </c>
      <c r="Q129" s="160"/>
      <c r="S129" s="160"/>
    </row>
    <row r="130" spans="1:19" s="98" customFormat="1" ht="20.25" hidden="1" customHeight="1" x14ac:dyDescent="0.25">
      <c r="A130" s="167"/>
      <c r="B130" s="167"/>
      <c r="C130" s="167"/>
      <c r="D130" s="182"/>
      <c r="E130" s="182"/>
      <c r="F130" s="183"/>
      <c r="G130" s="108"/>
      <c r="H130" s="115"/>
      <c r="I130" s="115"/>
      <c r="J130" s="115">
        <v>3233</v>
      </c>
      <c r="K130" s="115"/>
      <c r="L130" s="116"/>
      <c r="M130" s="111" t="s">
        <v>192</v>
      </c>
      <c r="N130" s="286">
        <f t="shared" ref="N130:P131" si="92">N131</f>
        <v>3400</v>
      </c>
      <c r="O130" s="286">
        <f t="shared" si="92"/>
        <v>0</v>
      </c>
      <c r="P130" s="286">
        <f t="shared" si="92"/>
        <v>3400</v>
      </c>
      <c r="Q130" s="160"/>
      <c r="S130" s="160"/>
    </row>
    <row r="131" spans="1:19" s="98" customFormat="1" ht="20.25" hidden="1" customHeight="1" x14ac:dyDescent="0.25">
      <c r="A131" s="167"/>
      <c r="B131" s="167"/>
      <c r="C131" s="167"/>
      <c r="D131" s="182"/>
      <c r="E131" s="182"/>
      <c r="F131" s="183"/>
      <c r="G131" s="108"/>
      <c r="H131" s="115"/>
      <c r="I131" s="115"/>
      <c r="J131" s="115"/>
      <c r="K131" s="176">
        <v>32339</v>
      </c>
      <c r="L131" s="177"/>
      <c r="M131" s="177" t="s">
        <v>193</v>
      </c>
      <c r="N131" s="287">
        <f t="shared" si="92"/>
        <v>3400</v>
      </c>
      <c r="O131" s="287">
        <f t="shared" si="92"/>
        <v>0</v>
      </c>
      <c r="P131" s="287">
        <f t="shared" si="92"/>
        <v>3400</v>
      </c>
      <c r="Q131" s="160"/>
      <c r="S131" s="160"/>
    </row>
    <row r="132" spans="1:19" s="98" customFormat="1" ht="20.25" hidden="1" customHeight="1" x14ac:dyDescent="0.25">
      <c r="A132" s="167"/>
      <c r="B132" s="167"/>
      <c r="C132" s="167"/>
      <c r="D132" s="182"/>
      <c r="E132" s="182"/>
      <c r="F132" s="183"/>
      <c r="G132" s="108"/>
      <c r="H132" s="115"/>
      <c r="I132" s="115"/>
      <c r="J132" s="115"/>
      <c r="K132" s="9"/>
      <c r="L132" s="155">
        <v>323390</v>
      </c>
      <c r="M132" s="157" t="s">
        <v>193</v>
      </c>
      <c r="N132" s="289">
        <f>+SUMIF('Programska klasifikacija '!$N:$N,$L132,'Programska klasifikacija '!Q:Q)</f>
        <v>3400</v>
      </c>
      <c r="O132" s="289">
        <f>+SUMIF('Programska klasifikacija '!$N:$N,$L132,'Programska klasifikacija '!R:R)</f>
        <v>0</v>
      </c>
      <c r="P132" s="289">
        <f>+N132+O132</f>
        <v>3400</v>
      </c>
      <c r="Q132" s="160"/>
      <c r="S132" s="160"/>
    </row>
    <row r="133" spans="1:19" s="98" customFormat="1" ht="20.25" hidden="1" customHeight="1" x14ac:dyDescent="0.25">
      <c r="A133" s="167"/>
      <c r="B133" s="167"/>
      <c r="C133" s="167"/>
      <c r="D133" s="182"/>
      <c r="E133" s="182"/>
      <c r="F133" s="183"/>
      <c r="G133" s="108"/>
      <c r="H133" s="115"/>
      <c r="I133" s="115"/>
      <c r="J133" s="115">
        <v>3234</v>
      </c>
      <c r="K133" s="115"/>
      <c r="L133" s="116"/>
      <c r="M133" s="111" t="s">
        <v>194</v>
      </c>
      <c r="N133" s="286">
        <f t="shared" ref="N133:O133" si="93">N134+N136+N138</f>
        <v>31445</v>
      </c>
      <c r="O133" s="286">
        <f t="shared" si="93"/>
        <v>8000</v>
      </c>
      <c r="P133" s="286">
        <f t="shared" ref="P133" si="94">P134+P136+P138</f>
        <v>39445</v>
      </c>
      <c r="Q133" s="160"/>
      <c r="S133" s="160"/>
    </row>
    <row r="134" spans="1:19" s="98" customFormat="1" ht="20.25" hidden="1" customHeight="1" x14ac:dyDescent="0.25">
      <c r="A134" s="167"/>
      <c r="B134" s="167"/>
      <c r="C134" s="167"/>
      <c r="D134" s="182"/>
      <c r="E134" s="182"/>
      <c r="F134" s="183"/>
      <c r="G134" s="108"/>
      <c r="H134" s="115"/>
      <c r="I134" s="115"/>
      <c r="J134" s="115"/>
      <c r="K134" s="176">
        <v>32341</v>
      </c>
      <c r="L134" s="177"/>
      <c r="M134" s="177" t="s">
        <v>195</v>
      </c>
      <c r="N134" s="287">
        <f t="shared" ref="N134:P134" si="95">N135</f>
        <v>3150</v>
      </c>
      <c r="O134" s="287">
        <f t="shared" si="95"/>
        <v>0</v>
      </c>
      <c r="P134" s="287">
        <f t="shared" si="95"/>
        <v>3150</v>
      </c>
      <c r="Q134" s="160"/>
      <c r="S134" s="160"/>
    </row>
    <row r="135" spans="1:19" s="98" customFormat="1" ht="20.25" hidden="1" customHeight="1" x14ac:dyDescent="0.25">
      <c r="A135" s="167"/>
      <c r="B135" s="167"/>
      <c r="C135" s="167"/>
      <c r="D135" s="182"/>
      <c r="E135" s="182"/>
      <c r="F135" s="183"/>
      <c r="G135" s="108"/>
      <c r="H135" s="115"/>
      <c r="I135" s="115"/>
      <c r="J135" s="115"/>
      <c r="K135" s="9"/>
      <c r="L135" s="155">
        <v>323410</v>
      </c>
      <c r="M135" s="157" t="s">
        <v>195</v>
      </c>
      <c r="N135" s="289">
        <f>+SUMIF('Programska klasifikacija '!$N:$N,$L135,'Programska klasifikacija '!Q:Q)</f>
        <v>3150</v>
      </c>
      <c r="O135" s="289">
        <f>+SUMIF('Programska klasifikacija '!$N:$N,$L135,'Programska klasifikacija '!R:R)</f>
        <v>0</v>
      </c>
      <c r="P135" s="289">
        <f>+N135+O135</f>
        <v>3150</v>
      </c>
      <c r="Q135" s="160"/>
      <c r="S135" s="160"/>
    </row>
    <row r="136" spans="1:19" s="98" customFormat="1" ht="20.25" hidden="1" customHeight="1" x14ac:dyDescent="0.25">
      <c r="A136" s="167"/>
      <c r="B136" s="167"/>
      <c r="C136" s="167"/>
      <c r="D136" s="182"/>
      <c r="E136" s="182"/>
      <c r="F136" s="183"/>
      <c r="G136" s="108"/>
      <c r="H136" s="115"/>
      <c r="I136" s="115"/>
      <c r="J136" s="115"/>
      <c r="K136" s="176">
        <v>32342</v>
      </c>
      <c r="L136" s="177"/>
      <c r="M136" s="177" t="s">
        <v>196</v>
      </c>
      <c r="N136" s="287">
        <f t="shared" ref="N136:P136" si="96">N137</f>
        <v>15130</v>
      </c>
      <c r="O136" s="287">
        <f t="shared" si="96"/>
        <v>8000</v>
      </c>
      <c r="P136" s="287">
        <f t="shared" si="96"/>
        <v>23130</v>
      </c>
      <c r="Q136" s="160"/>
      <c r="S136" s="160"/>
    </row>
    <row r="137" spans="1:19" s="98" customFormat="1" ht="20.25" hidden="1" customHeight="1" x14ac:dyDescent="0.25">
      <c r="A137" s="167"/>
      <c r="B137" s="167"/>
      <c r="C137" s="167"/>
      <c r="D137" s="182"/>
      <c r="E137" s="182"/>
      <c r="F137" s="183"/>
      <c r="G137" s="108"/>
      <c r="H137" s="115"/>
      <c r="I137" s="115"/>
      <c r="J137" s="115"/>
      <c r="K137" s="9"/>
      <c r="L137" s="155">
        <v>323420</v>
      </c>
      <c r="M137" s="157" t="s">
        <v>196</v>
      </c>
      <c r="N137" s="289">
        <f>+SUMIF('Programska klasifikacija '!$N:$N,$L137,'Programska klasifikacija '!Q:Q)</f>
        <v>15130</v>
      </c>
      <c r="O137" s="289">
        <f>+SUMIF('Programska klasifikacija '!$N:$N,$L137,'Programska klasifikacija '!R:R)</f>
        <v>8000</v>
      </c>
      <c r="P137" s="289">
        <f>+N137+O137</f>
        <v>23130</v>
      </c>
      <c r="Q137" s="160"/>
      <c r="S137" s="160"/>
    </row>
    <row r="138" spans="1:19" s="98" customFormat="1" ht="20.25" hidden="1" customHeight="1" x14ac:dyDescent="0.25">
      <c r="A138" s="167"/>
      <c r="B138" s="167"/>
      <c r="C138" s="167"/>
      <c r="D138" s="182"/>
      <c r="E138" s="182"/>
      <c r="F138" s="183"/>
      <c r="G138" s="108"/>
      <c r="H138" s="115"/>
      <c r="I138" s="115"/>
      <c r="J138" s="115"/>
      <c r="K138" s="176">
        <v>32349</v>
      </c>
      <c r="L138" s="177"/>
      <c r="M138" s="177" t="s">
        <v>197</v>
      </c>
      <c r="N138" s="287">
        <f t="shared" ref="N138:O138" si="97">N139+N140</f>
        <v>13165</v>
      </c>
      <c r="O138" s="287">
        <f t="shared" si="97"/>
        <v>0</v>
      </c>
      <c r="P138" s="287">
        <f t="shared" ref="P138" si="98">P139+P140</f>
        <v>13165</v>
      </c>
      <c r="Q138" s="160"/>
      <c r="S138" s="160"/>
    </row>
    <row r="139" spans="1:19" s="98" customFormat="1" ht="20.25" hidden="1" customHeight="1" x14ac:dyDescent="0.25">
      <c r="A139" s="167"/>
      <c r="B139" s="167"/>
      <c r="C139" s="167"/>
      <c r="D139" s="182"/>
      <c r="E139" s="182"/>
      <c r="F139" s="183"/>
      <c r="G139" s="108"/>
      <c r="H139" s="115"/>
      <c r="I139" s="115"/>
      <c r="J139" s="115"/>
      <c r="K139" s="9"/>
      <c r="L139" s="155">
        <v>323490</v>
      </c>
      <c r="M139" s="157" t="s">
        <v>197</v>
      </c>
      <c r="N139" s="289">
        <f>+SUMIF('Programska klasifikacija '!$N:$N,$L139,'Programska klasifikacija '!Q:Q)</f>
        <v>13165</v>
      </c>
      <c r="O139" s="289">
        <f>+SUMIF('Programska klasifikacija '!$N:$N,$L139,'Programska klasifikacija '!R:R)</f>
        <v>0</v>
      </c>
      <c r="P139" s="289">
        <f t="shared" ref="P139:P140" si="99">+N139+O139</f>
        <v>13165</v>
      </c>
      <c r="Q139" s="160"/>
      <c r="S139" s="160"/>
    </row>
    <row r="140" spans="1:19" s="98" customFormat="1" ht="20.25" hidden="1" customHeight="1" x14ac:dyDescent="0.25">
      <c r="A140" s="167"/>
      <c r="B140" s="167"/>
      <c r="C140" s="167"/>
      <c r="D140" s="182"/>
      <c r="E140" s="182"/>
      <c r="F140" s="183"/>
      <c r="G140" s="108"/>
      <c r="H140" s="115"/>
      <c r="I140" s="115"/>
      <c r="J140" s="115"/>
      <c r="K140" s="9"/>
      <c r="L140" s="155">
        <v>323491</v>
      </c>
      <c r="M140" s="157" t="s">
        <v>198</v>
      </c>
      <c r="N140" s="289">
        <f>+SUMIF('Programska klasifikacija '!$N:$N,$L140,'Programska klasifikacija '!Q:Q)</f>
        <v>0</v>
      </c>
      <c r="O140" s="289">
        <f>+SUMIF('Programska klasifikacija '!$N:$N,$L140,'Programska klasifikacija '!R:R)</f>
        <v>0</v>
      </c>
      <c r="P140" s="289">
        <f t="shared" si="99"/>
        <v>0</v>
      </c>
      <c r="Q140" s="160"/>
      <c r="S140" s="160"/>
    </row>
    <row r="141" spans="1:19" s="98" customFormat="1" ht="20.25" hidden="1" customHeight="1" x14ac:dyDescent="0.25">
      <c r="A141" s="167"/>
      <c r="B141" s="167"/>
      <c r="C141" s="167"/>
      <c r="D141" s="182"/>
      <c r="E141" s="182"/>
      <c r="F141" s="183"/>
      <c r="G141" s="108"/>
      <c r="H141" s="115"/>
      <c r="I141" s="115"/>
      <c r="J141" s="115">
        <v>3235</v>
      </c>
      <c r="K141" s="115"/>
      <c r="L141" s="116"/>
      <c r="M141" s="111" t="s">
        <v>199</v>
      </c>
      <c r="N141" s="286">
        <f t="shared" ref="N141:O141" si="100">N142+N144+N146</f>
        <v>4795</v>
      </c>
      <c r="O141" s="286">
        <f t="shared" si="100"/>
        <v>0</v>
      </c>
      <c r="P141" s="286">
        <f t="shared" ref="P141" si="101">P142+P144+P146</f>
        <v>4795</v>
      </c>
      <c r="Q141" s="160"/>
      <c r="S141" s="160"/>
    </row>
    <row r="142" spans="1:19" s="98" customFormat="1" ht="20.25" hidden="1" customHeight="1" x14ac:dyDescent="0.25">
      <c r="A142" s="167"/>
      <c r="B142" s="167"/>
      <c r="C142" s="167"/>
      <c r="D142" s="182"/>
      <c r="E142" s="182"/>
      <c r="F142" s="183"/>
      <c r="G142" s="108"/>
      <c r="H142" s="115"/>
      <c r="I142" s="115"/>
      <c r="J142" s="115"/>
      <c r="K142" s="176">
        <v>32352</v>
      </c>
      <c r="L142" s="177"/>
      <c r="M142" s="177" t="s">
        <v>200</v>
      </c>
      <c r="N142" s="287">
        <f t="shared" ref="N142:P142" si="102">N143</f>
        <v>195</v>
      </c>
      <c r="O142" s="287">
        <f t="shared" si="102"/>
        <v>0</v>
      </c>
      <c r="P142" s="287">
        <f t="shared" si="102"/>
        <v>195</v>
      </c>
      <c r="Q142" s="160"/>
      <c r="S142" s="160"/>
    </row>
    <row r="143" spans="1:19" s="98" customFormat="1" ht="20.25" hidden="1" customHeight="1" x14ac:dyDescent="0.25">
      <c r="A143" s="167"/>
      <c r="B143" s="167"/>
      <c r="C143" s="167"/>
      <c r="D143" s="182"/>
      <c r="E143" s="182"/>
      <c r="F143" s="183"/>
      <c r="G143" s="108"/>
      <c r="H143" s="115"/>
      <c r="I143" s="115"/>
      <c r="J143" s="115"/>
      <c r="K143" s="9"/>
      <c r="L143" s="155">
        <v>323520</v>
      </c>
      <c r="M143" s="157" t="s">
        <v>200</v>
      </c>
      <c r="N143" s="289">
        <f>+SUMIF('Programska klasifikacija '!$N:$N,$L143,'Programska klasifikacija '!Q:Q)</f>
        <v>195</v>
      </c>
      <c r="O143" s="289">
        <f>+SUMIF('Programska klasifikacija '!$N:$N,$L143,'Programska klasifikacija '!R:R)</f>
        <v>0</v>
      </c>
      <c r="P143" s="289">
        <f>+N143+O143</f>
        <v>195</v>
      </c>
      <c r="Q143" s="160"/>
      <c r="S143" s="160"/>
    </row>
    <row r="144" spans="1:19" s="98" customFormat="1" ht="20.25" hidden="1" customHeight="1" x14ac:dyDescent="0.25">
      <c r="A144" s="167"/>
      <c r="B144" s="167"/>
      <c r="C144" s="167"/>
      <c r="D144" s="182"/>
      <c r="E144" s="182"/>
      <c r="F144" s="183"/>
      <c r="G144" s="108"/>
      <c r="H144" s="115"/>
      <c r="I144" s="115"/>
      <c r="J144" s="115"/>
      <c r="K144" s="176">
        <v>32354</v>
      </c>
      <c r="L144" s="177"/>
      <c r="M144" s="177" t="s">
        <v>201</v>
      </c>
      <c r="N144" s="287">
        <f t="shared" ref="N144:P144" si="103">N145</f>
        <v>4000</v>
      </c>
      <c r="O144" s="287">
        <f t="shared" si="103"/>
        <v>0</v>
      </c>
      <c r="P144" s="287">
        <f t="shared" si="103"/>
        <v>4000</v>
      </c>
      <c r="Q144" s="160"/>
      <c r="S144" s="160"/>
    </row>
    <row r="145" spans="1:19" s="98" customFormat="1" ht="20.25" hidden="1" customHeight="1" x14ac:dyDescent="0.25">
      <c r="A145" s="167"/>
      <c r="B145" s="167"/>
      <c r="C145" s="167"/>
      <c r="D145" s="182"/>
      <c r="E145" s="182"/>
      <c r="F145" s="183"/>
      <c r="G145" s="108"/>
      <c r="H145" s="115"/>
      <c r="I145" s="115"/>
      <c r="J145" s="115"/>
      <c r="K145" s="9"/>
      <c r="L145" s="155">
        <v>323540</v>
      </c>
      <c r="M145" s="157" t="s">
        <v>201</v>
      </c>
      <c r="N145" s="289">
        <f>+SUMIF('Programska klasifikacija '!$N:$N,$L145,'Programska klasifikacija '!Q:Q)</f>
        <v>4000</v>
      </c>
      <c r="O145" s="289">
        <f>+SUMIF('Programska klasifikacija '!$N:$N,$L145,'Programska klasifikacija '!R:R)</f>
        <v>0</v>
      </c>
      <c r="P145" s="289">
        <f>+N145+O145</f>
        <v>4000</v>
      </c>
      <c r="Q145" s="160"/>
      <c r="S145" s="160"/>
    </row>
    <row r="146" spans="1:19" s="98" customFormat="1" ht="20.25" hidden="1" customHeight="1" x14ac:dyDescent="0.25">
      <c r="A146" s="167"/>
      <c r="B146" s="167"/>
      <c r="C146" s="167"/>
      <c r="D146" s="182"/>
      <c r="E146" s="182"/>
      <c r="F146" s="183"/>
      <c r="G146" s="108"/>
      <c r="H146" s="115"/>
      <c r="I146" s="115"/>
      <c r="J146" s="115"/>
      <c r="K146" s="176">
        <v>32359</v>
      </c>
      <c r="L146" s="177"/>
      <c r="M146" s="177" t="s">
        <v>357</v>
      </c>
      <c r="N146" s="287">
        <f t="shared" ref="N146:P146" si="104">N147</f>
        <v>600</v>
      </c>
      <c r="O146" s="287">
        <f t="shared" si="104"/>
        <v>0</v>
      </c>
      <c r="P146" s="287">
        <f t="shared" si="104"/>
        <v>600</v>
      </c>
      <c r="Q146" s="160"/>
      <c r="S146" s="160"/>
    </row>
    <row r="147" spans="1:19" s="98" customFormat="1" ht="20.25" hidden="1" customHeight="1" x14ac:dyDescent="0.25">
      <c r="A147" s="167"/>
      <c r="B147" s="167"/>
      <c r="C147" s="167"/>
      <c r="D147" s="182"/>
      <c r="E147" s="182"/>
      <c r="F147" s="183"/>
      <c r="G147" s="108"/>
      <c r="H147" s="115"/>
      <c r="I147" s="115"/>
      <c r="J147" s="115"/>
      <c r="K147" s="9"/>
      <c r="L147" s="155">
        <v>323590</v>
      </c>
      <c r="M147" s="157" t="s">
        <v>357</v>
      </c>
      <c r="N147" s="289">
        <f>+SUMIF('Programska klasifikacija '!$N:$N,$L147,'Programska klasifikacija '!Q:Q)</f>
        <v>600</v>
      </c>
      <c r="O147" s="289">
        <f>+SUMIF('Programska klasifikacija '!$N:$N,$L147,'Programska klasifikacija '!R:R)</f>
        <v>0</v>
      </c>
      <c r="P147" s="289">
        <f>+N147+O147</f>
        <v>600</v>
      </c>
      <c r="Q147" s="160"/>
      <c r="S147" s="160"/>
    </row>
    <row r="148" spans="1:19" s="98" customFormat="1" ht="20.25" hidden="1" customHeight="1" x14ac:dyDescent="0.25">
      <c r="A148" s="167"/>
      <c r="B148" s="167"/>
      <c r="C148" s="167"/>
      <c r="D148" s="182"/>
      <c r="E148" s="182"/>
      <c r="F148" s="183"/>
      <c r="G148" s="108"/>
      <c r="H148" s="115"/>
      <c r="I148" s="115"/>
      <c r="J148" s="115">
        <v>3236</v>
      </c>
      <c r="K148" s="115"/>
      <c r="L148" s="116"/>
      <c r="M148" s="111" t="s">
        <v>203</v>
      </c>
      <c r="N148" s="286">
        <f t="shared" ref="N148:O148" si="105">N149+N151</f>
        <v>37400</v>
      </c>
      <c r="O148" s="286">
        <f t="shared" si="105"/>
        <v>6000</v>
      </c>
      <c r="P148" s="286">
        <f t="shared" ref="P148" si="106">P149+P151</f>
        <v>43400</v>
      </c>
      <c r="Q148" s="160"/>
      <c r="S148" s="160"/>
    </row>
    <row r="149" spans="1:19" s="98" customFormat="1" ht="20.25" hidden="1" customHeight="1" x14ac:dyDescent="0.25">
      <c r="A149" s="167"/>
      <c r="B149" s="167"/>
      <c r="C149" s="167"/>
      <c r="D149" s="182"/>
      <c r="E149" s="182"/>
      <c r="F149" s="183"/>
      <c r="G149" s="108"/>
      <c r="H149" s="115"/>
      <c r="I149" s="115"/>
      <c r="J149" s="115"/>
      <c r="K149" s="176">
        <v>32363</v>
      </c>
      <c r="L149" s="177"/>
      <c r="M149" s="177" t="s">
        <v>204</v>
      </c>
      <c r="N149" s="287">
        <f t="shared" ref="N149:P149" si="107">N150</f>
        <v>30000</v>
      </c>
      <c r="O149" s="287">
        <f t="shared" si="107"/>
        <v>6000</v>
      </c>
      <c r="P149" s="287">
        <f t="shared" si="107"/>
        <v>36000</v>
      </c>
      <c r="Q149" s="160"/>
      <c r="S149" s="160"/>
    </row>
    <row r="150" spans="1:19" s="98" customFormat="1" ht="20.25" hidden="1" customHeight="1" x14ac:dyDescent="0.25">
      <c r="A150" s="167"/>
      <c r="B150" s="167"/>
      <c r="C150" s="167"/>
      <c r="D150" s="182"/>
      <c r="E150" s="182"/>
      <c r="F150" s="183"/>
      <c r="G150" s="108"/>
      <c r="H150" s="115"/>
      <c r="I150" s="115"/>
      <c r="J150" s="115"/>
      <c r="K150" s="9"/>
      <c r="L150" s="155">
        <v>323630</v>
      </c>
      <c r="M150" s="157" t="s">
        <v>204</v>
      </c>
      <c r="N150" s="289">
        <f>+SUMIF('Programska klasifikacija '!$N:$N,$L150,'Programska klasifikacija '!Q:Q)</f>
        <v>30000</v>
      </c>
      <c r="O150" s="289">
        <f>+SUMIF('Programska klasifikacija '!$N:$N,$L150,'Programska klasifikacija '!R:R)</f>
        <v>6000</v>
      </c>
      <c r="P150" s="289">
        <f>+N150+O150</f>
        <v>36000</v>
      </c>
      <c r="Q150" s="160"/>
      <c r="S150" s="160"/>
    </row>
    <row r="151" spans="1:19" s="98" customFormat="1" ht="20.25" hidden="1" customHeight="1" x14ac:dyDescent="0.25">
      <c r="A151" s="167"/>
      <c r="B151" s="167"/>
      <c r="C151" s="167"/>
      <c r="D151" s="182"/>
      <c r="E151" s="182"/>
      <c r="F151" s="183"/>
      <c r="G151" s="108"/>
      <c r="H151" s="115"/>
      <c r="I151" s="115"/>
      <c r="J151" s="115"/>
      <c r="K151" s="176">
        <v>32369</v>
      </c>
      <c r="L151" s="177"/>
      <c r="M151" s="177" t="s">
        <v>205</v>
      </c>
      <c r="N151" s="287">
        <f t="shared" ref="N151:P151" si="108">N152</f>
        <v>7400</v>
      </c>
      <c r="O151" s="287">
        <f t="shared" si="108"/>
        <v>0</v>
      </c>
      <c r="P151" s="287">
        <f t="shared" si="108"/>
        <v>7400</v>
      </c>
      <c r="Q151" s="160"/>
      <c r="S151" s="160"/>
    </row>
    <row r="152" spans="1:19" s="98" customFormat="1" ht="20.25" hidden="1" customHeight="1" x14ac:dyDescent="0.25">
      <c r="A152" s="167"/>
      <c r="B152" s="167"/>
      <c r="C152" s="167"/>
      <c r="D152" s="182"/>
      <c r="E152" s="182"/>
      <c r="F152" s="183"/>
      <c r="G152" s="108"/>
      <c r="H152" s="115"/>
      <c r="I152" s="115"/>
      <c r="J152" s="115"/>
      <c r="K152" s="9"/>
      <c r="L152" s="155">
        <v>323690</v>
      </c>
      <c r="M152" s="157" t="s">
        <v>205</v>
      </c>
      <c r="N152" s="289">
        <f>+SUMIF('Programska klasifikacija '!$N:$N,$L152,'Programska klasifikacija '!Q:Q)</f>
        <v>7400</v>
      </c>
      <c r="O152" s="289">
        <f>+SUMIF('Programska klasifikacija '!$N:$N,$L152,'Programska klasifikacija '!R:R)</f>
        <v>0</v>
      </c>
      <c r="P152" s="289">
        <f>+N152+O152</f>
        <v>7400</v>
      </c>
      <c r="Q152" s="160"/>
      <c r="S152" s="160"/>
    </row>
    <row r="153" spans="1:19" s="98" customFormat="1" ht="20.25" hidden="1" customHeight="1" x14ac:dyDescent="0.25">
      <c r="A153" s="167"/>
      <c r="B153" s="167"/>
      <c r="C153" s="167"/>
      <c r="D153" s="182"/>
      <c r="E153" s="182"/>
      <c r="F153" s="183"/>
      <c r="G153" s="108"/>
      <c r="H153" s="115"/>
      <c r="I153" s="115"/>
      <c r="J153" s="115">
        <v>3237</v>
      </c>
      <c r="K153" s="115"/>
      <c r="L153" s="116"/>
      <c r="M153" s="111" t="s">
        <v>358</v>
      </c>
      <c r="N153" s="286">
        <f t="shared" ref="N153:O153" si="109">N154+N156+N158</f>
        <v>112820</v>
      </c>
      <c r="O153" s="286">
        <f t="shared" si="109"/>
        <v>25400</v>
      </c>
      <c r="P153" s="286">
        <f t="shared" ref="P153" si="110">P154+P156+P158</f>
        <v>138220</v>
      </c>
      <c r="Q153" s="160"/>
      <c r="S153" s="160"/>
    </row>
    <row r="154" spans="1:19" s="98" customFormat="1" ht="20.25" hidden="1" customHeight="1" x14ac:dyDescent="0.25">
      <c r="A154" s="167"/>
      <c r="B154" s="167"/>
      <c r="C154" s="167"/>
      <c r="D154" s="182"/>
      <c r="E154" s="182"/>
      <c r="F154" s="183"/>
      <c r="G154" s="108"/>
      <c r="H154" s="115"/>
      <c r="I154" s="115"/>
      <c r="J154" s="115"/>
      <c r="K154" s="176">
        <v>32372</v>
      </c>
      <c r="L154" s="177"/>
      <c r="M154" s="177" t="s">
        <v>359</v>
      </c>
      <c r="N154" s="287">
        <f t="shared" ref="N154:P154" si="111">N155</f>
        <v>24760</v>
      </c>
      <c r="O154" s="287">
        <f t="shared" si="111"/>
        <v>5000</v>
      </c>
      <c r="P154" s="287">
        <f t="shared" si="111"/>
        <v>29760</v>
      </c>
      <c r="Q154" s="160"/>
      <c r="S154" s="160"/>
    </row>
    <row r="155" spans="1:19" s="98" customFormat="1" ht="20.25" hidden="1" customHeight="1" x14ac:dyDescent="0.25">
      <c r="A155" s="167"/>
      <c r="B155" s="167"/>
      <c r="C155" s="167"/>
      <c r="D155" s="182"/>
      <c r="E155" s="182"/>
      <c r="F155" s="183"/>
      <c r="G155" s="108"/>
      <c r="H155" s="115"/>
      <c r="I155" s="115"/>
      <c r="J155" s="115"/>
      <c r="K155" s="9"/>
      <c r="L155" s="155">
        <v>323720</v>
      </c>
      <c r="M155" s="157" t="s">
        <v>359</v>
      </c>
      <c r="N155" s="289">
        <f>+SUMIF('Programska klasifikacija '!$N:$N,$L155,'Programska klasifikacija '!Q:Q)</f>
        <v>24760</v>
      </c>
      <c r="O155" s="289">
        <f>+SUMIF('Programska klasifikacija '!$N:$N,$L155,'Programska klasifikacija '!R:R)</f>
        <v>5000</v>
      </c>
      <c r="P155" s="289">
        <f>+N155+O155</f>
        <v>29760</v>
      </c>
      <c r="Q155" s="160"/>
      <c r="S155" s="160"/>
    </row>
    <row r="156" spans="1:19" s="98" customFormat="1" ht="20.25" hidden="1" customHeight="1" x14ac:dyDescent="0.25">
      <c r="A156" s="167"/>
      <c r="B156" s="167"/>
      <c r="C156" s="167"/>
      <c r="D156" s="182"/>
      <c r="E156" s="182"/>
      <c r="F156" s="183"/>
      <c r="G156" s="108"/>
      <c r="H156" s="115"/>
      <c r="I156" s="115"/>
      <c r="J156" s="115"/>
      <c r="K156" s="176">
        <v>32373</v>
      </c>
      <c r="L156" s="177"/>
      <c r="M156" s="177" t="s">
        <v>208</v>
      </c>
      <c r="N156" s="287">
        <f t="shared" ref="N156:P156" si="112">N157</f>
        <v>9060</v>
      </c>
      <c r="O156" s="287">
        <f t="shared" si="112"/>
        <v>0</v>
      </c>
      <c r="P156" s="287">
        <f t="shared" si="112"/>
        <v>9060</v>
      </c>
      <c r="Q156" s="160"/>
      <c r="S156" s="160"/>
    </row>
    <row r="157" spans="1:19" s="98" customFormat="1" ht="20.25" hidden="1" customHeight="1" x14ac:dyDescent="0.25">
      <c r="A157" s="167"/>
      <c r="B157" s="167"/>
      <c r="C157" s="167"/>
      <c r="D157" s="182"/>
      <c r="E157" s="182"/>
      <c r="F157" s="183"/>
      <c r="G157" s="108"/>
      <c r="H157" s="115"/>
      <c r="I157" s="115"/>
      <c r="J157" s="115"/>
      <c r="K157" s="9"/>
      <c r="L157" s="155">
        <v>323730</v>
      </c>
      <c r="M157" s="157" t="s">
        <v>208</v>
      </c>
      <c r="N157" s="289">
        <f>+SUMIF('Programska klasifikacija '!$N:$N,$L157,'Programska klasifikacija '!Q:Q)</f>
        <v>9060</v>
      </c>
      <c r="O157" s="289">
        <f>+SUMIF('Programska klasifikacija '!$N:$N,$L157,'Programska klasifikacija '!R:R)</f>
        <v>0</v>
      </c>
      <c r="P157" s="289">
        <f>+N157+O157</f>
        <v>9060</v>
      </c>
      <c r="Q157" s="160"/>
      <c r="S157" s="160"/>
    </row>
    <row r="158" spans="1:19" s="98" customFormat="1" ht="20.25" hidden="1" customHeight="1" x14ac:dyDescent="0.25">
      <c r="A158" s="167"/>
      <c r="B158" s="167"/>
      <c r="C158" s="167"/>
      <c r="D158" s="182"/>
      <c r="E158" s="182"/>
      <c r="F158" s="183"/>
      <c r="G158" s="108"/>
      <c r="H158" s="115"/>
      <c r="I158" s="115"/>
      <c r="J158" s="115"/>
      <c r="K158" s="176">
        <v>32379</v>
      </c>
      <c r="L158" s="177"/>
      <c r="M158" s="177" t="s">
        <v>209</v>
      </c>
      <c r="N158" s="287">
        <f t="shared" ref="N158:O158" si="113">N159+N160</f>
        <v>79000</v>
      </c>
      <c r="O158" s="287">
        <f t="shared" si="113"/>
        <v>20400</v>
      </c>
      <c r="P158" s="287">
        <f t="shared" ref="P158" si="114">P159+P160</f>
        <v>99400</v>
      </c>
      <c r="Q158" s="160"/>
      <c r="S158" s="160"/>
    </row>
    <row r="159" spans="1:19" s="98" customFormat="1" ht="20.25" hidden="1" customHeight="1" x14ac:dyDescent="0.25">
      <c r="A159" s="167"/>
      <c r="B159" s="167"/>
      <c r="C159" s="167"/>
      <c r="D159" s="182"/>
      <c r="E159" s="182"/>
      <c r="F159" s="183"/>
      <c r="G159" s="108"/>
      <c r="H159" s="115"/>
      <c r="I159" s="115"/>
      <c r="J159" s="115"/>
      <c r="K159" s="9"/>
      <c r="L159" s="155">
        <v>323790</v>
      </c>
      <c r="M159" s="157" t="s">
        <v>209</v>
      </c>
      <c r="N159" s="289">
        <f>+SUMIF('Programska klasifikacija '!$N:$N,$L159,'Programska klasifikacija '!Q:Q)</f>
        <v>79000</v>
      </c>
      <c r="O159" s="289">
        <f>+SUMIF('Programska klasifikacija '!$N:$N,$L159,'Programska klasifikacija '!R:R)</f>
        <v>20400</v>
      </c>
      <c r="P159" s="289">
        <f t="shared" ref="P159:P160" si="115">+N159+O159</f>
        <v>99400</v>
      </c>
      <c r="Q159" s="160"/>
      <c r="S159" s="160"/>
    </row>
    <row r="160" spans="1:19" s="98" customFormat="1" ht="20.25" hidden="1" customHeight="1" x14ac:dyDescent="0.25">
      <c r="A160" s="167"/>
      <c r="B160" s="167"/>
      <c r="C160" s="167"/>
      <c r="D160" s="182"/>
      <c r="E160" s="182"/>
      <c r="F160" s="183"/>
      <c r="G160" s="108"/>
      <c r="H160" s="115"/>
      <c r="I160" s="115"/>
      <c r="J160" s="115"/>
      <c r="K160" s="9"/>
      <c r="L160" s="155">
        <v>323791</v>
      </c>
      <c r="M160" s="157" t="s">
        <v>209</v>
      </c>
      <c r="N160" s="289">
        <f>+SUMIF('Programska klasifikacija '!$N:$N,$L160,'Programska klasifikacija '!Q:Q)</f>
        <v>0</v>
      </c>
      <c r="O160" s="289">
        <f>+SUMIF('Programska klasifikacija '!$N:$N,$L160,'Programska klasifikacija '!R:R)</f>
        <v>0</v>
      </c>
      <c r="P160" s="289">
        <f t="shared" si="115"/>
        <v>0</v>
      </c>
      <c r="Q160" s="160"/>
      <c r="S160" s="160"/>
    </row>
    <row r="161" spans="1:19" s="98" customFormat="1" ht="20.25" hidden="1" customHeight="1" x14ac:dyDescent="0.25">
      <c r="A161" s="167"/>
      <c r="B161" s="167"/>
      <c r="C161" s="167"/>
      <c r="D161" s="182"/>
      <c r="E161" s="182"/>
      <c r="F161" s="183"/>
      <c r="G161" s="108"/>
      <c r="H161" s="115"/>
      <c r="I161" s="115"/>
      <c r="J161" s="115">
        <v>3238</v>
      </c>
      <c r="K161" s="115"/>
      <c r="L161" s="116"/>
      <c r="M161" s="111" t="s">
        <v>210</v>
      </c>
      <c r="N161" s="286">
        <f t="shared" ref="N161:P162" si="116">N162</f>
        <v>18570</v>
      </c>
      <c r="O161" s="286">
        <f t="shared" si="116"/>
        <v>6000</v>
      </c>
      <c r="P161" s="286">
        <f t="shared" si="116"/>
        <v>24570</v>
      </c>
      <c r="Q161" s="160"/>
      <c r="S161" s="160"/>
    </row>
    <row r="162" spans="1:19" s="98" customFormat="1" ht="20.25" hidden="1" customHeight="1" x14ac:dyDescent="0.25">
      <c r="A162" s="167"/>
      <c r="B162" s="167"/>
      <c r="C162" s="167"/>
      <c r="D162" s="182"/>
      <c r="E162" s="182"/>
      <c r="F162" s="183"/>
      <c r="G162" s="108"/>
      <c r="H162" s="115"/>
      <c r="I162" s="115"/>
      <c r="J162" s="115"/>
      <c r="K162" s="176">
        <v>32389</v>
      </c>
      <c r="L162" s="177"/>
      <c r="M162" s="177" t="s">
        <v>211</v>
      </c>
      <c r="N162" s="287">
        <f t="shared" si="116"/>
        <v>18570</v>
      </c>
      <c r="O162" s="287">
        <f t="shared" si="116"/>
        <v>6000</v>
      </c>
      <c r="P162" s="287">
        <f t="shared" si="116"/>
        <v>24570</v>
      </c>
      <c r="Q162" s="160"/>
      <c r="S162" s="160"/>
    </row>
    <row r="163" spans="1:19" s="98" customFormat="1" ht="20.25" hidden="1" customHeight="1" x14ac:dyDescent="0.25">
      <c r="A163" s="167"/>
      <c r="B163" s="167"/>
      <c r="C163" s="167"/>
      <c r="D163" s="182"/>
      <c r="E163" s="182"/>
      <c r="F163" s="183"/>
      <c r="G163" s="108"/>
      <c r="H163" s="115"/>
      <c r="I163" s="115"/>
      <c r="J163" s="115"/>
      <c r="K163" s="9"/>
      <c r="L163" s="155">
        <v>323890</v>
      </c>
      <c r="M163" s="157" t="s">
        <v>211</v>
      </c>
      <c r="N163" s="289">
        <f>+SUMIF('Programska klasifikacija '!$N:$N,$L163,'Programska klasifikacija '!Q:Q)</f>
        <v>18570</v>
      </c>
      <c r="O163" s="289">
        <f>+SUMIF('Programska klasifikacija '!$N:$N,$L163,'Programska klasifikacija '!R:R)</f>
        <v>6000</v>
      </c>
      <c r="P163" s="289">
        <f>+N163+O163</f>
        <v>24570</v>
      </c>
      <c r="Q163" s="160"/>
      <c r="S163" s="160"/>
    </row>
    <row r="164" spans="1:19" s="98" customFormat="1" ht="20.25" hidden="1" customHeight="1" x14ac:dyDescent="0.25">
      <c r="A164" s="167"/>
      <c r="B164" s="167"/>
      <c r="C164" s="167"/>
      <c r="D164" s="182"/>
      <c r="E164" s="182"/>
      <c r="F164" s="183"/>
      <c r="G164" s="108"/>
      <c r="H164" s="115"/>
      <c r="I164" s="115"/>
      <c r="J164" s="115">
        <v>3239</v>
      </c>
      <c r="K164" s="115"/>
      <c r="L164" s="116"/>
      <c r="M164" s="111" t="s">
        <v>212</v>
      </c>
      <c r="N164" s="286">
        <f t="shared" ref="N164:O164" si="117">N165+N168+N170+N172</f>
        <v>62770</v>
      </c>
      <c r="O164" s="286">
        <f t="shared" si="117"/>
        <v>11600</v>
      </c>
      <c r="P164" s="286">
        <f t="shared" ref="P164" si="118">P165+P168+P170+P172</f>
        <v>74370</v>
      </c>
      <c r="Q164" s="160"/>
      <c r="S164" s="160"/>
    </row>
    <row r="165" spans="1:19" s="98" customFormat="1" ht="20.25" hidden="1" customHeight="1" x14ac:dyDescent="0.25">
      <c r="A165" s="167"/>
      <c r="B165" s="167"/>
      <c r="C165" s="167"/>
      <c r="D165" s="182"/>
      <c r="E165" s="182"/>
      <c r="F165" s="183"/>
      <c r="G165" s="108"/>
      <c r="H165" s="115"/>
      <c r="I165" s="115"/>
      <c r="J165" s="115"/>
      <c r="K165" s="176">
        <v>32391</v>
      </c>
      <c r="L165" s="177"/>
      <c r="M165" s="177" t="s">
        <v>213</v>
      </c>
      <c r="N165" s="287">
        <f t="shared" ref="N165:O165" si="119">N167+N166</f>
        <v>9445</v>
      </c>
      <c r="O165" s="287">
        <f t="shared" si="119"/>
        <v>8600</v>
      </c>
      <c r="P165" s="287">
        <f t="shared" ref="P165" si="120">P167+P166</f>
        <v>18045</v>
      </c>
      <c r="Q165" s="160"/>
      <c r="S165" s="160"/>
    </row>
    <row r="166" spans="1:19" s="98" customFormat="1" ht="20.25" hidden="1" customHeight="1" x14ac:dyDescent="0.25">
      <c r="A166" s="167"/>
      <c r="B166" s="167"/>
      <c r="C166" s="167"/>
      <c r="D166" s="182"/>
      <c r="E166" s="182"/>
      <c r="F166" s="183"/>
      <c r="G166" s="108"/>
      <c r="H166" s="115"/>
      <c r="I166" s="115"/>
      <c r="J166" s="115"/>
      <c r="K166" s="9"/>
      <c r="L166" s="155">
        <v>323910</v>
      </c>
      <c r="M166" s="157" t="s">
        <v>213</v>
      </c>
      <c r="N166" s="289">
        <f>+SUMIF('Programska klasifikacija '!$N:$N,$L166,'Programska klasifikacija '!Q:Q)</f>
        <v>9445</v>
      </c>
      <c r="O166" s="289">
        <f>+SUMIF('Programska klasifikacija '!$N:$N,$L166,'Programska klasifikacija '!R:R)</f>
        <v>8600</v>
      </c>
      <c r="P166" s="289">
        <f t="shared" ref="P166:P167" si="121">+N166+O166</f>
        <v>18045</v>
      </c>
      <c r="Q166" s="160"/>
      <c r="S166" s="160"/>
    </row>
    <row r="167" spans="1:19" s="98" customFormat="1" ht="20.25" hidden="1" customHeight="1" x14ac:dyDescent="0.25">
      <c r="A167" s="167"/>
      <c r="B167" s="167"/>
      <c r="C167" s="167"/>
      <c r="D167" s="182"/>
      <c r="E167" s="182"/>
      <c r="F167" s="183"/>
      <c r="G167" s="108"/>
      <c r="H167" s="115"/>
      <c r="I167" s="115"/>
      <c r="J167" s="115"/>
      <c r="K167" s="9"/>
      <c r="L167" s="155">
        <v>323911</v>
      </c>
      <c r="M167" s="157" t="s">
        <v>214</v>
      </c>
      <c r="N167" s="289">
        <f>+SUMIF('Programska klasifikacija '!$N:$N,$L167,'Programska klasifikacija '!Q:Q)</f>
        <v>0</v>
      </c>
      <c r="O167" s="289">
        <f>+SUMIF('Programska klasifikacija '!$N:$N,$L167,'Programska klasifikacija '!R:R)</f>
        <v>0</v>
      </c>
      <c r="P167" s="289">
        <f t="shared" si="121"/>
        <v>0</v>
      </c>
      <c r="Q167" s="160"/>
      <c r="S167" s="160"/>
    </row>
    <row r="168" spans="1:19" s="98" customFormat="1" ht="20.25" hidden="1" customHeight="1" x14ac:dyDescent="0.25">
      <c r="A168" s="167"/>
      <c r="B168" s="167"/>
      <c r="C168" s="167"/>
      <c r="D168" s="182"/>
      <c r="E168" s="182"/>
      <c r="F168" s="183"/>
      <c r="G168" s="108"/>
      <c r="H168" s="115"/>
      <c r="I168" s="115"/>
      <c r="J168" s="115"/>
      <c r="K168" s="176">
        <v>32394</v>
      </c>
      <c r="L168" s="177"/>
      <c r="M168" s="177" t="s">
        <v>215</v>
      </c>
      <c r="N168" s="287">
        <f t="shared" ref="N168:P168" si="122">N169</f>
        <v>2330</v>
      </c>
      <c r="O168" s="287">
        <f t="shared" si="122"/>
        <v>0</v>
      </c>
      <c r="P168" s="287">
        <f t="shared" si="122"/>
        <v>2330</v>
      </c>
      <c r="Q168" s="160"/>
      <c r="S168" s="160"/>
    </row>
    <row r="169" spans="1:19" s="98" customFormat="1" ht="20.25" hidden="1" customHeight="1" x14ac:dyDescent="0.25">
      <c r="A169" s="167"/>
      <c r="B169" s="167"/>
      <c r="C169" s="167"/>
      <c r="D169" s="182"/>
      <c r="E169" s="182"/>
      <c r="F169" s="183"/>
      <c r="G169" s="108"/>
      <c r="H169" s="115"/>
      <c r="I169" s="115"/>
      <c r="J169" s="115"/>
      <c r="K169" s="9"/>
      <c r="L169" s="155">
        <v>323940</v>
      </c>
      <c r="M169" s="157" t="s">
        <v>215</v>
      </c>
      <c r="N169" s="289">
        <f>+SUMIF('Programska klasifikacija '!$N:$N,$L169,'Programska klasifikacija '!Q:Q)</f>
        <v>2330</v>
      </c>
      <c r="O169" s="289">
        <f>+SUMIF('Programska klasifikacija '!$N:$N,$L169,'Programska klasifikacija '!R:R)</f>
        <v>0</v>
      </c>
      <c r="P169" s="289">
        <f>+N169+O169</f>
        <v>2330</v>
      </c>
      <c r="Q169" s="160"/>
      <c r="S169" s="160"/>
    </row>
    <row r="170" spans="1:19" s="98" customFormat="1" ht="20.25" hidden="1" customHeight="1" x14ac:dyDescent="0.25">
      <c r="A170" s="167"/>
      <c r="B170" s="167"/>
      <c r="C170" s="167"/>
      <c r="D170" s="182"/>
      <c r="E170" s="182"/>
      <c r="F170" s="183"/>
      <c r="G170" s="108"/>
      <c r="H170" s="115"/>
      <c r="I170" s="115"/>
      <c r="J170" s="115"/>
      <c r="K170" s="176">
        <v>32395</v>
      </c>
      <c r="L170" s="177"/>
      <c r="M170" s="177" t="s">
        <v>216</v>
      </c>
      <c r="N170" s="287">
        <f t="shared" ref="N170:P170" si="123">N171</f>
        <v>11645</v>
      </c>
      <c r="O170" s="287">
        <f t="shared" si="123"/>
        <v>0</v>
      </c>
      <c r="P170" s="287">
        <f t="shared" si="123"/>
        <v>11645</v>
      </c>
      <c r="Q170" s="160"/>
      <c r="S170" s="160"/>
    </row>
    <row r="171" spans="1:19" s="98" customFormat="1" ht="20.25" hidden="1" customHeight="1" x14ac:dyDescent="0.25">
      <c r="A171" s="167"/>
      <c r="B171" s="167"/>
      <c r="C171" s="167"/>
      <c r="D171" s="182"/>
      <c r="E171" s="182"/>
      <c r="F171" s="183"/>
      <c r="G171" s="108"/>
      <c r="H171" s="115"/>
      <c r="I171" s="115"/>
      <c r="J171" s="115"/>
      <c r="K171" s="9"/>
      <c r="L171" s="155">
        <v>323950</v>
      </c>
      <c r="M171" s="157" t="s">
        <v>216</v>
      </c>
      <c r="N171" s="289">
        <f>+SUMIF('Programska klasifikacija '!$N:$N,$L171,'Programska klasifikacija '!Q:Q)</f>
        <v>11645</v>
      </c>
      <c r="O171" s="289">
        <f>+SUMIF('Programska klasifikacija '!$N:$N,$L171,'Programska klasifikacija '!R:R)</f>
        <v>0</v>
      </c>
      <c r="P171" s="289">
        <f>+N171+O171</f>
        <v>11645</v>
      </c>
      <c r="Q171" s="160"/>
      <c r="S171" s="160"/>
    </row>
    <row r="172" spans="1:19" s="98" customFormat="1" ht="20.25" hidden="1" customHeight="1" x14ac:dyDescent="0.25">
      <c r="A172" s="167"/>
      <c r="B172" s="167"/>
      <c r="C172" s="167"/>
      <c r="D172" s="182"/>
      <c r="E172" s="182"/>
      <c r="F172" s="183"/>
      <c r="G172" s="108"/>
      <c r="H172" s="115"/>
      <c r="I172" s="115"/>
      <c r="J172" s="115"/>
      <c r="K172" s="176">
        <v>32399</v>
      </c>
      <c r="L172" s="177"/>
      <c r="M172" s="177" t="s">
        <v>217</v>
      </c>
      <c r="N172" s="287">
        <f t="shared" ref="N172:O172" si="124">N173+N174+N175+N176+N177</f>
        <v>39350</v>
      </c>
      <c r="O172" s="287">
        <f t="shared" si="124"/>
        <v>3000</v>
      </c>
      <c r="P172" s="287">
        <f t="shared" ref="P172" si="125">P173+P174+P175+P176+P177</f>
        <v>42350</v>
      </c>
      <c r="Q172" s="160"/>
      <c r="S172" s="160"/>
    </row>
    <row r="173" spans="1:19" s="98" customFormat="1" ht="20.25" hidden="1" customHeight="1" x14ac:dyDescent="0.25">
      <c r="A173" s="167"/>
      <c r="B173" s="167"/>
      <c r="C173" s="167"/>
      <c r="D173" s="182"/>
      <c r="E173" s="182"/>
      <c r="F173" s="183"/>
      <c r="G173" s="108"/>
      <c r="H173" s="115"/>
      <c r="I173" s="115"/>
      <c r="J173" s="115"/>
      <c r="K173" s="9"/>
      <c r="L173" s="155">
        <v>323990</v>
      </c>
      <c r="M173" s="157" t="s">
        <v>218</v>
      </c>
      <c r="N173" s="289">
        <f>+SUMIF('Programska klasifikacija '!$N:$N,$L173,'Programska klasifikacija '!Q:Q)</f>
        <v>39200</v>
      </c>
      <c r="O173" s="289">
        <f>+SUMIF('Programska klasifikacija '!$N:$N,$L173,'Programska klasifikacija '!R:R)</f>
        <v>3000</v>
      </c>
      <c r="P173" s="289">
        <f t="shared" ref="P173:P177" si="126">+N173+O173</f>
        <v>42200</v>
      </c>
      <c r="Q173" s="160"/>
      <c r="S173" s="160"/>
    </row>
    <row r="174" spans="1:19" s="98" customFormat="1" ht="20.25" hidden="1" customHeight="1" x14ac:dyDescent="0.25">
      <c r="A174" s="167"/>
      <c r="B174" s="167"/>
      <c r="C174" s="167"/>
      <c r="D174" s="182"/>
      <c r="E174" s="182"/>
      <c r="F174" s="183"/>
      <c r="G174" s="108"/>
      <c r="H174" s="115"/>
      <c r="I174" s="115"/>
      <c r="J174" s="115"/>
      <c r="K174" s="9"/>
      <c r="L174" s="155">
        <v>323991</v>
      </c>
      <c r="M174" s="157" t="s">
        <v>219</v>
      </c>
      <c r="N174" s="289">
        <f>+SUMIF('Programska klasifikacija '!$N:$N,$L174,'Programska klasifikacija '!Q:Q)</f>
        <v>0</v>
      </c>
      <c r="O174" s="289">
        <f>+SUMIF('Programska klasifikacija '!$N:$N,$L174,'Programska klasifikacija '!R:R)</f>
        <v>0</v>
      </c>
      <c r="P174" s="289">
        <f t="shared" si="126"/>
        <v>0</v>
      </c>
      <c r="Q174" s="160"/>
      <c r="S174" s="160"/>
    </row>
    <row r="175" spans="1:19" s="98" customFormat="1" ht="20.25" hidden="1" customHeight="1" x14ac:dyDescent="0.25">
      <c r="A175" s="167"/>
      <c r="B175" s="167"/>
      <c r="C175" s="167"/>
      <c r="D175" s="182"/>
      <c r="E175" s="182"/>
      <c r="F175" s="183"/>
      <c r="G175" s="108"/>
      <c r="H175" s="115"/>
      <c r="I175" s="115"/>
      <c r="J175" s="115"/>
      <c r="K175" s="9"/>
      <c r="L175" s="155">
        <v>323992</v>
      </c>
      <c r="M175" s="157" t="s">
        <v>220</v>
      </c>
      <c r="N175" s="289">
        <f>+SUMIF('Programska klasifikacija '!$N:$N,$L175,'Programska klasifikacija '!Q:Q)</f>
        <v>0</v>
      </c>
      <c r="O175" s="289">
        <f>+SUMIF('Programska klasifikacija '!$N:$N,$L175,'Programska klasifikacija '!R:R)</f>
        <v>0</v>
      </c>
      <c r="P175" s="289">
        <f t="shared" si="126"/>
        <v>0</v>
      </c>
      <c r="Q175" s="160"/>
      <c r="S175" s="160"/>
    </row>
    <row r="176" spans="1:19" s="98" customFormat="1" ht="20.25" hidden="1" customHeight="1" x14ac:dyDescent="0.25">
      <c r="A176" s="167"/>
      <c r="B176" s="167"/>
      <c r="C176" s="167"/>
      <c r="D176" s="182"/>
      <c r="E176" s="182"/>
      <c r="F176" s="183"/>
      <c r="G176" s="108"/>
      <c r="H176" s="115"/>
      <c r="I176" s="115"/>
      <c r="J176" s="115"/>
      <c r="K176" s="9"/>
      <c r="L176" s="155">
        <v>323993</v>
      </c>
      <c r="M176" s="157" t="s">
        <v>221</v>
      </c>
      <c r="N176" s="289">
        <f>+SUMIF('Programska klasifikacija '!$N:$N,$L176,'Programska klasifikacija '!Q:Q)</f>
        <v>0</v>
      </c>
      <c r="O176" s="289">
        <f>+SUMIF('Programska klasifikacija '!$N:$N,$L176,'Programska klasifikacija '!R:R)</f>
        <v>0</v>
      </c>
      <c r="P176" s="289">
        <f t="shared" si="126"/>
        <v>0</v>
      </c>
      <c r="Q176" s="160"/>
      <c r="S176" s="160"/>
    </row>
    <row r="177" spans="1:19" s="98" customFormat="1" ht="20.25" hidden="1" customHeight="1" x14ac:dyDescent="0.25">
      <c r="A177" s="167"/>
      <c r="B177" s="167"/>
      <c r="C177" s="167"/>
      <c r="D177" s="182"/>
      <c r="E177" s="182"/>
      <c r="F177" s="183"/>
      <c r="G177" s="108"/>
      <c r="H177" s="115"/>
      <c r="I177" s="115"/>
      <c r="J177" s="115"/>
      <c r="K177" s="9"/>
      <c r="L177" s="155">
        <v>323994</v>
      </c>
      <c r="M177" s="157" t="s">
        <v>222</v>
      </c>
      <c r="N177" s="289">
        <f>+SUMIF('Programska klasifikacija '!$N:$N,$L177,'Programska klasifikacija '!Q:Q)</f>
        <v>150</v>
      </c>
      <c r="O177" s="289">
        <f>+SUMIF('Programska klasifikacija '!$N:$N,$L177,'Programska klasifikacija '!R:R)</f>
        <v>0</v>
      </c>
      <c r="P177" s="289">
        <f t="shared" si="126"/>
        <v>150</v>
      </c>
      <c r="Q177" s="160"/>
      <c r="S177" s="160"/>
    </row>
    <row r="178" spans="1:19" s="194" customFormat="1" ht="20.25" hidden="1" customHeight="1" x14ac:dyDescent="0.25">
      <c r="A178" s="172"/>
      <c r="B178" s="172"/>
      <c r="C178" s="172"/>
      <c r="D178" s="187"/>
      <c r="E178" s="187"/>
      <c r="F178" s="188"/>
      <c r="G178" s="189"/>
      <c r="H178" s="190"/>
      <c r="I178" s="115">
        <v>324</v>
      </c>
      <c r="J178" s="115"/>
      <c r="K178" s="115"/>
      <c r="L178" s="116"/>
      <c r="M178" s="111" t="s">
        <v>223</v>
      </c>
      <c r="N178" s="286">
        <f t="shared" ref="N178:P184" si="127">N179</f>
        <v>0</v>
      </c>
      <c r="O178" s="286">
        <f t="shared" si="127"/>
        <v>0</v>
      </c>
      <c r="P178" s="286">
        <f t="shared" si="127"/>
        <v>0</v>
      </c>
      <c r="Q178" s="216"/>
      <c r="S178" s="160"/>
    </row>
    <row r="179" spans="1:19" s="98" customFormat="1" ht="20.25" hidden="1" customHeight="1" x14ac:dyDescent="0.25">
      <c r="A179" s="167"/>
      <c r="B179" s="167"/>
      <c r="C179" s="167"/>
      <c r="D179" s="182"/>
      <c r="E179" s="182"/>
      <c r="F179" s="183"/>
      <c r="G179" s="108"/>
      <c r="H179" s="115"/>
      <c r="I179" s="115"/>
      <c r="J179" s="115">
        <v>3241</v>
      </c>
      <c r="K179" s="115"/>
      <c r="L179" s="116"/>
      <c r="M179" s="111" t="s">
        <v>360</v>
      </c>
      <c r="N179" s="286">
        <f t="shared" si="127"/>
        <v>0</v>
      </c>
      <c r="O179" s="286">
        <f t="shared" si="127"/>
        <v>0</v>
      </c>
      <c r="P179" s="286">
        <f t="shared" si="127"/>
        <v>0</v>
      </c>
      <c r="Q179" s="160"/>
      <c r="S179" s="160"/>
    </row>
    <row r="180" spans="1:19" s="98" customFormat="1" ht="20.25" hidden="1" customHeight="1" x14ac:dyDescent="0.25">
      <c r="A180" s="167"/>
      <c r="B180" s="167"/>
      <c r="C180" s="167"/>
      <c r="D180" s="182"/>
      <c r="E180" s="182"/>
      <c r="F180" s="183"/>
      <c r="G180" s="108"/>
      <c r="H180" s="115"/>
      <c r="I180" s="115"/>
      <c r="J180" s="115"/>
      <c r="K180" s="176">
        <v>32412</v>
      </c>
      <c r="L180" s="177"/>
      <c r="M180" s="177" t="s">
        <v>224</v>
      </c>
      <c r="N180" s="287">
        <f t="shared" si="127"/>
        <v>0</v>
      </c>
      <c r="O180" s="287">
        <f t="shared" si="127"/>
        <v>0</v>
      </c>
      <c r="P180" s="287">
        <f t="shared" si="127"/>
        <v>0</v>
      </c>
      <c r="Q180" s="160"/>
      <c r="S180" s="160"/>
    </row>
    <row r="181" spans="1:19" s="98" customFormat="1" ht="20.25" hidden="1" customHeight="1" x14ac:dyDescent="0.25">
      <c r="A181" s="167"/>
      <c r="B181" s="167"/>
      <c r="C181" s="167"/>
      <c r="D181" s="182"/>
      <c r="E181" s="182"/>
      <c r="F181" s="183"/>
      <c r="G181" s="108"/>
      <c r="H181" s="115"/>
      <c r="I181" s="115"/>
      <c r="J181" s="115"/>
      <c r="K181" s="9"/>
      <c r="L181" s="155">
        <v>324120</v>
      </c>
      <c r="M181" s="157" t="s">
        <v>361</v>
      </c>
      <c r="N181" s="289">
        <f>+SUMIF('Programska klasifikacija '!$N:$N,$L181,'Programska klasifikacija '!Q:Q)</f>
        <v>0</v>
      </c>
      <c r="O181" s="289">
        <f>+SUMIF('Programska klasifikacija '!$N:$N,$L181,'Programska klasifikacija '!R:R)</f>
        <v>0</v>
      </c>
      <c r="P181" s="289">
        <f>+N181+O181</f>
        <v>0</v>
      </c>
      <c r="Q181" s="160"/>
      <c r="S181" s="160"/>
    </row>
    <row r="182" spans="1:19" s="194" customFormat="1" ht="25.5" hidden="1" customHeight="1" x14ac:dyDescent="0.25">
      <c r="A182" s="172"/>
      <c r="B182" s="172"/>
      <c r="C182" s="172"/>
      <c r="D182" s="187"/>
      <c r="E182" s="187"/>
      <c r="F182" s="188"/>
      <c r="G182" s="189"/>
      <c r="H182" s="190"/>
      <c r="I182" s="115">
        <v>325</v>
      </c>
      <c r="J182" s="115"/>
      <c r="K182" s="115"/>
      <c r="L182" s="116"/>
      <c r="M182" s="111" t="s">
        <v>481</v>
      </c>
      <c r="N182" s="286">
        <f t="shared" si="127"/>
        <v>0</v>
      </c>
      <c r="O182" s="286">
        <f t="shared" si="127"/>
        <v>833100</v>
      </c>
      <c r="P182" s="286">
        <f t="shared" si="127"/>
        <v>833100</v>
      </c>
      <c r="Q182" s="216"/>
      <c r="S182" s="160"/>
    </row>
    <row r="183" spans="1:19" s="98" customFormat="1" ht="25.5" hidden="1" customHeight="1" x14ac:dyDescent="0.25">
      <c r="A183" s="167"/>
      <c r="B183" s="167"/>
      <c r="C183" s="167"/>
      <c r="D183" s="182"/>
      <c r="E183" s="182"/>
      <c r="F183" s="183"/>
      <c r="G183" s="108"/>
      <c r="H183" s="115"/>
      <c r="I183" s="115"/>
      <c r="J183" s="115">
        <v>3251</v>
      </c>
      <c r="K183" s="115"/>
      <c r="L183" s="116"/>
      <c r="M183" s="111" t="s">
        <v>481</v>
      </c>
      <c r="N183" s="286">
        <f t="shared" si="127"/>
        <v>0</v>
      </c>
      <c r="O183" s="286">
        <f t="shared" si="127"/>
        <v>833100</v>
      </c>
      <c r="P183" s="286">
        <f t="shared" si="127"/>
        <v>833100</v>
      </c>
      <c r="Q183" s="160"/>
      <c r="S183" s="160"/>
    </row>
    <row r="184" spans="1:19" s="98" customFormat="1" ht="25.5" hidden="1" customHeight="1" x14ac:dyDescent="0.25">
      <c r="A184" s="167"/>
      <c r="B184" s="167"/>
      <c r="C184" s="167"/>
      <c r="D184" s="182"/>
      <c r="E184" s="182"/>
      <c r="F184" s="183"/>
      <c r="G184" s="108"/>
      <c r="H184" s="115"/>
      <c r="I184" s="115"/>
      <c r="J184" s="115"/>
      <c r="K184" s="176">
        <v>32511</v>
      </c>
      <c r="L184" s="177"/>
      <c r="M184" s="177" t="s">
        <v>481</v>
      </c>
      <c r="N184" s="287">
        <f t="shared" si="127"/>
        <v>0</v>
      </c>
      <c r="O184" s="287">
        <f t="shared" si="127"/>
        <v>833100</v>
      </c>
      <c r="P184" s="287">
        <f t="shared" si="127"/>
        <v>833100</v>
      </c>
      <c r="Q184" s="160"/>
      <c r="S184" s="160"/>
    </row>
    <row r="185" spans="1:19" s="98" customFormat="1" ht="25.5" hidden="1" customHeight="1" x14ac:dyDescent="0.25">
      <c r="A185" s="167"/>
      <c r="B185" s="167"/>
      <c r="C185" s="167"/>
      <c r="D185" s="182"/>
      <c r="E185" s="182"/>
      <c r="F185" s="183"/>
      <c r="G185" s="108"/>
      <c r="H185" s="115"/>
      <c r="I185" s="115"/>
      <c r="J185" s="115"/>
      <c r="K185" s="9"/>
      <c r="L185" s="155">
        <v>325110</v>
      </c>
      <c r="M185" s="157" t="s">
        <v>481</v>
      </c>
      <c r="N185" s="289">
        <f>+SUMIF('Programska klasifikacija '!$N:$N,$L185,'Programska klasifikacija '!Q:Q)</f>
        <v>0</v>
      </c>
      <c r="O185" s="289">
        <f>+SUMIF('Programska klasifikacija '!$N:$N,$L185,'Programska klasifikacija '!R:R)</f>
        <v>833100</v>
      </c>
      <c r="P185" s="289">
        <f>+N185+O185</f>
        <v>833100</v>
      </c>
      <c r="Q185" s="160"/>
      <c r="S185" s="160"/>
    </row>
    <row r="186" spans="1:19" s="194" customFormat="1" ht="20.25" hidden="1" customHeight="1" x14ac:dyDescent="0.25">
      <c r="A186" s="172"/>
      <c r="B186" s="172"/>
      <c r="C186" s="172"/>
      <c r="D186" s="187"/>
      <c r="E186" s="187"/>
      <c r="F186" s="188"/>
      <c r="G186" s="189"/>
      <c r="H186" s="190"/>
      <c r="I186" s="115">
        <v>329</v>
      </c>
      <c r="J186" s="115"/>
      <c r="K186" s="115"/>
      <c r="L186" s="116"/>
      <c r="M186" s="111" t="s">
        <v>225</v>
      </c>
      <c r="N186" s="286">
        <f t="shared" ref="N186:O186" si="128">N187+N190+N197+N200+N203+N214+N211</f>
        <v>57110</v>
      </c>
      <c r="O186" s="286">
        <f t="shared" si="128"/>
        <v>6200</v>
      </c>
      <c r="P186" s="286">
        <f t="shared" ref="P186" si="129">P187+P190+P197+P200+P203+P214+P211</f>
        <v>63310</v>
      </c>
      <c r="Q186" s="216"/>
      <c r="S186" s="160"/>
    </row>
    <row r="187" spans="1:19" s="98" customFormat="1" ht="24.75" hidden="1" customHeight="1" x14ac:dyDescent="0.25">
      <c r="A187" s="167"/>
      <c r="B187" s="167"/>
      <c r="C187" s="167"/>
      <c r="D187" s="182"/>
      <c r="E187" s="182"/>
      <c r="F187" s="183"/>
      <c r="G187" s="108"/>
      <c r="H187" s="115"/>
      <c r="I187" s="115"/>
      <c r="J187" s="115">
        <v>3291</v>
      </c>
      <c r="K187" s="115"/>
      <c r="L187" s="116"/>
      <c r="M187" s="111" t="s">
        <v>362</v>
      </c>
      <c r="N187" s="286">
        <f t="shared" ref="N187:P188" si="130">N188</f>
        <v>15000</v>
      </c>
      <c r="O187" s="286">
        <f t="shared" si="130"/>
        <v>0</v>
      </c>
      <c r="P187" s="286">
        <f t="shared" si="130"/>
        <v>15000</v>
      </c>
      <c r="Q187" s="160"/>
      <c r="S187" s="160"/>
    </row>
    <row r="188" spans="1:19" s="98" customFormat="1" ht="24.75" hidden="1" customHeight="1" x14ac:dyDescent="0.25">
      <c r="A188" s="167"/>
      <c r="B188" s="167"/>
      <c r="C188" s="167"/>
      <c r="D188" s="182"/>
      <c r="E188" s="182"/>
      <c r="F188" s="183"/>
      <c r="G188" s="108"/>
      <c r="H188" s="115"/>
      <c r="I188" s="115"/>
      <c r="J188" s="115"/>
      <c r="K188" s="176">
        <v>32911</v>
      </c>
      <c r="L188" s="177"/>
      <c r="M188" s="177" t="s">
        <v>227</v>
      </c>
      <c r="N188" s="287">
        <f t="shared" si="130"/>
        <v>15000</v>
      </c>
      <c r="O188" s="287">
        <f t="shared" si="130"/>
        <v>0</v>
      </c>
      <c r="P188" s="287">
        <f t="shared" si="130"/>
        <v>15000</v>
      </c>
      <c r="Q188" s="160"/>
      <c r="S188" s="160"/>
    </row>
    <row r="189" spans="1:19" s="98" customFormat="1" ht="24.75" hidden="1" customHeight="1" x14ac:dyDescent="0.25">
      <c r="A189" s="167"/>
      <c r="B189" s="167"/>
      <c r="C189" s="167"/>
      <c r="D189" s="182"/>
      <c r="E189" s="182"/>
      <c r="F189" s="183"/>
      <c r="G189" s="108"/>
      <c r="H189" s="115"/>
      <c r="I189" s="115"/>
      <c r="J189" s="115"/>
      <c r="K189" s="9"/>
      <c r="L189" s="155">
        <v>329110</v>
      </c>
      <c r="M189" s="157" t="s">
        <v>227</v>
      </c>
      <c r="N189" s="289">
        <f>+SUMIF('Programska klasifikacija '!$N:$N,$L189,'Programska klasifikacija '!Q:Q)</f>
        <v>15000</v>
      </c>
      <c r="O189" s="289">
        <f>+SUMIF('Programska klasifikacija '!$N:$N,$L189,'Programska klasifikacija '!R:R)</f>
        <v>0</v>
      </c>
      <c r="P189" s="289">
        <f>+N189+O189</f>
        <v>15000</v>
      </c>
      <c r="Q189" s="160"/>
      <c r="S189" s="160"/>
    </row>
    <row r="190" spans="1:19" s="98" customFormat="1" ht="20.25" hidden="1" customHeight="1" x14ac:dyDescent="0.25">
      <c r="A190" s="167"/>
      <c r="B190" s="167"/>
      <c r="C190" s="167"/>
      <c r="D190" s="182"/>
      <c r="E190" s="182"/>
      <c r="F190" s="183"/>
      <c r="G190" s="108"/>
      <c r="H190" s="115"/>
      <c r="I190" s="115"/>
      <c r="J190" s="115">
        <v>3292</v>
      </c>
      <c r="K190" s="115"/>
      <c r="L190" s="116"/>
      <c r="M190" s="111" t="s">
        <v>228</v>
      </c>
      <c r="N190" s="286">
        <f t="shared" ref="N190:O190" si="131">N191+N193+N195</f>
        <v>9830</v>
      </c>
      <c r="O190" s="286">
        <f t="shared" si="131"/>
        <v>1000</v>
      </c>
      <c r="P190" s="286">
        <f t="shared" ref="P190" si="132">P191+P193+P195</f>
        <v>10830</v>
      </c>
      <c r="Q190" s="160"/>
      <c r="S190" s="160"/>
    </row>
    <row r="191" spans="1:19" s="98" customFormat="1" ht="20.25" hidden="1" customHeight="1" x14ac:dyDescent="0.25">
      <c r="A191" s="167"/>
      <c r="B191" s="167"/>
      <c r="C191" s="167"/>
      <c r="D191" s="182"/>
      <c r="E191" s="182"/>
      <c r="F191" s="183"/>
      <c r="G191" s="108"/>
      <c r="H191" s="115"/>
      <c r="I191" s="115"/>
      <c r="J191" s="115"/>
      <c r="K191" s="176">
        <v>32921</v>
      </c>
      <c r="L191" s="177"/>
      <c r="M191" s="177" t="s">
        <v>229</v>
      </c>
      <c r="N191" s="287">
        <f t="shared" ref="N191:P191" si="133">N192</f>
        <v>3330</v>
      </c>
      <c r="O191" s="287">
        <f t="shared" si="133"/>
        <v>1000</v>
      </c>
      <c r="P191" s="287">
        <f t="shared" si="133"/>
        <v>4330</v>
      </c>
      <c r="Q191" s="160"/>
      <c r="S191" s="160"/>
    </row>
    <row r="192" spans="1:19" s="98" customFormat="1" ht="20.25" hidden="1" customHeight="1" x14ac:dyDescent="0.25">
      <c r="A192" s="167"/>
      <c r="B192" s="167"/>
      <c r="C192" s="167"/>
      <c r="D192" s="182"/>
      <c r="E192" s="182"/>
      <c r="F192" s="183"/>
      <c r="G192" s="108"/>
      <c r="H192" s="115"/>
      <c r="I192" s="115"/>
      <c r="J192" s="115"/>
      <c r="K192" s="9"/>
      <c r="L192" s="155">
        <v>329210</v>
      </c>
      <c r="M192" s="157" t="s">
        <v>229</v>
      </c>
      <c r="N192" s="289">
        <f>+SUMIF('Programska klasifikacija '!$N:$N,$L192,'Programska klasifikacija '!Q:Q)</f>
        <v>3330</v>
      </c>
      <c r="O192" s="289">
        <f>+SUMIF('Programska klasifikacija '!$N:$N,$L192,'Programska klasifikacija '!R:R)</f>
        <v>1000</v>
      </c>
      <c r="P192" s="289">
        <f>+N192+O192</f>
        <v>4330</v>
      </c>
      <c r="Q192" s="160"/>
      <c r="S192" s="160"/>
    </row>
    <row r="193" spans="1:19" s="98" customFormat="1" ht="20.25" hidden="1" customHeight="1" x14ac:dyDescent="0.25">
      <c r="A193" s="167"/>
      <c r="B193" s="167"/>
      <c r="C193" s="167"/>
      <c r="D193" s="182"/>
      <c r="E193" s="182"/>
      <c r="F193" s="183"/>
      <c r="G193" s="108"/>
      <c r="H193" s="115"/>
      <c r="I193" s="115"/>
      <c r="J193" s="115"/>
      <c r="K193" s="176">
        <v>32922</v>
      </c>
      <c r="L193" s="177"/>
      <c r="M193" s="177" t="s">
        <v>230</v>
      </c>
      <c r="N193" s="287">
        <f t="shared" ref="N193:P193" si="134">N194</f>
        <v>2700</v>
      </c>
      <c r="O193" s="287">
        <f t="shared" si="134"/>
        <v>0</v>
      </c>
      <c r="P193" s="287">
        <f t="shared" si="134"/>
        <v>2700</v>
      </c>
      <c r="Q193" s="160"/>
      <c r="S193" s="160"/>
    </row>
    <row r="194" spans="1:19" s="98" customFormat="1" ht="20.25" hidden="1" customHeight="1" x14ac:dyDescent="0.25">
      <c r="A194" s="167"/>
      <c r="B194" s="167"/>
      <c r="C194" s="167"/>
      <c r="D194" s="182"/>
      <c r="E194" s="182"/>
      <c r="F194" s="183"/>
      <c r="G194" s="108"/>
      <c r="H194" s="115"/>
      <c r="I194" s="115"/>
      <c r="J194" s="115"/>
      <c r="K194" s="9"/>
      <c r="L194" s="155">
        <v>329220</v>
      </c>
      <c r="M194" s="157" t="s">
        <v>230</v>
      </c>
      <c r="N194" s="289">
        <f>+SUMIF('Programska klasifikacija '!$N:$N,$L194,'Programska klasifikacija '!Q:Q)</f>
        <v>2700</v>
      </c>
      <c r="O194" s="289">
        <f>+SUMIF('Programska klasifikacija '!$N:$N,$L194,'Programska klasifikacija '!R:R)</f>
        <v>0</v>
      </c>
      <c r="P194" s="289">
        <f>+N194+O194</f>
        <v>2700</v>
      </c>
      <c r="Q194" s="160"/>
      <c r="S194" s="160"/>
    </row>
    <row r="195" spans="1:19" s="98" customFormat="1" ht="20.25" hidden="1" customHeight="1" x14ac:dyDescent="0.25">
      <c r="A195" s="167"/>
      <c r="B195" s="167"/>
      <c r="C195" s="167"/>
      <c r="D195" s="182"/>
      <c r="E195" s="182"/>
      <c r="F195" s="183"/>
      <c r="G195" s="108"/>
      <c r="H195" s="115"/>
      <c r="I195" s="115"/>
      <c r="J195" s="115"/>
      <c r="K195" s="176">
        <v>32923</v>
      </c>
      <c r="L195" s="177"/>
      <c r="M195" s="177" t="s">
        <v>231</v>
      </c>
      <c r="N195" s="287">
        <f t="shared" ref="N195:P195" si="135">N196</f>
        <v>3800</v>
      </c>
      <c r="O195" s="287">
        <f t="shared" si="135"/>
        <v>0</v>
      </c>
      <c r="P195" s="287">
        <f t="shared" si="135"/>
        <v>3800</v>
      </c>
      <c r="Q195" s="160"/>
      <c r="S195" s="160"/>
    </row>
    <row r="196" spans="1:19" s="98" customFormat="1" ht="20.25" hidden="1" customHeight="1" x14ac:dyDescent="0.25">
      <c r="A196" s="167"/>
      <c r="B196" s="167"/>
      <c r="C196" s="167"/>
      <c r="D196" s="182"/>
      <c r="E196" s="182"/>
      <c r="F196" s="183"/>
      <c r="G196" s="108"/>
      <c r="H196" s="115"/>
      <c r="I196" s="115"/>
      <c r="J196" s="115"/>
      <c r="K196" s="9"/>
      <c r="L196" s="155">
        <v>329230</v>
      </c>
      <c r="M196" s="157" t="s">
        <v>231</v>
      </c>
      <c r="N196" s="289">
        <f>+SUMIF('Programska klasifikacija '!$N:$N,$L196,'Programska klasifikacija '!Q:Q)</f>
        <v>3800</v>
      </c>
      <c r="O196" s="289">
        <f>+SUMIF('Programska klasifikacija '!$N:$N,$L196,'Programska klasifikacija '!R:R)</f>
        <v>0</v>
      </c>
      <c r="P196" s="289">
        <f>+N196+O196</f>
        <v>3800</v>
      </c>
      <c r="Q196" s="160"/>
      <c r="S196" s="160"/>
    </row>
    <row r="197" spans="1:19" s="98" customFormat="1" ht="20.25" hidden="1" customHeight="1" x14ac:dyDescent="0.25">
      <c r="A197" s="167"/>
      <c r="B197" s="167"/>
      <c r="C197" s="167"/>
      <c r="D197" s="182"/>
      <c r="E197" s="182"/>
      <c r="F197" s="183"/>
      <c r="G197" s="108"/>
      <c r="H197" s="115"/>
      <c r="I197" s="115"/>
      <c r="J197" s="115">
        <v>3293</v>
      </c>
      <c r="K197" s="115"/>
      <c r="L197" s="116"/>
      <c r="M197" s="111" t="s">
        <v>232</v>
      </c>
      <c r="N197" s="286">
        <f t="shared" ref="N197:P198" si="136">N198</f>
        <v>13780</v>
      </c>
      <c r="O197" s="286">
        <f t="shared" si="136"/>
        <v>0</v>
      </c>
      <c r="P197" s="286">
        <f t="shared" si="136"/>
        <v>13780</v>
      </c>
      <c r="Q197" s="160"/>
      <c r="S197" s="160"/>
    </row>
    <row r="198" spans="1:19" s="98" customFormat="1" ht="20.25" hidden="1" customHeight="1" x14ac:dyDescent="0.25">
      <c r="A198" s="167"/>
      <c r="B198" s="167"/>
      <c r="C198" s="167"/>
      <c r="D198" s="182"/>
      <c r="E198" s="182"/>
      <c r="F198" s="183"/>
      <c r="G198" s="108"/>
      <c r="H198" s="115"/>
      <c r="I198" s="115"/>
      <c r="J198" s="115"/>
      <c r="K198" s="176">
        <v>32931</v>
      </c>
      <c r="L198" s="177"/>
      <c r="M198" s="177" t="s">
        <v>232</v>
      </c>
      <c r="N198" s="287">
        <f t="shared" si="136"/>
        <v>13780</v>
      </c>
      <c r="O198" s="287">
        <f t="shared" si="136"/>
        <v>0</v>
      </c>
      <c r="P198" s="287">
        <f t="shared" si="136"/>
        <v>13780</v>
      </c>
      <c r="Q198" s="160"/>
      <c r="S198" s="160"/>
    </row>
    <row r="199" spans="1:19" s="98" customFormat="1" ht="20.25" hidden="1" customHeight="1" x14ac:dyDescent="0.25">
      <c r="A199" s="167"/>
      <c r="B199" s="167"/>
      <c r="C199" s="167"/>
      <c r="D199" s="182"/>
      <c r="E199" s="182"/>
      <c r="F199" s="183"/>
      <c r="G199" s="108"/>
      <c r="H199" s="115"/>
      <c r="I199" s="115"/>
      <c r="J199" s="115"/>
      <c r="K199" s="9"/>
      <c r="L199" s="155">
        <v>329310</v>
      </c>
      <c r="M199" s="157" t="s">
        <v>232</v>
      </c>
      <c r="N199" s="289">
        <f>+SUMIF('Programska klasifikacija '!$N:$N,$L199,'Programska klasifikacija '!Q:Q)</f>
        <v>13780</v>
      </c>
      <c r="O199" s="289">
        <f>+SUMIF('Programska klasifikacija '!$N:$N,$L199,'Programska klasifikacija '!R:R)</f>
        <v>0</v>
      </c>
      <c r="P199" s="289">
        <f>+N199+O199</f>
        <v>13780</v>
      </c>
      <c r="Q199" s="160"/>
      <c r="S199" s="160"/>
    </row>
    <row r="200" spans="1:19" s="98" customFormat="1" ht="20.25" hidden="1" customHeight="1" x14ac:dyDescent="0.25">
      <c r="A200" s="167"/>
      <c r="B200" s="167"/>
      <c r="C200" s="167"/>
      <c r="D200" s="182"/>
      <c r="E200" s="182"/>
      <c r="F200" s="183"/>
      <c r="G200" s="108"/>
      <c r="H200" s="115"/>
      <c r="I200" s="115"/>
      <c r="J200" s="115">
        <v>3294</v>
      </c>
      <c r="K200" s="115"/>
      <c r="L200" s="116"/>
      <c r="M200" s="111" t="s">
        <v>233</v>
      </c>
      <c r="N200" s="286">
        <f t="shared" ref="N200:P201" si="137">N201</f>
        <v>2000</v>
      </c>
      <c r="O200" s="286">
        <f t="shared" si="137"/>
        <v>0</v>
      </c>
      <c r="P200" s="286">
        <f t="shared" si="137"/>
        <v>2000</v>
      </c>
      <c r="Q200" s="160"/>
      <c r="S200" s="160"/>
    </row>
    <row r="201" spans="1:19" s="98" customFormat="1" ht="20.25" hidden="1" customHeight="1" x14ac:dyDescent="0.25">
      <c r="A201" s="167"/>
      <c r="B201" s="167"/>
      <c r="C201" s="167"/>
      <c r="D201" s="182"/>
      <c r="E201" s="182"/>
      <c r="F201" s="183"/>
      <c r="G201" s="108"/>
      <c r="H201" s="115"/>
      <c r="I201" s="115"/>
      <c r="J201" s="115"/>
      <c r="K201" s="176">
        <v>32941</v>
      </c>
      <c r="L201" s="177"/>
      <c r="M201" s="177" t="s">
        <v>234</v>
      </c>
      <c r="N201" s="287">
        <f t="shared" si="137"/>
        <v>2000</v>
      </c>
      <c r="O201" s="287">
        <f t="shared" si="137"/>
        <v>0</v>
      </c>
      <c r="P201" s="287">
        <f t="shared" si="137"/>
        <v>2000</v>
      </c>
      <c r="Q201" s="160"/>
      <c r="S201" s="160"/>
    </row>
    <row r="202" spans="1:19" s="98" customFormat="1" ht="20.25" hidden="1" customHeight="1" x14ac:dyDescent="0.25">
      <c r="A202" s="167"/>
      <c r="B202" s="167"/>
      <c r="C202" s="167"/>
      <c r="D202" s="182"/>
      <c r="E202" s="182"/>
      <c r="F202" s="183"/>
      <c r="G202" s="108"/>
      <c r="H202" s="115"/>
      <c r="I202" s="115"/>
      <c r="J202" s="115"/>
      <c r="K202" s="9"/>
      <c r="L202" s="155">
        <v>329410</v>
      </c>
      <c r="M202" s="157" t="s">
        <v>234</v>
      </c>
      <c r="N202" s="289">
        <f>+SUMIF('Programska klasifikacija '!$N:$N,$L202,'Programska klasifikacija '!Q:Q)</f>
        <v>2000</v>
      </c>
      <c r="O202" s="289">
        <f>+SUMIF('Programska klasifikacija '!$N:$N,$L202,'Programska klasifikacija '!R:R)</f>
        <v>0</v>
      </c>
      <c r="P202" s="289">
        <f>+N202+O202</f>
        <v>2000</v>
      </c>
      <c r="Q202" s="160"/>
      <c r="S202" s="160"/>
    </row>
    <row r="203" spans="1:19" s="98" customFormat="1" ht="20.25" hidden="1" customHeight="1" x14ac:dyDescent="0.25">
      <c r="A203" s="167"/>
      <c r="B203" s="167"/>
      <c r="C203" s="167"/>
      <c r="D203" s="182"/>
      <c r="E203" s="182"/>
      <c r="F203" s="183"/>
      <c r="G203" s="108"/>
      <c r="H203" s="115"/>
      <c r="I203" s="115"/>
      <c r="J203" s="115">
        <v>3295</v>
      </c>
      <c r="K203" s="115"/>
      <c r="L203" s="116"/>
      <c r="M203" s="111" t="s">
        <v>235</v>
      </c>
      <c r="N203" s="286">
        <f t="shared" ref="N203:O203" si="138">N206+N208+N204</f>
        <v>10000</v>
      </c>
      <c r="O203" s="286">
        <f t="shared" si="138"/>
        <v>1000</v>
      </c>
      <c r="P203" s="286">
        <f t="shared" ref="P203" si="139">P206+P208+P204</f>
        <v>11000</v>
      </c>
      <c r="Q203" s="160"/>
      <c r="S203" s="160"/>
    </row>
    <row r="204" spans="1:19" s="98" customFormat="1" ht="20.25" hidden="1" customHeight="1" x14ac:dyDescent="0.25">
      <c r="A204" s="167"/>
      <c r="B204" s="167"/>
      <c r="C204" s="167"/>
      <c r="D204" s="182"/>
      <c r="E204" s="182"/>
      <c r="F204" s="183"/>
      <c r="G204" s="108"/>
      <c r="H204" s="115"/>
      <c r="I204" s="115"/>
      <c r="J204" s="115"/>
      <c r="K204" s="176">
        <v>32952</v>
      </c>
      <c r="L204" s="177"/>
      <c r="M204" s="177" t="s">
        <v>236</v>
      </c>
      <c r="N204" s="287">
        <f t="shared" ref="N204:P204" si="140">N205</f>
        <v>500</v>
      </c>
      <c r="O204" s="287">
        <f t="shared" si="140"/>
        <v>0</v>
      </c>
      <c r="P204" s="287">
        <f t="shared" si="140"/>
        <v>500</v>
      </c>
      <c r="Q204" s="160"/>
      <c r="S204" s="160"/>
    </row>
    <row r="205" spans="1:19" s="98" customFormat="1" ht="20.25" hidden="1" customHeight="1" x14ac:dyDescent="0.25">
      <c r="A205" s="167"/>
      <c r="B205" s="167"/>
      <c r="C205" s="167"/>
      <c r="D205" s="182"/>
      <c r="E205" s="182"/>
      <c r="F205" s="183"/>
      <c r="G205" s="108"/>
      <c r="H205" s="115"/>
      <c r="I205" s="115"/>
      <c r="J205" s="115"/>
      <c r="K205" s="9"/>
      <c r="L205" s="155">
        <v>329520</v>
      </c>
      <c r="M205" s="157" t="s">
        <v>236</v>
      </c>
      <c r="N205" s="289">
        <f>+SUMIF('Programska klasifikacija '!$N:$N,$L205,'Programska klasifikacija '!Q:Q)</f>
        <v>500</v>
      </c>
      <c r="O205" s="289">
        <f>+SUMIF('Programska klasifikacija '!$N:$N,$L205,'Programska klasifikacija '!R:R)</f>
        <v>0</v>
      </c>
      <c r="P205" s="289">
        <f>+N205+O205</f>
        <v>500</v>
      </c>
      <c r="Q205" s="160"/>
      <c r="S205" s="160"/>
    </row>
    <row r="206" spans="1:19" s="98" customFormat="1" ht="23.25" hidden="1" customHeight="1" x14ac:dyDescent="0.25">
      <c r="A206" s="167"/>
      <c r="B206" s="167"/>
      <c r="C206" s="167"/>
      <c r="D206" s="182"/>
      <c r="E206" s="182"/>
      <c r="F206" s="183"/>
      <c r="G206" s="108"/>
      <c r="H206" s="115"/>
      <c r="I206" s="115"/>
      <c r="J206" s="115"/>
      <c r="K206" s="176">
        <v>32955</v>
      </c>
      <c r="L206" s="177"/>
      <c r="M206" s="177" t="s">
        <v>237</v>
      </c>
      <c r="N206" s="287">
        <f t="shared" ref="N206:P206" si="141">N207</f>
        <v>4000</v>
      </c>
      <c r="O206" s="287">
        <f t="shared" si="141"/>
        <v>1000</v>
      </c>
      <c r="P206" s="287">
        <f t="shared" si="141"/>
        <v>5000</v>
      </c>
      <c r="Q206" s="160"/>
      <c r="S206" s="160"/>
    </row>
    <row r="207" spans="1:19" s="98" customFormat="1" ht="25.5" hidden="1" customHeight="1" x14ac:dyDescent="0.25">
      <c r="A207" s="167"/>
      <c r="B207" s="167"/>
      <c r="C207" s="167"/>
      <c r="D207" s="182"/>
      <c r="E207" s="182"/>
      <c r="F207" s="183"/>
      <c r="G207" s="108"/>
      <c r="H207" s="115"/>
      <c r="I207" s="115"/>
      <c r="J207" s="115"/>
      <c r="K207" s="9"/>
      <c r="L207" s="155">
        <v>329550</v>
      </c>
      <c r="M207" s="157" t="s">
        <v>237</v>
      </c>
      <c r="N207" s="289">
        <f>+SUMIF('Programska klasifikacija '!$N:$N,$L207,'Programska klasifikacija '!Q:Q)</f>
        <v>4000</v>
      </c>
      <c r="O207" s="289">
        <f>+SUMIF('Programska klasifikacija '!$N:$N,$L207,'Programska klasifikacija '!R:R)</f>
        <v>1000</v>
      </c>
      <c r="P207" s="289">
        <f>+N207+O207</f>
        <v>5000</v>
      </c>
      <c r="Q207" s="160"/>
      <c r="S207" s="160"/>
    </row>
    <row r="208" spans="1:19" s="98" customFormat="1" ht="20.25" hidden="1" customHeight="1" x14ac:dyDescent="0.25">
      <c r="A208" s="167"/>
      <c r="B208" s="167"/>
      <c r="C208" s="167"/>
      <c r="D208" s="182"/>
      <c r="E208" s="182"/>
      <c r="F208" s="183"/>
      <c r="G208" s="108"/>
      <c r="H208" s="115"/>
      <c r="I208" s="115"/>
      <c r="J208" s="115"/>
      <c r="K208" s="176">
        <v>32959</v>
      </c>
      <c r="L208" s="177"/>
      <c r="M208" s="177" t="s">
        <v>238</v>
      </c>
      <c r="N208" s="287">
        <f t="shared" ref="N208:O208" si="142">N209+N210</f>
        <v>5500</v>
      </c>
      <c r="O208" s="287">
        <f t="shared" si="142"/>
        <v>0</v>
      </c>
      <c r="P208" s="287">
        <f t="shared" ref="P208" si="143">P209+P210</f>
        <v>5500</v>
      </c>
      <c r="Q208" s="160"/>
      <c r="S208" s="160"/>
    </row>
    <row r="209" spans="1:19" s="98" customFormat="1" ht="20.25" hidden="1" customHeight="1" x14ac:dyDescent="0.25">
      <c r="A209" s="167"/>
      <c r="B209" s="167"/>
      <c r="C209" s="167"/>
      <c r="D209" s="182"/>
      <c r="E209" s="182"/>
      <c r="F209" s="183"/>
      <c r="G209" s="108"/>
      <c r="H209" s="115"/>
      <c r="I209" s="115"/>
      <c r="J209" s="115"/>
      <c r="K209" s="9"/>
      <c r="L209" s="155">
        <v>329590</v>
      </c>
      <c r="M209" s="157" t="s">
        <v>239</v>
      </c>
      <c r="N209" s="289">
        <f>+SUMIF('Programska klasifikacija '!$N:$N,$L209,'Programska klasifikacija '!Q:Q)</f>
        <v>5500</v>
      </c>
      <c r="O209" s="289">
        <f>+SUMIF('Programska klasifikacija '!$N:$N,$L209,'Programska klasifikacija '!R:R)</f>
        <v>0</v>
      </c>
      <c r="P209" s="289">
        <f t="shared" ref="P209:P210" si="144">+N209+O209</f>
        <v>5500</v>
      </c>
      <c r="Q209" s="160"/>
      <c r="S209" s="160"/>
    </row>
    <row r="210" spans="1:19" s="98" customFormat="1" ht="20.25" hidden="1" customHeight="1" x14ac:dyDescent="0.25">
      <c r="A210" s="167"/>
      <c r="B210" s="167"/>
      <c r="C210" s="167"/>
      <c r="D210" s="182"/>
      <c r="E210" s="182"/>
      <c r="F210" s="183"/>
      <c r="G210" s="108"/>
      <c r="H210" s="115"/>
      <c r="I210" s="115"/>
      <c r="J210" s="115"/>
      <c r="K210" s="9"/>
      <c r="L210" s="155">
        <v>329591</v>
      </c>
      <c r="M210" s="157" t="s">
        <v>264</v>
      </c>
      <c r="N210" s="289">
        <f>+SUMIF('Programska klasifikacija '!$N:$N,$L210,'Programska klasifikacija '!Q:Q)</f>
        <v>0</v>
      </c>
      <c r="O210" s="289">
        <f>+SUMIF('Programska klasifikacija '!$N:$N,$L210,'Programska klasifikacija '!R:R)</f>
        <v>0</v>
      </c>
      <c r="P210" s="289">
        <f t="shared" si="144"/>
        <v>0</v>
      </c>
      <c r="Q210" s="160"/>
      <c r="S210" s="160"/>
    </row>
    <row r="211" spans="1:19" s="98" customFormat="1" ht="20.25" hidden="1" customHeight="1" x14ac:dyDescent="0.25">
      <c r="A211" s="167"/>
      <c r="B211" s="167"/>
      <c r="C211" s="167"/>
      <c r="D211" s="182"/>
      <c r="E211" s="182"/>
      <c r="F211" s="183"/>
      <c r="G211" s="108"/>
      <c r="H211" s="115"/>
      <c r="I211" s="115"/>
      <c r="J211" s="115">
        <v>3296</v>
      </c>
      <c r="K211" s="115"/>
      <c r="L211" s="116"/>
      <c r="M211" s="111" t="s">
        <v>241</v>
      </c>
      <c r="N211" s="286">
        <f t="shared" ref="N211:P212" si="145">N212</f>
        <v>500</v>
      </c>
      <c r="O211" s="286">
        <f t="shared" si="145"/>
        <v>4200</v>
      </c>
      <c r="P211" s="286">
        <f t="shared" si="145"/>
        <v>4700</v>
      </c>
      <c r="Q211" s="160"/>
      <c r="S211" s="160"/>
    </row>
    <row r="212" spans="1:19" s="98" customFormat="1" ht="20.25" hidden="1" customHeight="1" x14ac:dyDescent="0.25">
      <c r="A212" s="167"/>
      <c r="B212" s="167"/>
      <c r="C212" s="167"/>
      <c r="D212" s="182"/>
      <c r="E212" s="182"/>
      <c r="F212" s="183"/>
      <c r="G212" s="108"/>
      <c r="H212" s="115"/>
      <c r="I212" s="115"/>
      <c r="J212" s="115"/>
      <c r="K212" s="176">
        <v>32961</v>
      </c>
      <c r="L212" s="177"/>
      <c r="M212" s="177" t="s">
        <v>241</v>
      </c>
      <c r="N212" s="287">
        <f t="shared" si="145"/>
        <v>500</v>
      </c>
      <c r="O212" s="287">
        <f t="shared" si="145"/>
        <v>4200</v>
      </c>
      <c r="P212" s="287">
        <f t="shared" si="145"/>
        <v>4700</v>
      </c>
      <c r="Q212" s="160"/>
      <c r="S212" s="160"/>
    </row>
    <row r="213" spans="1:19" s="98" customFormat="1" ht="20.25" hidden="1" customHeight="1" x14ac:dyDescent="0.25">
      <c r="A213" s="167"/>
      <c r="B213" s="167"/>
      <c r="C213" s="167"/>
      <c r="D213" s="182"/>
      <c r="E213" s="182"/>
      <c r="F213" s="183"/>
      <c r="G213" s="108"/>
      <c r="H213" s="115"/>
      <c r="I213" s="115"/>
      <c r="J213" s="115"/>
      <c r="K213" s="9"/>
      <c r="L213" s="155">
        <v>329610</v>
      </c>
      <c r="M213" s="157" t="s">
        <v>241</v>
      </c>
      <c r="N213" s="289">
        <f>+SUMIF('Programska klasifikacija '!$N:$N,$L213,'Programska klasifikacija '!Q:Q)</f>
        <v>500</v>
      </c>
      <c r="O213" s="289">
        <f>+SUMIF('Programska klasifikacija '!$N:$N,$L213,'Programska klasifikacija '!R:R)</f>
        <v>4200</v>
      </c>
      <c r="P213" s="289">
        <f>+N213+O213</f>
        <v>4700</v>
      </c>
      <c r="Q213" s="160"/>
      <c r="S213" s="160"/>
    </row>
    <row r="214" spans="1:19" s="98" customFormat="1" ht="20.25" hidden="1" customHeight="1" x14ac:dyDescent="0.25">
      <c r="A214" s="167"/>
      <c r="B214" s="167"/>
      <c r="C214" s="167"/>
      <c r="D214" s="182"/>
      <c r="E214" s="182"/>
      <c r="F214" s="183"/>
      <c r="G214" s="108"/>
      <c r="H214" s="115"/>
      <c r="I214" s="115"/>
      <c r="J214" s="115">
        <v>3299</v>
      </c>
      <c r="K214" s="115"/>
      <c r="L214" s="116"/>
      <c r="M214" s="111" t="s">
        <v>225</v>
      </c>
      <c r="N214" s="286">
        <f t="shared" ref="N214:P215" si="146">N215</f>
        <v>6000</v>
      </c>
      <c r="O214" s="286">
        <f t="shared" si="146"/>
        <v>0</v>
      </c>
      <c r="P214" s="286">
        <f t="shared" si="146"/>
        <v>6000</v>
      </c>
      <c r="Q214" s="160"/>
      <c r="S214" s="160"/>
    </row>
    <row r="215" spans="1:19" s="98" customFormat="1" ht="20.25" hidden="1" customHeight="1" x14ac:dyDescent="0.25">
      <c r="A215" s="167"/>
      <c r="B215" s="167"/>
      <c r="C215" s="167"/>
      <c r="D215" s="182"/>
      <c r="E215" s="182"/>
      <c r="F215" s="183"/>
      <c r="G215" s="108"/>
      <c r="H215" s="115"/>
      <c r="I215" s="115"/>
      <c r="J215" s="115"/>
      <c r="K215" s="176">
        <v>32999</v>
      </c>
      <c r="L215" s="177"/>
      <c r="M215" s="177" t="s">
        <v>225</v>
      </c>
      <c r="N215" s="287">
        <f t="shared" si="146"/>
        <v>6000</v>
      </c>
      <c r="O215" s="287">
        <f t="shared" si="146"/>
        <v>0</v>
      </c>
      <c r="P215" s="287">
        <f t="shared" si="146"/>
        <v>6000</v>
      </c>
      <c r="Q215" s="160"/>
      <c r="S215" s="160"/>
    </row>
    <row r="216" spans="1:19" s="98" customFormat="1" ht="20.25" hidden="1" customHeight="1" x14ac:dyDescent="0.25">
      <c r="A216" s="167"/>
      <c r="B216" s="167"/>
      <c r="C216" s="167"/>
      <c r="D216" s="182"/>
      <c r="E216" s="182"/>
      <c r="F216" s="183"/>
      <c r="G216" s="108"/>
      <c r="H216" s="115"/>
      <c r="I216" s="115"/>
      <c r="J216" s="115"/>
      <c r="K216" s="9"/>
      <c r="L216" s="155">
        <v>329990</v>
      </c>
      <c r="M216" s="157" t="s">
        <v>225</v>
      </c>
      <c r="N216" s="289">
        <f>+SUMIF('Programska klasifikacija '!$N:$N,$L216,'Programska klasifikacija '!Q:Q)</f>
        <v>6000</v>
      </c>
      <c r="O216" s="289">
        <f>+SUMIF('Programska klasifikacija '!$N:$N,$L216,'Programska klasifikacija '!R:R)</f>
        <v>0</v>
      </c>
      <c r="P216" s="289">
        <f>+N216+O216</f>
        <v>6000</v>
      </c>
      <c r="Q216" s="160"/>
      <c r="S216" s="160"/>
    </row>
    <row r="217" spans="1:19" s="171" customFormat="1" ht="20.25" customHeight="1" x14ac:dyDescent="0.25">
      <c r="A217" s="167"/>
      <c r="B217" s="180"/>
      <c r="C217" s="180"/>
      <c r="D217" s="182"/>
      <c r="E217" s="182"/>
      <c r="F217" s="183"/>
      <c r="G217" s="231"/>
      <c r="H217" s="231">
        <v>34</v>
      </c>
      <c r="I217" s="231"/>
      <c r="J217" s="231"/>
      <c r="K217" s="105"/>
      <c r="L217" s="105"/>
      <c r="M217" s="232" t="s">
        <v>8</v>
      </c>
      <c r="N217" s="233">
        <f t="shared" ref="N217:P217" si="147">N218</f>
        <v>4100</v>
      </c>
      <c r="O217" s="233">
        <f t="shared" si="147"/>
        <v>0</v>
      </c>
      <c r="P217" s="233">
        <f t="shared" si="147"/>
        <v>4100</v>
      </c>
      <c r="Q217" s="227"/>
      <c r="S217" s="160"/>
    </row>
    <row r="218" spans="1:19" s="194" customFormat="1" ht="20.25" hidden="1" customHeight="1" x14ac:dyDescent="0.25">
      <c r="A218" s="172"/>
      <c r="B218" s="172"/>
      <c r="C218" s="172"/>
      <c r="D218" s="187"/>
      <c r="E218" s="187"/>
      <c r="F218" s="188"/>
      <c r="G218" s="189"/>
      <c r="H218" s="190"/>
      <c r="I218" s="115">
        <v>343</v>
      </c>
      <c r="J218" s="115"/>
      <c r="K218" s="115"/>
      <c r="L218" s="116"/>
      <c r="M218" s="111" t="s">
        <v>243</v>
      </c>
      <c r="N218" s="286">
        <f>N220+N224</f>
        <v>4100</v>
      </c>
      <c r="O218" s="286">
        <f>O220+O224</f>
        <v>0</v>
      </c>
      <c r="P218" s="286">
        <f>P220+P224</f>
        <v>4100</v>
      </c>
      <c r="Q218" s="216"/>
      <c r="S218" s="160"/>
    </row>
    <row r="219" spans="1:19" s="98" customFormat="1" ht="20.25" hidden="1" customHeight="1" x14ac:dyDescent="0.25">
      <c r="A219" s="167"/>
      <c r="B219" s="167"/>
      <c r="C219" s="167"/>
      <c r="D219" s="182"/>
      <c r="E219" s="182"/>
      <c r="F219" s="183"/>
      <c r="G219" s="108"/>
      <c r="H219" s="115"/>
      <c r="I219" s="115"/>
      <c r="J219" s="115">
        <v>3431</v>
      </c>
      <c r="K219" s="115"/>
      <c r="L219" s="116"/>
      <c r="M219" s="111" t="s">
        <v>244</v>
      </c>
      <c r="N219" s="286">
        <f t="shared" ref="N219:O219" si="148">N220+N222</f>
        <v>4000</v>
      </c>
      <c r="O219" s="286">
        <f t="shared" si="148"/>
        <v>0</v>
      </c>
      <c r="P219" s="286">
        <f t="shared" ref="P219" si="149">P220+P222</f>
        <v>4000</v>
      </c>
      <c r="Q219" s="160"/>
      <c r="S219" s="160"/>
    </row>
    <row r="220" spans="1:19" s="98" customFormat="1" ht="20.25" hidden="1" customHeight="1" x14ac:dyDescent="0.25">
      <c r="A220" s="167"/>
      <c r="B220" s="167"/>
      <c r="C220" s="167"/>
      <c r="D220" s="182"/>
      <c r="E220" s="182"/>
      <c r="F220" s="183"/>
      <c r="G220" s="108"/>
      <c r="H220" s="115"/>
      <c r="I220" s="115"/>
      <c r="J220" s="115"/>
      <c r="K220" s="176">
        <v>34311</v>
      </c>
      <c r="L220" s="177"/>
      <c r="M220" s="177" t="s">
        <v>245</v>
      </c>
      <c r="N220" s="287">
        <f t="shared" ref="N220:P220" si="150">N221</f>
        <v>4000</v>
      </c>
      <c r="O220" s="287">
        <f t="shared" si="150"/>
        <v>0</v>
      </c>
      <c r="P220" s="287">
        <f t="shared" si="150"/>
        <v>4000</v>
      </c>
      <c r="Q220" s="160"/>
      <c r="S220" s="160"/>
    </row>
    <row r="221" spans="1:19" s="98" customFormat="1" ht="20.25" hidden="1" customHeight="1" x14ac:dyDescent="0.25">
      <c r="A221" s="167"/>
      <c r="B221" s="167"/>
      <c r="C221" s="167"/>
      <c r="D221" s="182"/>
      <c r="E221" s="182"/>
      <c r="F221" s="183"/>
      <c r="G221" s="108"/>
      <c r="H221" s="115"/>
      <c r="I221" s="115"/>
      <c r="J221" s="115"/>
      <c r="K221" s="9"/>
      <c r="L221" s="155">
        <v>343110</v>
      </c>
      <c r="M221" s="157" t="s">
        <v>245</v>
      </c>
      <c r="N221" s="289">
        <f>+SUMIF('Programska klasifikacija '!$N:$N,$L221,'Programska klasifikacija '!Q:Q)</f>
        <v>4000</v>
      </c>
      <c r="O221" s="289">
        <f>+SUMIF('Programska klasifikacija '!$N:$N,$L221,'Programska klasifikacija '!R:R)</f>
        <v>0</v>
      </c>
      <c r="P221" s="289">
        <f>+N221+O221</f>
        <v>4000</v>
      </c>
      <c r="Q221" s="160"/>
      <c r="S221" s="160"/>
    </row>
    <row r="222" spans="1:19" s="98" customFormat="1" ht="20.25" hidden="1" customHeight="1" x14ac:dyDescent="0.25">
      <c r="A222" s="167"/>
      <c r="B222" s="167"/>
      <c r="C222" s="167"/>
      <c r="D222" s="182"/>
      <c r="E222" s="182"/>
      <c r="F222" s="183"/>
      <c r="G222" s="108"/>
      <c r="H222" s="115"/>
      <c r="I222" s="115"/>
      <c r="J222" s="115"/>
      <c r="K222" s="176">
        <v>34312</v>
      </c>
      <c r="L222" s="177"/>
      <c r="M222" s="177" t="s">
        <v>246</v>
      </c>
      <c r="N222" s="287">
        <f t="shared" ref="N222:P222" si="151">N223</f>
        <v>0</v>
      </c>
      <c r="O222" s="287">
        <f t="shared" si="151"/>
        <v>0</v>
      </c>
      <c r="P222" s="287">
        <f t="shared" si="151"/>
        <v>0</v>
      </c>
      <c r="Q222" s="160"/>
      <c r="S222" s="160"/>
    </row>
    <row r="223" spans="1:19" s="98" customFormat="1" ht="20.25" hidden="1" customHeight="1" x14ac:dyDescent="0.25">
      <c r="A223" s="167"/>
      <c r="B223" s="167"/>
      <c r="C223" s="167"/>
      <c r="D223" s="182"/>
      <c r="E223" s="182"/>
      <c r="F223" s="183"/>
      <c r="G223" s="108"/>
      <c r="H223" s="115"/>
      <c r="I223" s="115"/>
      <c r="J223" s="115"/>
      <c r="K223" s="9"/>
      <c r="L223" s="155">
        <v>343120</v>
      </c>
      <c r="M223" s="157" t="s">
        <v>246</v>
      </c>
      <c r="N223" s="289">
        <f>+SUMIF('Programska klasifikacija '!$N:$N,$L223,'Programska klasifikacija '!Q:Q)</f>
        <v>0</v>
      </c>
      <c r="O223" s="289">
        <f>+SUMIF('Programska klasifikacija '!$N:$N,$L223,'Programska klasifikacija '!R:R)</f>
        <v>0</v>
      </c>
      <c r="P223" s="289">
        <f>+N223+O223</f>
        <v>0</v>
      </c>
      <c r="Q223" s="160"/>
      <c r="S223" s="160"/>
    </row>
    <row r="224" spans="1:19" s="98" customFormat="1" ht="20.25" hidden="1" customHeight="1" x14ac:dyDescent="0.25">
      <c r="A224" s="167"/>
      <c r="B224" s="167"/>
      <c r="C224" s="167"/>
      <c r="D224" s="182"/>
      <c r="E224" s="182"/>
      <c r="F224" s="183"/>
      <c r="G224" s="108"/>
      <c r="H224" s="115"/>
      <c r="I224" s="115"/>
      <c r="J224" s="115"/>
      <c r="K224" s="176">
        <v>34333</v>
      </c>
      <c r="L224" s="177"/>
      <c r="M224" s="177" t="s">
        <v>247</v>
      </c>
      <c r="N224" s="287">
        <f t="shared" ref="N224:P224" si="152">N225</f>
        <v>100</v>
      </c>
      <c r="O224" s="287">
        <f t="shared" si="152"/>
        <v>0</v>
      </c>
      <c r="P224" s="287">
        <f t="shared" si="152"/>
        <v>100</v>
      </c>
      <c r="Q224" s="160"/>
      <c r="S224" s="160"/>
    </row>
    <row r="225" spans="1:19" s="98" customFormat="1" ht="20.25" hidden="1" customHeight="1" x14ac:dyDescent="0.25">
      <c r="A225" s="167"/>
      <c r="B225" s="167"/>
      <c r="C225" s="167"/>
      <c r="D225" s="182"/>
      <c r="E225" s="182"/>
      <c r="F225" s="183"/>
      <c r="G225" s="108"/>
      <c r="H225" s="115"/>
      <c r="I225" s="115"/>
      <c r="J225" s="115"/>
      <c r="K225" s="9"/>
      <c r="L225" s="155">
        <v>343330</v>
      </c>
      <c r="M225" s="157" t="s">
        <v>247</v>
      </c>
      <c r="N225" s="289">
        <f>+SUMIF('Programska klasifikacija '!$N:$N,$L225,'Programska klasifikacija '!Q:Q)</f>
        <v>100</v>
      </c>
      <c r="O225" s="289">
        <f>+SUMIF('Programska klasifikacija '!$N:$N,$L225,'Programska klasifikacija '!R:R)</f>
        <v>0</v>
      </c>
      <c r="P225" s="289">
        <f>+N225+O225</f>
        <v>100</v>
      </c>
      <c r="Q225" s="160"/>
      <c r="S225" s="160"/>
    </row>
    <row r="226" spans="1:19" s="171" customFormat="1" ht="20.25" hidden="1" customHeight="1" x14ac:dyDescent="0.25">
      <c r="A226" s="167"/>
      <c r="B226" s="180"/>
      <c r="C226" s="180"/>
      <c r="D226" s="182"/>
      <c r="E226" s="182"/>
      <c r="F226" s="183"/>
      <c r="G226" s="231"/>
      <c r="H226" s="231">
        <v>36</v>
      </c>
      <c r="I226" s="231"/>
      <c r="J226" s="231"/>
      <c r="K226" s="105"/>
      <c r="L226" s="105"/>
      <c r="M226" s="232" t="s">
        <v>363</v>
      </c>
      <c r="N226" s="233">
        <f t="shared" ref="N226:P228" si="153">N227</f>
        <v>0</v>
      </c>
      <c r="O226" s="233">
        <f t="shared" si="153"/>
        <v>0</v>
      </c>
      <c r="P226" s="233">
        <f t="shared" si="153"/>
        <v>0</v>
      </c>
      <c r="Q226" s="227"/>
      <c r="S226" s="160"/>
    </row>
    <row r="227" spans="1:19" s="194" customFormat="1" ht="20.25" hidden="1" customHeight="1" x14ac:dyDescent="0.25">
      <c r="A227" s="172"/>
      <c r="B227" s="172"/>
      <c r="C227" s="172"/>
      <c r="D227" s="187"/>
      <c r="E227" s="187"/>
      <c r="F227" s="188"/>
      <c r="G227" s="189"/>
      <c r="H227" s="190"/>
      <c r="I227" s="115">
        <v>369</v>
      </c>
      <c r="J227" s="115"/>
      <c r="K227" s="115"/>
      <c r="L227" s="116"/>
      <c r="M227" s="111" t="s">
        <v>364</v>
      </c>
      <c r="N227" s="286">
        <f t="shared" si="153"/>
        <v>0</v>
      </c>
      <c r="O227" s="286">
        <f t="shared" si="153"/>
        <v>0</v>
      </c>
      <c r="P227" s="286">
        <f t="shared" si="153"/>
        <v>0</v>
      </c>
      <c r="Q227" s="216"/>
      <c r="S227" s="160"/>
    </row>
    <row r="228" spans="1:19" s="98" customFormat="1" ht="23.25" hidden="1" customHeight="1" x14ac:dyDescent="0.25">
      <c r="A228" s="167"/>
      <c r="B228" s="167"/>
      <c r="C228" s="167"/>
      <c r="D228" s="182"/>
      <c r="E228" s="182"/>
      <c r="F228" s="183"/>
      <c r="G228" s="108"/>
      <c r="H228" s="115"/>
      <c r="I228" s="115"/>
      <c r="J228" s="115">
        <v>3691</v>
      </c>
      <c r="K228" s="115"/>
      <c r="L228" s="116"/>
      <c r="M228" s="111" t="s">
        <v>365</v>
      </c>
      <c r="N228" s="286">
        <f t="shared" si="153"/>
        <v>0</v>
      </c>
      <c r="O228" s="286">
        <f t="shared" si="153"/>
        <v>0</v>
      </c>
      <c r="P228" s="286">
        <f t="shared" si="153"/>
        <v>0</v>
      </c>
      <c r="Q228" s="160"/>
      <c r="S228" s="160"/>
    </row>
    <row r="229" spans="1:19" s="98" customFormat="1" ht="23.25" hidden="1" customHeight="1" x14ac:dyDescent="0.25">
      <c r="A229" s="167"/>
      <c r="B229" s="167"/>
      <c r="C229" s="167"/>
      <c r="D229" s="182"/>
      <c r="E229" s="182"/>
      <c r="F229" s="183"/>
      <c r="G229" s="108"/>
      <c r="H229" s="115"/>
      <c r="I229" s="115"/>
      <c r="J229" s="115"/>
      <c r="K229" s="176">
        <v>36911</v>
      </c>
      <c r="L229" s="177"/>
      <c r="M229" s="177" t="s">
        <v>365</v>
      </c>
      <c r="N229" s="287">
        <f t="shared" ref="N229:O229" si="154">N230+N231</f>
        <v>0</v>
      </c>
      <c r="O229" s="287">
        <f t="shared" si="154"/>
        <v>0</v>
      </c>
      <c r="P229" s="287">
        <f t="shared" ref="P229" si="155">P230+P231</f>
        <v>0</v>
      </c>
      <c r="Q229" s="160"/>
      <c r="S229" s="160"/>
    </row>
    <row r="230" spans="1:19" s="98" customFormat="1" ht="23.25" hidden="1" customHeight="1" x14ac:dyDescent="0.25">
      <c r="A230" s="167"/>
      <c r="B230" s="167"/>
      <c r="C230" s="167"/>
      <c r="D230" s="182"/>
      <c r="E230" s="182"/>
      <c r="F230" s="183"/>
      <c r="G230" s="108"/>
      <c r="H230" s="115"/>
      <c r="I230" s="115"/>
      <c r="J230" s="115"/>
      <c r="K230" s="9"/>
      <c r="L230" s="155" t="s">
        <v>366</v>
      </c>
      <c r="M230" s="157" t="s">
        <v>367</v>
      </c>
      <c r="N230" s="289">
        <f>+SUMIF('Programska klasifikacija '!$N:$N,$L230,'Programska klasifikacija '!Q:Q)</f>
        <v>0</v>
      </c>
      <c r="O230" s="289">
        <f>+SUMIF('Programska klasifikacija '!$N:$N,$L230,'Programska klasifikacija '!R:R)</f>
        <v>0</v>
      </c>
      <c r="P230" s="289">
        <f t="shared" ref="P230:P231" si="156">+N230+O230</f>
        <v>0</v>
      </c>
      <c r="Q230" s="160"/>
      <c r="S230" s="160"/>
    </row>
    <row r="231" spans="1:19" s="98" customFormat="1" ht="23.25" hidden="1" customHeight="1" x14ac:dyDescent="0.25">
      <c r="A231" s="167"/>
      <c r="B231" s="167"/>
      <c r="C231" s="167"/>
      <c r="D231" s="182"/>
      <c r="E231" s="182"/>
      <c r="F231" s="183"/>
      <c r="G231" s="108"/>
      <c r="H231" s="115"/>
      <c r="I231" s="115"/>
      <c r="J231" s="115"/>
      <c r="K231" s="9"/>
      <c r="L231" s="155" t="s">
        <v>368</v>
      </c>
      <c r="M231" s="157" t="s">
        <v>369</v>
      </c>
      <c r="N231" s="289">
        <f>+SUMIF('Programska klasifikacija '!$N:$N,$L231,'Programska klasifikacija '!Q:Q)</f>
        <v>0</v>
      </c>
      <c r="O231" s="289">
        <f>+SUMIF('Programska klasifikacija '!$N:$N,$L231,'Programska klasifikacija '!R:R)</f>
        <v>0</v>
      </c>
      <c r="P231" s="289">
        <f t="shared" si="156"/>
        <v>0</v>
      </c>
      <c r="Q231" s="160"/>
      <c r="S231" s="160"/>
    </row>
    <row r="232" spans="1:19" s="171" customFormat="1" ht="20.25" hidden="1" customHeight="1" x14ac:dyDescent="0.25">
      <c r="A232" s="167"/>
      <c r="B232" s="180"/>
      <c r="C232" s="180"/>
      <c r="D232" s="182"/>
      <c r="E232" s="182"/>
      <c r="F232" s="183"/>
      <c r="G232" s="231"/>
      <c r="H232" s="231">
        <v>37</v>
      </c>
      <c r="I232" s="231"/>
      <c r="J232" s="231"/>
      <c r="K232" s="105"/>
      <c r="L232" s="105"/>
      <c r="M232" s="232" t="s">
        <v>9</v>
      </c>
      <c r="N232" s="233">
        <f t="shared" ref="N232:P235" si="157">N233</f>
        <v>0</v>
      </c>
      <c r="O232" s="233">
        <f t="shared" si="157"/>
        <v>0</v>
      </c>
      <c r="P232" s="233">
        <f t="shared" si="157"/>
        <v>0</v>
      </c>
      <c r="Q232" s="227"/>
      <c r="S232" s="160"/>
    </row>
    <row r="233" spans="1:19" s="194" customFormat="1" ht="20.25" hidden="1" customHeight="1" x14ac:dyDescent="0.25">
      <c r="A233" s="172"/>
      <c r="B233" s="172"/>
      <c r="C233" s="172"/>
      <c r="D233" s="187"/>
      <c r="E233" s="187"/>
      <c r="F233" s="188"/>
      <c r="G233" s="189"/>
      <c r="H233" s="190"/>
      <c r="I233" s="115">
        <v>372</v>
      </c>
      <c r="J233" s="115"/>
      <c r="K233" s="115"/>
      <c r="L233" s="116"/>
      <c r="M233" s="111" t="s">
        <v>248</v>
      </c>
      <c r="N233" s="286">
        <f t="shared" si="157"/>
        <v>0</v>
      </c>
      <c r="O233" s="286">
        <f t="shared" si="157"/>
        <v>0</v>
      </c>
      <c r="P233" s="286">
        <f t="shared" si="157"/>
        <v>0</v>
      </c>
      <c r="Q233" s="216"/>
      <c r="S233" s="160"/>
    </row>
    <row r="234" spans="1:19" s="98" customFormat="1" ht="20.25" hidden="1" customHeight="1" x14ac:dyDescent="0.25">
      <c r="A234" s="167"/>
      <c r="B234" s="167"/>
      <c r="C234" s="167"/>
      <c r="D234" s="182"/>
      <c r="E234" s="182"/>
      <c r="F234" s="183"/>
      <c r="G234" s="108"/>
      <c r="H234" s="115"/>
      <c r="I234" s="115"/>
      <c r="J234" s="115">
        <v>3721</v>
      </c>
      <c r="K234" s="115"/>
      <c r="L234" s="116"/>
      <c r="M234" s="111" t="s">
        <v>249</v>
      </c>
      <c r="N234" s="286">
        <f t="shared" si="157"/>
        <v>0</v>
      </c>
      <c r="O234" s="286">
        <f t="shared" si="157"/>
        <v>0</v>
      </c>
      <c r="P234" s="286">
        <f t="shared" si="157"/>
        <v>0</v>
      </c>
      <c r="Q234" s="160"/>
      <c r="S234" s="160"/>
    </row>
    <row r="235" spans="1:19" s="98" customFormat="1" ht="20.25" hidden="1" customHeight="1" x14ac:dyDescent="0.25">
      <c r="A235" s="167"/>
      <c r="B235" s="167"/>
      <c r="C235" s="167"/>
      <c r="D235" s="182"/>
      <c r="E235" s="182"/>
      <c r="F235" s="183"/>
      <c r="G235" s="108"/>
      <c r="H235" s="115"/>
      <c r="I235" s="115"/>
      <c r="J235" s="115"/>
      <c r="K235" s="176">
        <v>37215</v>
      </c>
      <c r="L235" s="177"/>
      <c r="M235" s="177" t="s">
        <v>250</v>
      </c>
      <c r="N235" s="287">
        <f t="shared" si="157"/>
        <v>0</v>
      </c>
      <c r="O235" s="287">
        <f t="shared" si="157"/>
        <v>0</v>
      </c>
      <c r="P235" s="287">
        <f t="shared" si="157"/>
        <v>0</v>
      </c>
      <c r="Q235" s="160"/>
      <c r="S235" s="160"/>
    </row>
    <row r="236" spans="1:19" s="98" customFormat="1" ht="20.25" hidden="1" customHeight="1" x14ac:dyDescent="0.25">
      <c r="A236" s="167"/>
      <c r="B236" s="167"/>
      <c r="C236" s="167"/>
      <c r="D236" s="182"/>
      <c r="E236" s="182"/>
      <c r="F236" s="183"/>
      <c r="G236" s="108"/>
      <c r="H236" s="115"/>
      <c r="I236" s="115"/>
      <c r="J236" s="115"/>
      <c r="K236" s="9"/>
      <c r="L236" s="155">
        <v>372150</v>
      </c>
      <c r="M236" s="157" t="s">
        <v>250</v>
      </c>
      <c r="N236" s="289">
        <f>+SUMIF('Programska klasifikacija '!$N:$N,$L236,'Programska klasifikacija '!Q:Q)</f>
        <v>0</v>
      </c>
      <c r="O236" s="289">
        <f>+SUMIF('Programska klasifikacija '!$N:$N,$L236,'Programska klasifikacija '!R:R)</f>
        <v>0</v>
      </c>
      <c r="P236" s="289">
        <f>+N236+O236</f>
        <v>0</v>
      </c>
      <c r="Q236" s="160"/>
      <c r="S236" s="160"/>
    </row>
    <row r="237" spans="1:19" s="98" customFormat="1" ht="20.25" customHeight="1" x14ac:dyDescent="0.2">
      <c r="A237" s="167"/>
      <c r="B237" s="167"/>
      <c r="C237" s="167"/>
      <c r="D237" s="182"/>
      <c r="E237" s="182"/>
      <c r="F237" s="183"/>
      <c r="G237" s="184"/>
      <c r="H237" s="184"/>
      <c r="I237" s="268"/>
      <c r="J237" s="268"/>
      <c r="K237" s="268"/>
      <c r="L237" s="268"/>
      <c r="M237" s="185" t="s">
        <v>5</v>
      </c>
      <c r="N237" s="297"/>
      <c r="O237" s="297"/>
      <c r="P237" s="297"/>
      <c r="Q237" s="160"/>
      <c r="S237" s="160"/>
    </row>
    <row r="238" spans="1:19" s="103" customFormat="1" ht="20.25" customHeight="1" x14ac:dyDescent="0.25">
      <c r="A238" s="167"/>
      <c r="B238" s="180"/>
      <c r="C238" s="180"/>
      <c r="D238" s="182"/>
      <c r="E238" s="182"/>
      <c r="F238" s="183"/>
      <c r="G238" s="104">
        <v>4</v>
      </c>
      <c r="H238" s="104"/>
      <c r="I238" s="104"/>
      <c r="J238" s="104"/>
      <c r="K238" s="104"/>
      <c r="L238" s="104"/>
      <c r="M238" s="106" t="s">
        <v>2</v>
      </c>
      <c r="N238" s="107">
        <v>1030107</v>
      </c>
      <c r="O238" s="107">
        <v>0</v>
      </c>
      <c r="P238" s="107">
        <f t="shared" ref="P238" si="158">P239+P244+P271</f>
        <v>1030107</v>
      </c>
      <c r="Q238" s="215"/>
      <c r="S238" s="160"/>
    </row>
    <row r="239" spans="1:19" s="171" customFormat="1" ht="20.25" customHeight="1" x14ac:dyDescent="0.25">
      <c r="A239" s="167"/>
      <c r="B239" s="180"/>
      <c r="C239" s="180"/>
      <c r="D239" s="182"/>
      <c r="E239" s="182"/>
      <c r="F239" s="183"/>
      <c r="G239" s="105"/>
      <c r="H239" s="231">
        <v>41</v>
      </c>
      <c r="I239" s="231"/>
      <c r="J239" s="231"/>
      <c r="K239" s="105"/>
      <c r="L239" s="105"/>
      <c r="M239" s="232" t="s">
        <v>11</v>
      </c>
      <c r="N239" s="233">
        <f t="shared" ref="N239:P242" si="159">N240</f>
        <v>4000</v>
      </c>
      <c r="O239" s="233">
        <f t="shared" si="159"/>
        <v>0</v>
      </c>
      <c r="P239" s="233">
        <f t="shared" si="159"/>
        <v>4000</v>
      </c>
      <c r="Q239" s="227"/>
      <c r="S239" s="160"/>
    </row>
    <row r="240" spans="1:19" s="194" customFormat="1" ht="20.25" hidden="1" customHeight="1" x14ac:dyDescent="0.25">
      <c r="A240" s="172"/>
      <c r="B240" s="172"/>
      <c r="C240" s="172"/>
      <c r="D240" s="187"/>
      <c r="E240" s="187"/>
      <c r="F240" s="188"/>
      <c r="G240" s="189"/>
      <c r="H240" s="190"/>
      <c r="I240" s="115">
        <v>412</v>
      </c>
      <c r="J240" s="115"/>
      <c r="K240" s="115"/>
      <c r="L240" s="116"/>
      <c r="M240" s="111" t="s">
        <v>370</v>
      </c>
      <c r="N240" s="286">
        <f t="shared" si="159"/>
        <v>4000</v>
      </c>
      <c r="O240" s="286">
        <f t="shared" si="159"/>
        <v>0</v>
      </c>
      <c r="P240" s="286">
        <f t="shared" si="159"/>
        <v>4000</v>
      </c>
      <c r="Q240" s="216"/>
      <c r="S240" s="160"/>
    </row>
    <row r="241" spans="1:19" s="98" customFormat="1" ht="20.25" hidden="1" customHeight="1" x14ac:dyDescent="0.25">
      <c r="A241" s="167"/>
      <c r="B241" s="167"/>
      <c r="C241" s="167"/>
      <c r="D241" s="182"/>
      <c r="E241" s="182"/>
      <c r="F241" s="183"/>
      <c r="G241" s="108"/>
      <c r="H241" s="115"/>
      <c r="I241" s="115"/>
      <c r="J241" s="115">
        <v>4123</v>
      </c>
      <c r="K241" s="115"/>
      <c r="L241" s="116"/>
      <c r="M241" s="111" t="s">
        <v>201</v>
      </c>
      <c r="N241" s="286">
        <f t="shared" si="159"/>
        <v>4000</v>
      </c>
      <c r="O241" s="286">
        <f t="shared" si="159"/>
        <v>0</v>
      </c>
      <c r="P241" s="286">
        <f t="shared" si="159"/>
        <v>4000</v>
      </c>
      <c r="Q241" s="160"/>
      <c r="S241" s="160"/>
    </row>
    <row r="242" spans="1:19" s="98" customFormat="1" ht="20.25" hidden="1" customHeight="1" x14ac:dyDescent="0.25">
      <c r="A242" s="167"/>
      <c r="B242" s="167"/>
      <c r="C242" s="167"/>
      <c r="D242" s="182"/>
      <c r="E242" s="182"/>
      <c r="F242" s="183"/>
      <c r="G242" s="108"/>
      <c r="H242" s="115"/>
      <c r="I242" s="115"/>
      <c r="J242" s="115"/>
      <c r="K242" s="176">
        <v>41231</v>
      </c>
      <c r="L242" s="177"/>
      <c r="M242" s="177" t="s">
        <v>201</v>
      </c>
      <c r="N242" s="287">
        <f t="shared" si="159"/>
        <v>4000</v>
      </c>
      <c r="O242" s="287">
        <f t="shared" si="159"/>
        <v>0</v>
      </c>
      <c r="P242" s="287">
        <f t="shared" si="159"/>
        <v>4000</v>
      </c>
      <c r="Q242" s="160"/>
      <c r="S242" s="160"/>
    </row>
    <row r="243" spans="1:19" s="98" customFormat="1" ht="20.25" hidden="1" customHeight="1" x14ac:dyDescent="0.25">
      <c r="A243" s="167"/>
      <c r="B243" s="167"/>
      <c r="C243" s="167"/>
      <c r="D243" s="182"/>
      <c r="E243" s="182"/>
      <c r="F243" s="183"/>
      <c r="G243" s="108"/>
      <c r="H243" s="115"/>
      <c r="I243" s="115"/>
      <c r="J243" s="115"/>
      <c r="K243" s="9"/>
      <c r="L243" s="155">
        <v>412310</v>
      </c>
      <c r="M243" s="157" t="s">
        <v>201</v>
      </c>
      <c r="N243" s="289">
        <f>+SUMIF('Programska klasifikacija '!$N:$N,$L243,'Programska klasifikacija '!Q:Q)</f>
        <v>4000</v>
      </c>
      <c r="O243" s="289">
        <f>+SUMIF('Programska klasifikacija '!$N:$N,$L243,'Programska klasifikacija '!R:R)</f>
        <v>0</v>
      </c>
      <c r="P243" s="289">
        <f>+N243+O243</f>
        <v>4000</v>
      </c>
      <c r="Q243" s="160"/>
      <c r="S243" s="160"/>
    </row>
    <row r="244" spans="1:19" s="171" customFormat="1" ht="20.25" customHeight="1" x14ac:dyDescent="0.25">
      <c r="A244" s="167"/>
      <c r="B244" s="180"/>
      <c r="C244" s="180"/>
      <c r="D244" s="182"/>
      <c r="E244" s="182"/>
      <c r="F244" s="183"/>
      <c r="G244" s="105"/>
      <c r="H244" s="231">
        <v>42</v>
      </c>
      <c r="I244" s="231"/>
      <c r="J244" s="231"/>
      <c r="K244" s="105"/>
      <c r="L244" s="105"/>
      <c r="M244" s="232" t="s">
        <v>12</v>
      </c>
      <c r="N244" s="233">
        <v>1026107</v>
      </c>
      <c r="O244" s="233">
        <v>0</v>
      </c>
      <c r="P244" s="233">
        <f t="shared" ref="P244" si="160">P245+P267+P263</f>
        <v>1026107</v>
      </c>
      <c r="Q244" s="227"/>
      <c r="S244" s="160"/>
    </row>
    <row r="245" spans="1:19" s="194" customFormat="1" ht="20.25" hidden="1" customHeight="1" x14ac:dyDescent="0.25">
      <c r="A245" s="172"/>
      <c r="B245" s="172"/>
      <c r="C245" s="172"/>
      <c r="D245" s="187"/>
      <c r="E245" s="187"/>
      <c r="F245" s="188"/>
      <c r="G245" s="189"/>
      <c r="H245" s="190"/>
      <c r="I245" s="115">
        <v>422</v>
      </c>
      <c r="J245" s="115"/>
      <c r="K245" s="115"/>
      <c r="L245" s="116"/>
      <c r="M245" s="111" t="s">
        <v>272</v>
      </c>
      <c r="N245" s="286">
        <f t="shared" ref="N245:O245" si="161">N246+N256+N253</f>
        <v>1151003</v>
      </c>
      <c r="O245" s="286">
        <f t="shared" si="161"/>
        <v>-164896</v>
      </c>
      <c r="P245" s="286">
        <f t="shared" ref="P245" si="162">P246+P256+P253</f>
        <v>986107</v>
      </c>
      <c r="Q245" s="216"/>
      <c r="S245" s="160"/>
    </row>
    <row r="246" spans="1:19" s="98" customFormat="1" ht="20.25" hidden="1" customHeight="1" x14ac:dyDescent="0.25">
      <c r="A246" s="167"/>
      <c r="B246" s="167"/>
      <c r="C246" s="167"/>
      <c r="D246" s="182"/>
      <c r="E246" s="182"/>
      <c r="F246" s="183"/>
      <c r="G246" s="108"/>
      <c r="H246" s="115"/>
      <c r="I246" s="115"/>
      <c r="J246" s="115">
        <v>4221</v>
      </c>
      <c r="K246" s="115"/>
      <c r="L246" s="116"/>
      <c r="M246" s="111" t="s">
        <v>273</v>
      </c>
      <c r="N246" s="286">
        <f t="shared" ref="N246:O246" si="163">N247+N249+N251</f>
        <v>9800</v>
      </c>
      <c r="O246" s="286">
        <f t="shared" si="163"/>
        <v>0</v>
      </c>
      <c r="P246" s="286">
        <f t="shared" ref="P246" si="164">P247+P249+P251</f>
        <v>9800</v>
      </c>
      <c r="Q246" s="160"/>
      <c r="S246" s="160"/>
    </row>
    <row r="247" spans="1:19" s="98" customFormat="1" ht="20.25" hidden="1" customHeight="1" x14ac:dyDescent="0.25">
      <c r="A247" s="167"/>
      <c r="B247" s="167"/>
      <c r="C247" s="167"/>
      <c r="D247" s="182"/>
      <c r="E247" s="182"/>
      <c r="F247" s="183"/>
      <c r="G247" s="108"/>
      <c r="H247" s="115"/>
      <c r="I247" s="115"/>
      <c r="J247" s="115"/>
      <c r="K247" s="176">
        <v>42211</v>
      </c>
      <c r="L247" s="177"/>
      <c r="M247" s="177" t="s">
        <v>274</v>
      </c>
      <c r="N247" s="287">
        <f t="shared" ref="N247:P247" si="165">N248</f>
        <v>9800</v>
      </c>
      <c r="O247" s="287">
        <f t="shared" si="165"/>
        <v>0</v>
      </c>
      <c r="P247" s="287">
        <f t="shared" si="165"/>
        <v>9800</v>
      </c>
      <c r="Q247" s="160"/>
      <c r="S247" s="160"/>
    </row>
    <row r="248" spans="1:19" s="98" customFormat="1" ht="20.25" hidden="1" customHeight="1" x14ac:dyDescent="0.25">
      <c r="A248" s="167"/>
      <c r="B248" s="167"/>
      <c r="C248" s="167"/>
      <c r="D248" s="182"/>
      <c r="E248" s="182"/>
      <c r="F248" s="183"/>
      <c r="G248" s="108"/>
      <c r="H248" s="115"/>
      <c r="I248" s="115"/>
      <c r="J248" s="115"/>
      <c r="K248" s="9"/>
      <c r="L248" s="155">
        <v>422110</v>
      </c>
      <c r="M248" s="157" t="s">
        <v>274</v>
      </c>
      <c r="N248" s="289">
        <f>+SUMIF('Programska klasifikacija '!$N:$N,$L248,'Programska klasifikacija '!Q:Q)</f>
        <v>9800</v>
      </c>
      <c r="O248" s="289">
        <f>+SUMIF('Programska klasifikacija '!$N:$N,$L248,'Programska klasifikacija '!R:R)</f>
        <v>0</v>
      </c>
      <c r="P248" s="289">
        <f>+N248+O248</f>
        <v>9800</v>
      </c>
      <c r="Q248" s="160"/>
      <c r="S248" s="160"/>
    </row>
    <row r="249" spans="1:19" s="98" customFormat="1" ht="20.25" hidden="1" customHeight="1" x14ac:dyDescent="0.25">
      <c r="A249" s="167"/>
      <c r="B249" s="167"/>
      <c r="C249" s="167"/>
      <c r="D249" s="182"/>
      <c r="E249" s="182"/>
      <c r="F249" s="183"/>
      <c r="G249" s="108"/>
      <c r="H249" s="115"/>
      <c r="I249" s="115"/>
      <c r="J249" s="115"/>
      <c r="K249" s="176">
        <v>42212</v>
      </c>
      <c r="L249" s="177"/>
      <c r="M249" s="177" t="s">
        <v>275</v>
      </c>
      <c r="N249" s="287">
        <f t="shared" ref="N249:P249" si="166">N250</f>
        <v>0</v>
      </c>
      <c r="O249" s="287">
        <f t="shared" si="166"/>
        <v>0</v>
      </c>
      <c r="P249" s="287">
        <f t="shared" si="166"/>
        <v>0</v>
      </c>
      <c r="Q249" s="160"/>
      <c r="S249" s="160"/>
    </row>
    <row r="250" spans="1:19" s="98" customFormat="1" ht="20.25" hidden="1" customHeight="1" x14ac:dyDescent="0.25">
      <c r="A250" s="167"/>
      <c r="B250" s="167"/>
      <c r="C250" s="167"/>
      <c r="D250" s="182"/>
      <c r="E250" s="182"/>
      <c r="F250" s="183"/>
      <c r="G250" s="108"/>
      <c r="H250" s="115"/>
      <c r="I250" s="115"/>
      <c r="J250" s="115"/>
      <c r="K250" s="9"/>
      <c r="L250" s="155">
        <v>422120</v>
      </c>
      <c r="M250" s="157" t="s">
        <v>275</v>
      </c>
      <c r="N250" s="289">
        <f>+SUMIF('Programska klasifikacija '!$N:$N,$L250,'Programska klasifikacija '!Q:Q)</f>
        <v>0</v>
      </c>
      <c r="O250" s="289">
        <f>+SUMIF('Programska klasifikacija '!$N:$N,$L250,'Programska klasifikacija '!R:R)</f>
        <v>0</v>
      </c>
      <c r="P250" s="289">
        <f>+N250+O250</f>
        <v>0</v>
      </c>
      <c r="Q250" s="160"/>
      <c r="S250" s="160"/>
    </row>
    <row r="251" spans="1:19" s="98" customFormat="1" ht="20.25" hidden="1" customHeight="1" x14ac:dyDescent="0.25">
      <c r="A251" s="167"/>
      <c r="B251" s="167"/>
      <c r="C251" s="167"/>
      <c r="D251" s="182"/>
      <c r="E251" s="182"/>
      <c r="F251" s="183"/>
      <c r="G251" s="108"/>
      <c r="H251" s="115"/>
      <c r="I251" s="115"/>
      <c r="J251" s="115"/>
      <c r="K251" s="176">
        <v>42219</v>
      </c>
      <c r="L251" s="177"/>
      <c r="M251" s="177" t="s">
        <v>276</v>
      </c>
      <c r="N251" s="287">
        <f t="shared" ref="N251:P251" si="167">N252</f>
        <v>0</v>
      </c>
      <c r="O251" s="287">
        <f t="shared" si="167"/>
        <v>0</v>
      </c>
      <c r="P251" s="287">
        <f t="shared" si="167"/>
        <v>0</v>
      </c>
      <c r="Q251" s="160"/>
      <c r="S251" s="160"/>
    </row>
    <row r="252" spans="1:19" s="98" customFormat="1" ht="20.25" hidden="1" customHeight="1" x14ac:dyDescent="0.25">
      <c r="A252" s="167"/>
      <c r="B252" s="167"/>
      <c r="C252" s="167"/>
      <c r="D252" s="182"/>
      <c r="E252" s="182"/>
      <c r="F252" s="183"/>
      <c r="G252" s="108"/>
      <c r="H252" s="115"/>
      <c r="I252" s="115"/>
      <c r="J252" s="115"/>
      <c r="K252" s="9"/>
      <c r="L252" s="155">
        <v>422190</v>
      </c>
      <c r="M252" s="157" t="s">
        <v>276</v>
      </c>
      <c r="N252" s="289">
        <f>+SUMIF('Programska klasifikacija '!$N:$N,$L252,'Programska klasifikacija '!Q:Q)</f>
        <v>0</v>
      </c>
      <c r="O252" s="289">
        <f>+SUMIF('Programska klasifikacija '!$N:$N,$L252,'Programska klasifikacija '!R:R)</f>
        <v>0</v>
      </c>
      <c r="P252" s="289">
        <f>+N252+O252</f>
        <v>0</v>
      </c>
      <c r="Q252" s="160"/>
      <c r="S252" s="160"/>
    </row>
    <row r="253" spans="1:19" s="98" customFormat="1" ht="20.25" hidden="1" customHeight="1" x14ac:dyDescent="0.25">
      <c r="A253" s="167"/>
      <c r="B253" s="167"/>
      <c r="C253" s="167"/>
      <c r="D253" s="182"/>
      <c r="E253" s="182"/>
      <c r="F253" s="183"/>
      <c r="G253" s="108"/>
      <c r="H253" s="115"/>
      <c r="I253" s="115"/>
      <c r="J253" s="115">
        <v>4223</v>
      </c>
      <c r="K253" s="115"/>
      <c r="L253" s="116"/>
      <c r="M253" s="111" t="s">
        <v>277</v>
      </c>
      <c r="N253" s="286">
        <f t="shared" ref="N253:P254" si="168">N254</f>
        <v>5000</v>
      </c>
      <c r="O253" s="286">
        <f t="shared" si="168"/>
        <v>0</v>
      </c>
      <c r="P253" s="286">
        <f t="shared" si="168"/>
        <v>5000</v>
      </c>
      <c r="Q253" s="160"/>
      <c r="S253" s="160"/>
    </row>
    <row r="254" spans="1:19" s="98" customFormat="1" ht="20.25" hidden="1" customHeight="1" x14ac:dyDescent="0.25">
      <c r="A254" s="167"/>
      <c r="B254" s="167"/>
      <c r="C254" s="167"/>
      <c r="D254" s="182"/>
      <c r="E254" s="182"/>
      <c r="F254" s="183"/>
      <c r="G254" s="108"/>
      <c r="H254" s="115"/>
      <c r="I254" s="115"/>
      <c r="J254" s="115"/>
      <c r="K254" s="176">
        <v>42231</v>
      </c>
      <c r="L254" s="177"/>
      <c r="M254" s="177" t="s">
        <v>278</v>
      </c>
      <c r="N254" s="287">
        <f t="shared" si="168"/>
        <v>5000</v>
      </c>
      <c r="O254" s="287">
        <f t="shared" si="168"/>
        <v>0</v>
      </c>
      <c r="P254" s="287">
        <f t="shared" si="168"/>
        <v>5000</v>
      </c>
      <c r="Q254" s="160"/>
      <c r="S254" s="160"/>
    </row>
    <row r="255" spans="1:19" s="98" customFormat="1" ht="20.25" hidden="1" customHeight="1" x14ac:dyDescent="0.25">
      <c r="A255" s="167"/>
      <c r="B255" s="167"/>
      <c r="C255" s="167"/>
      <c r="D255" s="182"/>
      <c r="E255" s="182"/>
      <c r="F255" s="183"/>
      <c r="G255" s="108"/>
      <c r="H255" s="115"/>
      <c r="I255" s="115"/>
      <c r="J255" s="115"/>
      <c r="K255" s="9"/>
      <c r="L255" s="155">
        <v>422310</v>
      </c>
      <c r="M255" s="157" t="s">
        <v>278</v>
      </c>
      <c r="N255" s="289">
        <f>+SUMIF('Programska klasifikacija '!$N:$N,$L255,'Programska klasifikacija '!Q:Q)</f>
        <v>5000</v>
      </c>
      <c r="O255" s="289">
        <f>+SUMIF('Programska klasifikacija '!$N:$N,$L255,'Programska klasifikacija '!R:R)</f>
        <v>0</v>
      </c>
      <c r="P255" s="289">
        <f>+N255+O255</f>
        <v>5000</v>
      </c>
      <c r="Q255" s="160"/>
      <c r="S255" s="160"/>
    </row>
    <row r="256" spans="1:19" s="98" customFormat="1" ht="20.25" hidden="1" customHeight="1" x14ac:dyDescent="0.25">
      <c r="A256" s="167"/>
      <c r="B256" s="167"/>
      <c r="C256" s="167"/>
      <c r="D256" s="182"/>
      <c r="E256" s="182"/>
      <c r="F256" s="183"/>
      <c r="G256" s="108"/>
      <c r="H256" s="115"/>
      <c r="I256" s="115"/>
      <c r="J256" s="115">
        <v>4224</v>
      </c>
      <c r="K256" s="115"/>
      <c r="L256" s="116"/>
      <c r="M256" s="111" t="s">
        <v>279</v>
      </c>
      <c r="N256" s="286">
        <f t="shared" ref="N256:O256" si="169">N257+N259</f>
        <v>1136203</v>
      </c>
      <c r="O256" s="286">
        <f t="shared" si="169"/>
        <v>-164896</v>
      </c>
      <c r="P256" s="286">
        <f t="shared" ref="P256" si="170">P257+P259</f>
        <v>971307</v>
      </c>
      <c r="Q256" s="160"/>
      <c r="S256" s="160"/>
    </row>
    <row r="257" spans="1:19" s="98" customFormat="1" ht="20.25" hidden="1" customHeight="1" x14ac:dyDescent="0.25">
      <c r="A257" s="167"/>
      <c r="B257" s="167"/>
      <c r="C257" s="167"/>
      <c r="D257" s="182"/>
      <c r="E257" s="182"/>
      <c r="F257" s="183"/>
      <c r="G257" s="108"/>
      <c r="H257" s="115"/>
      <c r="I257" s="115"/>
      <c r="J257" s="115"/>
      <c r="K257" s="176">
        <v>42241</v>
      </c>
      <c r="L257" s="177"/>
      <c r="M257" s="177" t="s">
        <v>280</v>
      </c>
      <c r="N257" s="287">
        <f t="shared" ref="N257:P257" si="171">N258</f>
        <v>0</v>
      </c>
      <c r="O257" s="287">
        <f t="shared" si="171"/>
        <v>0</v>
      </c>
      <c r="P257" s="287">
        <f t="shared" si="171"/>
        <v>0</v>
      </c>
      <c r="Q257" s="160"/>
      <c r="S257" s="160"/>
    </row>
    <row r="258" spans="1:19" s="98" customFormat="1" ht="20.25" hidden="1" customHeight="1" x14ac:dyDescent="0.25">
      <c r="A258" s="167"/>
      <c r="B258" s="167"/>
      <c r="C258" s="167"/>
      <c r="D258" s="182"/>
      <c r="E258" s="182"/>
      <c r="F258" s="183"/>
      <c r="G258" s="108"/>
      <c r="H258" s="115"/>
      <c r="I258" s="115"/>
      <c r="J258" s="115"/>
      <c r="K258" s="9"/>
      <c r="L258" s="155">
        <v>422410</v>
      </c>
      <c r="M258" s="157" t="s">
        <v>280</v>
      </c>
      <c r="N258" s="289">
        <f>+SUMIF('Programska klasifikacija '!$N:$N,$L258,'Programska klasifikacija '!Q:Q)</f>
        <v>0</v>
      </c>
      <c r="O258" s="289">
        <f>+SUMIF('Programska klasifikacija '!$N:$N,$L258,'Programska klasifikacija '!R:R)</f>
        <v>0</v>
      </c>
      <c r="P258" s="289">
        <f>+N258+O258</f>
        <v>0</v>
      </c>
      <c r="Q258" s="160"/>
      <c r="S258" s="160"/>
    </row>
    <row r="259" spans="1:19" s="98" customFormat="1" ht="20.25" hidden="1" customHeight="1" x14ac:dyDescent="0.25">
      <c r="A259" s="167"/>
      <c r="B259" s="167"/>
      <c r="C259" s="167"/>
      <c r="D259" s="182"/>
      <c r="E259" s="182"/>
      <c r="F259" s="183"/>
      <c r="G259" s="108"/>
      <c r="H259" s="115"/>
      <c r="I259" s="115"/>
      <c r="J259" s="115"/>
      <c r="K259" s="176">
        <v>42242</v>
      </c>
      <c r="L259" s="177"/>
      <c r="M259" s="177" t="s">
        <v>281</v>
      </c>
      <c r="N259" s="287">
        <f t="shared" ref="N259:P259" si="172">N260</f>
        <v>1136203</v>
      </c>
      <c r="O259" s="287">
        <f t="shared" si="172"/>
        <v>-164896</v>
      </c>
      <c r="P259" s="287">
        <f t="shared" si="172"/>
        <v>971307</v>
      </c>
      <c r="Q259" s="160"/>
      <c r="S259" s="160"/>
    </row>
    <row r="260" spans="1:19" s="98" customFormat="1" ht="20.25" hidden="1" customHeight="1" x14ac:dyDescent="0.25">
      <c r="A260" s="167"/>
      <c r="B260" s="167"/>
      <c r="C260" s="167"/>
      <c r="D260" s="182"/>
      <c r="E260" s="182"/>
      <c r="F260" s="183"/>
      <c r="G260" s="108"/>
      <c r="H260" s="115"/>
      <c r="I260" s="115"/>
      <c r="J260" s="115"/>
      <c r="K260" s="9"/>
      <c r="L260" s="155">
        <v>422420</v>
      </c>
      <c r="M260" s="157" t="s">
        <v>281</v>
      </c>
      <c r="N260" s="289">
        <f>+SUMIF('Programska klasifikacija '!$N:$N,$L260,'Programska klasifikacija '!Q:Q)</f>
        <v>1136203</v>
      </c>
      <c r="O260" s="289">
        <f>+SUMIF('Programska klasifikacija '!$N:$N,$L260,'Programska klasifikacija '!R:R)</f>
        <v>-164896</v>
      </c>
      <c r="P260" s="289">
        <f>+N260+O260</f>
        <v>971307</v>
      </c>
      <c r="Q260" s="160"/>
      <c r="S260" s="160"/>
    </row>
    <row r="261" spans="1:19" s="98" customFormat="1" ht="20.25" hidden="1" customHeight="1" x14ac:dyDescent="0.25">
      <c r="A261" s="167"/>
      <c r="B261" s="167"/>
      <c r="C261" s="167"/>
      <c r="D261" s="182"/>
      <c r="E261" s="182"/>
      <c r="F261" s="183"/>
      <c r="G261" s="108"/>
      <c r="H261" s="115"/>
      <c r="I261" s="115"/>
      <c r="J261" s="115">
        <v>4225</v>
      </c>
      <c r="K261" s="115"/>
      <c r="L261" s="116"/>
      <c r="M261" s="111" t="s">
        <v>371</v>
      </c>
      <c r="N261" s="286">
        <v>0</v>
      </c>
      <c r="O261" s="286">
        <v>0</v>
      </c>
      <c r="P261" s="286">
        <v>0</v>
      </c>
      <c r="Q261" s="160"/>
      <c r="S261" s="160"/>
    </row>
    <row r="262" spans="1:19" s="98" customFormat="1" ht="20.25" hidden="1" customHeight="1" x14ac:dyDescent="0.25">
      <c r="A262" s="167"/>
      <c r="B262" s="167"/>
      <c r="C262" s="167"/>
      <c r="D262" s="182"/>
      <c r="E262" s="182"/>
      <c r="F262" s="183"/>
      <c r="G262" s="108"/>
      <c r="H262" s="115"/>
      <c r="I262" s="115"/>
      <c r="J262" s="115">
        <v>4227</v>
      </c>
      <c r="K262" s="115"/>
      <c r="L262" s="116"/>
      <c r="M262" s="111" t="s">
        <v>372</v>
      </c>
      <c r="N262" s="286">
        <v>0</v>
      </c>
      <c r="O262" s="286">
        <v>0</v>
      </c>
      <c r="P262" s="286">
        <v>0</v>
      </c>
      <c r="Q262" s="160"/>
      <c r="S262" s="160"/>
    </row>
    <row r="263" spans="1:19" s="194" customFormat="1" ht="20.25" hidden="1" customHeight="1" x14ac:dyDescent="0.25">
      <c r="A263" s="172"/>
      <c r="B263" s="172"/>
      <c r="C263" s="172"/>
      <c r="D263" s="187"/>
      <c r="E263" s="187"/>
      <c r="F263" s="188"/>
      <c r="G263" s="189"/>
      <c r="H263" s="190"/>
      <c r="I263" s="115">
        <v>423</v>
      </c>
      <c r="J263" s="115"/>
      <c r="K263" s="115"/>
      <c r="L263" s="116"/>
      <c r="M263" s="111" t="s">
        <v>373</v>
      </c>
      <c r="N263" s="286">
        <f t="shared" ref="N263:P265" si="173">N264</f>
        <v>0</v>
      </c>
      <c r="O263" s="286">
        <f t="shared" si="173"/>
        <v>30000</v>
      </c>
      <c r="P263" s="286">
        <f t="shared" si="173"/>
        <v>30000</v>
      </c>
      <c r="Q263" s="216"/>
      <c r="S263" s="160"/>
    </row>
    <row r="264" spans="1:19" s="98" customFormat="1" ht="20.25" hidden="1" customHeight="1" x14ac:dyDescent="0.25">
      <c r="A264" s="167"/>
      <c r="B264" s="167"/>
      <c r="C264" s="167"/>
      <c r="D264" s="182"/>
      <c r="E264" s="182"/>
      <c r="F264" s="183"/>
      <c r="G264" s="108"/>
      <c r="H264" s="115"/>
      <c r="I264" s="115"/>
      <c r="J264" s="115">
        <v>4231</v>
      </c>
      <c r="K264" s="115"/>
      <c r="L264" s="116"/>
      <c r="M264" s="111" t="s">
        <v>285</v>
      </c>
      <c r="N264" s="286">
        <f t="shared" si="173"/>
        <v>0</v>
      </c>
      <c r="O264" s="286">
        <f t="shared" si="173"/>
        <v>30000</v>
      </c>
      <c r="P264" s="286">
        <f t="shared" si="173"/>
        <v>30000</v>
      </c>
      <c r="Q264" s="160"/>
      <c r="S264" s="160"/>
    </row>
    <row r="265" spans="1:19" s="98" customFormat="1" ht="20.25" hidden="1" customHeight="1" x14ac:dyDescent="0.25">
      <c r="A265" s="167"/>
      <c r="B265" s="167"/>
      <c r="C265" s="167"/>
      <c r="D265" s="182"/>
      <c r="E265" s="182"/>
      <c r="F265" s="183"/>
      <c r="G265" s="108"/>
      <c r="H265" s="115"/>
      <c r="I265" s="115"/>
      <c r="J265" s="115"/>
      <c r="K265" s="176">
        <v>42311</v>
      </c>
      <c r="L265" s="177"/>
      <c r="M265" s="177" t="s">
        <v>285</v>
      </c>
      <c r="N265" s="287">
        <f t="shared" si="173"/>
        <v>0</v>
      </c>
      <c r="O265" s="287">
        <f t="shared" si="173"/>
        <v>30000</v>
      </c>
      <c r="P265" s="287">
        <f t="shared" si="173"/>
        <v>30000</v>
      </c>
      <c r="Q265" s="160"/>
      <c r="S265" s="160"/>
    </row>
    <row r="266" spans="1:19" s="98" customFormat="1" ht="20.25" hidden="1" customHeight="1" x14ac:dyDescent="0.25">
      <c r="A266" s="167"/>
      <c r="B266" s="167"/>
      <c r="C266" s="167"/>
      <c r="D266" s="182"/>
      <c r="E266" s="182"/>
      <c r="F266" s="183"/>
      <c r="G266" s="108"/>
      <c r="H266" s="115"/>
      <c r="I266" s="115"/>
      <c r="J266" s="115"/>
      <c r="K266" s="9"/>
      <c r="L266" s="155">
        <v>423110</v>
      </c>
      <c r="M266" s="157" t="s">
        <v>285</v>
      </c>
      <c r="N266" s="289">
        <f>+SUMIF('Programska klasifikacija '!$N:$N,$L266,'Programska klasifikacija '!Q:Q)</f>
        <v>0</v>
      </c>
      <c r="O266" s="289">
        <f>+SUMIF('Programska klasifikacija '!$N:$N,$L266,'Programska klasifikacija '!R:R)</f>
        <v>30000</v>
      </c>
      <c r="P266" s="289">
        <f>+N266+O266</f>
        <v>30000</v>
      </c>
      <c r="Q266" s="160"/>
      <c r="S266" s="160"/>
    </row>
    <row r="267" spans="1:19" s="194" customFormat="1" ht="20.25" hidden="1" customHeight="1" x14ac:dyDescent="0.25">
      <c r="A267" s="172"/>
      <c r="B267" s="172"/>
      <c r="C267" s="172"/>
      <c r="D267" s="187"/>
      <c r="E267" s="187"/>
      <c r="F267" s="188"/>
      <c r="G267" s="189"/>
      <c r="H267" s="190"/>
      <c r="I267" s="115">
        <v>426</v>
      </c>
      <c r="J267" s="115"/>
      <c r="K267" s="115"/>
      <c r="L267" s="116"/>
      <c r="M267" s="111" t="s">
        <v>287</v>
      </c>
      <c r="N267" s="286">
        <f t="shared" ref="N267:P267" si="174">N268</f>
        <v>10000</v>
      </c>
      <c r="O267" s="286">
        <f t="shared" si="174"/>
        <v>0</v>
      </c>
      <c r="P267" s="286">
        <f t="shared" si="174"/>
        <v>10000</v>
      </c>
      <c r="Q267" s="216"/>
      <c r="S267" s="160"/>
    </row>
    <row r="268" spans="1:19" s="98" customFormat="1" ht="20.25" hidden="1" customHeight="1" x14ac:dyDescent="0.25">
      <c r="A268" s="167"/>
      <c r="B268" s="167"/>
      <c r="C268" s="167"/>
      <c r="D268" s="182"/>
      <c r="E268" s="182"/>
      <c r="F268" s="183"/>
      <c r="G268" s="108"/>
      <c r="H268" s="115"/>
      <c r="I268" s="115"/>
      <c r="J268" s="115">
        <v>4262</v>
      </c>
      <c r="K268" s="115"/>
      <c r="L268" s="116"/>
      <c r="M268" s="111" t="s">
        <v>288</v>
      </c>
      <c r="N268" s="286">
        <f t="shared" ref="N268:P269" si="175">N269</f>
        <v>10000</v>
      </c>
      <c r="O268" s="286">
        <f t="shared" si="175"/>
        <v>0</v>
      </c>
      <c r="P268" s="286">
        <f t="shared" si="175"/>
        <v>10000</v>
      </c>
      <c r="Q268" s="160"/>
      <c r="S268" s="160"/>
    </row>
    <row r="269" spans="1:19" s="98" customFormat="1" ht="20.25" hidden="1" customHeight="1" x14ac:dyDescent="0.25">
      <c r="A269" s="167"/>
      <c r="B269" s="167"/>
      <c r="C269" s="167"/>
      <c r="D269" s="182"/>
      <c r="E269" s="182"/>
      <c r="F269" s="183"/>
      <c r="G269" s="108"/>
      <c r="H269" s="115"/>
      <c r="I269" s="115"/>
      <c r="J269" s="115"/>
      <c r="K269" s="176">
        <v>42621</v>
      </c>
      <c r="L269" s="177"/>
      <c r="M269" s="177" t="s">
        <v>288</v>
      </c>
      <c r="N269" s="287">
        <f t="shared" si="175"/>
        <v>10000</v>
      </c>
      <c r="O269" s="287">
        <f t="shared" si="175"/>
        <v>0</v>
      </c>
      <c r="P269" s="287">
        <f t="shared" si="175"/>
        <v>10000</v>
      </c>
      <c r="Q269" s="160"/>
      <c r="S269" s="160"/>
    </row>
    <row r="270" spans="1:19" s="98" customFormat="1" ht="20.25" hidden="1" customHeight="1" x14ac:dyDescent="0.25">
      <c r="A270" s="167"/>
      <c r="B270" s="167"/>
      <c r="C270" s="167"/>
      <c r="D270" s="182"/>
      <c r="E270" s="182"/>
      <c r="F270" s="183"/>
      <c r="G270" s="108"/>
      <c r="H270" s="115"/>
      <c r="I270" s="115"/>
      <c r="J270" s="115"/>
      <c r="K270" s="9"/>
      <c r="L270" s="155">
        <v>426210</v>
      </c>
      <c r="M270" s="157" t="s">
        <v>288</v>
      </c>
      <c r="N270" s="289">
        <f>+SUMIF('Programska klasifikacija '!$N:$N,$L270,'Programska klasifikacija '!Q:Q)</f>
        <v>10000</v>
      </c>
      <c r="O270" s="289">
        <f>+SUMIF('Programska klasifikacija '!$N:$N,$L270,'Programska klasifikacija '!R:R)</f>
        <v>0</v>
      </c>
      <c r="P270" s="289">
        <f>+N270+O270</f>
        <v>10000</v>
      </c>
      <c r="Q270" s="160"/>
      <c r="S270" s="160"/>
    </row>
    <row r="271" spans="1:19" s="171" customFormat="1" ht="20.25" hidden="1" customHeight="1" x14ac:dyDescent="0.25">
      <c r="A271" s="167"/>
      <c r="B271" s="180"/>
      <c r="C271" s="180"/>
      <c r="D271" s="182"/>
      <c r="E271" s="182"/>
      <c r="F271" s="183"/>
      <c r="G271" s="105"/>
      <c r="H271" s="231">
        <v>45</v>
      </c>
      <c r="I271" s="231"/>
      <c r="J271" s="231"/>
      <c r="K271" s="105"/>
      <c r="L271" s="105"/>
      <c r="M271" s="232" t="s">
        <v>44</v>
      </c>
      <c r="N271" s="233">
        <f t="shared" ref="N271:P274" si="176">N272</f>
        <v>0</v>
      </c>
      <c r="O271" s="233">
        <f t="shared" si="176"/>
        <v>0</v>
      </c>
      <c r="P271" s="233">
        <f t="shared" si="176"/>
        <v>0</v>
      </c>
      <c r="Q271" s="227"/>
      <c r="S271" s="160"/>
    </row>
    <row r="272" spans="1:19" s="194" customFormat="1" ht="20.25" hidden="1" customHeight="1" x14ac:dyDescent="0.25">
      <c r="A272" s="172"/>
      <c r="B272" s="172"/>
      <c r="C272" s="172"/>
      <c r="D272" s="187"/>
      <c r="E272" s="187"/>
      <c r="F272" s="188"/>
      <c r="G272" s="189"/>
      <c r="H272" s="190"/>
      <c r="I272" s="115">
        <v>452</v>
      </c>
      <c r="J272" s="115"/>
      <c r="K272" s="115"/>
      <c r="L272" s="116"/>
      <c r="M272" s="111" t="s">
        <v>289</v>
      </c>
      <c r="N272" s="286">
        <f t="shared" si="176"/>
        <v>0</v>
      </c>
      <c r="O272" s="286">
        <f t="shared" si="176"/>
        <v>0</v>
      </c>
      <c r="P272" s="286">
        <f t="shared" si="176"/>
        <v>0</v>
      </c>
      <c r="Q272" s="216"/>
      <c r="S272" s="160"/>
    </row>
    <row r="273" spans="1:19" s="98" customFormat="1" ht="20.25" hidden="1" customHeight="1" x14ac:dyDescent="0.25">
      <c r="A273" s="167"/>
      <c r="B273" s="167"/>
      <c r="C273" s="167"/>
      <c r="D273" s="182"/>
      <c r="E273" s="182"/>
      <c r="F273" s="183"/>
      <c r="G273" s="108"/>
      <c r="H273" s="115"/>
      <c r="I273" s="115"/>
      <c r="J273" s="115">
        <v>4521</v>
      </c>
      <c r="K273" s="115"/>
      <c r="L273" s="116"/>
      <c r="M273" s="111" t="s">
        <v>289</v>
      </c>
      <c r="N273" s="286">
        <f t="shared" si="176"/>
        <v>0</v>
      </c>
      <c r="O273" s="286">
        <f t="shared" si="176"/>
        <v>0</v>
      </c>
      <c r="P273" s="286">
        <f t="shared" si="176"/>
        <v>0</v>
      </c>
      <c r="Q273" s="160"/>
      <c r="S273" s="160"/>
    </row>
    <row r="274" spans="1:19" s="98" customFormat="1" ht="20.25" hidden="1" customHeight="1" x14ac:dyDescent="0.25">
      <c r="A274" s="167"/>
      <c r="B274" s="167"/>
      <c r="C274" s="167"/>
      <c r="D274" s="182"/>
      <c r="E274" s="182"/>
      <c r="F274" s="183"/>
      <c r="G274" s="108"/>
      <c r="H274" s="115"/>
      <c r="I274" s="115"/>
      <c r="J274" s="115"/>
      <c r="K274" s="176">
        <v>45211</v>
      </c>
      <c r="L274" s="177"/>
      <c r="M274" s="177" t="s">
        <v>289</v>
      </c>
      <c r="N274" s="287">
        <f t="shared" si="176"/>
        <v>0</v>
      </c>
      <c r="O274" s="287">
        <f t="shared" si="176"/>
        <v>0</v>
      </c>
      <c r="P274" s="287">
        <f t="shared" si="176"/>
        <v>0</v>
      </c>
      <c r="Q274" s="160"/>
      <c r="S274" s="160"/>
    </row>
    <row r="275" spans="1:19" s="98" customFormat="1" ht="20.25" hidden="1" customHeight="1" x14ac:dyDescent="0.25">
      <c r="A275" s="167"/>
      <c r="B275" s="167"/>
      <c r="C275" s="167"/>
      <c r="D275" s="182"/>
      <c r="E275" s="182"/>
      <c r="F275" s="183"/>
      <c r="G275" s="108"/>
      <c r="H275" s="115"/>
      <c r="I275" s="115"/>
      <c r="J275" s="115"/>
      <c r="K275" s="9"/>
      <c r="L275" s="155">
        <v>452110</v>
      </c>
      <c r="M275" s="157" t="s">
        <v>289</v>
      </c>
      <c r="N275" s="289">
        <f>+SUMIF('Programska klasifikacija '!$N:$N,$L275,'Programska klasifikacija '!Q:Q)</f>
        <v>0</v>
      </c>
      <c r="O275" s="289">
        <f>+SUMIF('Programska klasifikacija '!$N:$N,$L275,'Programska klasifikacija '!R:R)</f>
        <v>0</v>
      </c>
      <c r="P275" s="289">
        <f>+N275+O275</f>
        <v>0</v>
      </c>
      <c r="Q275" s="160"/>
      <c r="S275" s="160"/>
    </row>
    <row r="276" spans="1:19" s="91" customFormat="1" ht="20.100000000000001" customHeight="1" x14ac:dyDescent="0.25">
      <c r="A276" s="167"/>
      <c r="B276" s="181"/>
      <c r="C276" s="181"/>
      <c r="D276" s="181"/>
      <c r="E276" s="181"/>
      <c r="F276" s="167"/>
      <c r="G276" s="129"/>
      <c r="H276" s="129"/>
      <c r="I276" s="129"/>
      <c r="J276" s="129"/>
      <c r="K276" s="129"/>
      <c r="L276" s="129"/>
      <c r="M276" s="131"/>
      <c r="N276" s="292"/>
      <c r="O276" s="292"/>
      <c r="Q276" s="225"/>
    </row>
    <row r="277" spans="1:19" s="91" customFormat="1" ht="20.100000000000001" customHeight="1" x14ac:dyDescent="0.25">
      <c r="A277" s="167"/>
      <c r="B277" s="181"/>
      <c r="C277" s="181"/>
      <c r="D277" s="181"/>
      <c r="E277" s="181"/>
      <c r="F277" s="167"/>
      <c r="G277" s="133"/>
      <c r="H277" s="133"/>
      <c r="I277" s="133"/>
      <c r="J277" s="133"/>
      <c r="K277" s="133"/>
      <c r="L277" s="133"/>
      <c r="M277" s="134"/>
      <c r="N277" s="292"/>
      <c r="O277" s="292"/>
      <c r="Q277" s="225"/>
    </row>
    <row r="278" spans="1:19" s="91" customFormat="1" ht="20.100000000000001" customHeight="1" x14ac:dyDescent="0.25">
      <c r="A278" s="167"/>
      <c r="B278" s="181"/>
      <c r="C278" s="181"/>
      <c r="D278" s="181"/>
      <c r="E278" s="181"/>
      <c r="F278" s="167"/>
      <c r="G278" s="136"/>
      <c r="H278" s="136"/>
      <c r="I278" s="136"/>
      <c r="J278" s="136"/>
      <c r="K278" s="136"/>
      <c r="L278" s="136"/>
      <c r="M278" s="135"/>
      <c r="N278" s="292"/>
      <c r="O278" s="292"/>
      <c r="Q278" s="225"/>
    </row>
    <row r="279" spans="1:19" s="91" customFormat="1" ht="15.75" customHeight="1" x14ac:dyDescent="0.25">
      <c r="A279" s="167"/>
      <c r="B279" s="181"/>
      <c r="C279" s="181"/>
      <c r="D279" s="181"/>
      <c r="E279" s="181"/>
      <c r="F279" s="167"/>
      <c r="G279" s="136"/>
      <c r="H279" s="136"/>
      <c r="I279" s="136"/>
      <c r="J279" s="136"/>
      <c r="K279" s="136"/>
      <c r="L279" s="136"/>
      <c r="N279" s="292"/>
      <c r="O279" s="292"/>
      <c r="Q279" s="225"/>
    </row>
    <row r="280" spans="1:19" s="91" customFormat="1" ht="20.25" customHeight="1" x14ac:dyDescent="0.25">
      <c r="A280" s="167"/>
      <c r="B280" s="181"/>
      <c r="C280" s="181"/>
      <c r="D280" s="181"/>
      <c r="E280" s="181"/>
      <c r="F280" s="167"/>
      <c r="G280" s="133"/>
      <c r="H280" s="133"/>
      <c r="I280" s="133"/>
      <c r="J280" s="133"/>
      <c r="K280" s="133"/>
      <c r="L280" s="133"/>
      <c r="N280" s="292"/>
      <c r="O280" s="292"/>
      <c r="Q280" s="225"/>
    </row>
    <row r="281" spans="1:19" s="91" customFormat="1" ht="20.25" customHeight="1" x14ac:dyDescent="0.25">
      <c r="A281" s="167"/>
      <c r="B281" s="181"/>
      <c r="C281" s="181"/>
      <c r="D281" s="181"/>
      <c r="E281" s="181"/>
      <c r="F281" s="167"/>
      <c r="G281" s="139"/>
      <c r="H281" s="139"/>
      <c r="I281" s="139"/>
      <c r="J281" s="139"/>
      <c r="K281" s="139"/>
      <c r="L281" s="139"/>
      <c r="M281" s="140"/>
      <c r="N281" s="292"/>
      <c r="O281" s="292"/>
      <c r="Q281" s="225"/>
    </row>
    <row r="282" spans="1:19" s="91" customFormat="1" ht="20.25" customHeight="1" x14ac:dyDescent="0.25">
      <c r="A282" s="167"/>
      <c r="B282" s="181"/>
      <c r="C282" s="181"/>
      <c r="D282" s="181"/>
      <c r="E282" s="181"/>
      <c r="F282" s="167"/>
      <c r="G282" s="141"/>
      <c r="H282" s="141"/>
      <c r="I282" s="141"/>
      <c r="J282" s="141"/>
      <c r="K282" s="141"/>
      <c r="L282" s="141"/>
      <c r="M282" s="143"/>
      <c r="N282" s="292"/>
      <c r="O282" s="292"/>
      <c r="Q282" s="225"/>
    </row>
    <row r="283" spans="1:19" x14ac:dyDescent="0.25">
      <c r="M283" s="143"/>
    </row>
    <row r="284" spans="1:19" x14ac:dyDescent="0.25">
      <c r="M284" s="143"/>
    </row>
  </sheetData>
  <mergeCells count="5">
    <mergeCell ref="G7:M7"/>
    <mergeCell ref="G2:P2"/>
    <mergeCell ref="G4:P4"/>
    <mergeCell ref="G6:M6"/>
    <mergeCell ref="G3:P3"/>
  </mergeCells>
  <conditionalFormatting sqref="D7:F181 D186:F275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182:F185">
    <cfRule type="cellIs" dxfId="11" priority="1" operator="lessThan">
      <formula>0</formula>
    </cfRule>
    <cfRule type="cellIs" dxfId="10" priority="2" operator="greaterThan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G282 G276:L276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topLeftCell="A2" zoomScale="90" zoomScaleNormal="90" workbookViewId="0">
      <selection activeCell="A2" sqref="A2:G2"/>
    </sheetView>
  </sheetViews>
  <sheetFormatPr defaultRowHeight="15" x14ac:dyDescent="0.25"/>
  <cols>
    <col min="1" max="1" width="3.5703125" style="49" bestFit="1" customWidth="1"/>
    <col min="2" max="2" width="4" style="49" bestFit="1" customWidth="1"/>
    <col min="3" max="3" width="6.28515625" style="48" customWidth="1"/>
    <col min="4" max="4" width="50.28515625" customWidth="1"/>
    <col min="5" max="5" width="15.28515625" style="42" customWidth="1"/>
    <col min="6" max="7" width="15.28515625" customWidth="1"/>
    <col min="8" max="8" width="11.5703125" bestFit="1" customWidth="1"/>
    <col min="9" max="9" width="12.7109375" customWidth="1"/>
    <col min="10" max="10" width="17.85546875" customWidth="1"/>
    <col min="11" max="11" width="9.85546875" bestFit="1" customWidth="1"/>
  </cols>
  <sheetData>
    <row r="1" spans="1:9" ht="18" hidden="1" customHeight="1" x14ac:dyDescent="0.25">
      <c r="A1" s="365" t="s">
        <v>68</v>
      </c>
      <c r="B1" s="365"/>
      <c r="C1" s="365"/>
      <c r="D1" s="365"/>
      <c r="E1" s="365"/>
      <c r="F1" s="365"/>
      <c r="G1" s="365"/>
    </row>
    <row r="2" spans="1:9" ht="30.75" customHeight="1" x14ac:dyDescent="0.25">
      <c r="A2" s="365" t="s">
        <v>505</v>
      </c>
      <c r="B2" s="365"/>
      <c r="C2" s="365"/>
      <c r="D2" s="365"/>
      <c r="E2" s="365"/>
      <c r="F2" s="365"/>
      <c r="G2" s="365"/>
    </row>
    <row r="3" spans="1:9" ht="20.25" customHeight="1" x14ac:dyDescent="0.25">
      <c r="A3" s="365" t="s">
        <v>507</v>
      </c>
      <c r="B3" s="365"/>
      <c r="C3" s="365"/>
      <c r="D3" s="365"/>
      <c r="E3" s="365"/>
      <c r="F3" s="365"/>
      <c r="G3" s="365"/>
    </row>
    <row r="4" spans="1:9" ht="18" hidden="1" customHeight="1" x14ac:dyDescent="0.25">
      <c r="A4" s="43"/>
      <c r="B4" s="43"/>
      <c r="C4" s="43"/>
      <c r="D4" s="44"/>
      <c r="E4" s="340"/>
      <c r="F4" s="340"/>
      <c r="G4" s="340"/>
    </row>
    <row r="5" spans="1:9" ht="72.75" customHeight="1" x14ac:dyDescent="0.25">
      <c r="A5" s="366" t="s">
        <v>24</v>
      </c>
      <c r="B5" s="367"/>
      <c r="C5" s="368"/>
      <c r="D5" s="6" t="s">
        <v>25</v>
      </c>
      <c r="E5" s="294" t="s">
        <v>480</v>
      </c>
      <c r="F5" s="294" t="s">
        <v>67</v>
      </c>
      <c r="G5" s="294" t="s">
        <v>482</v>
      </c>
    </row>
    <row r="6" spans="1:9" ht="15" customHeight="1" x14ac:dyDescent="0.25">
      <c r="A6" s="370">
        <v>1</v>
      </c>
      <c r="B6" s="371"/>
      <c r="C6" s="371"/>
      <c r="D6" s="372"/>
      <c r="E6" s="59">
        <v>2</v>
      </c>
      <c r="F6" s="59">
        <v>3</v>
      </c>
      <c r="G6" s="59">
        <v>4</v>
      </c>
    </row>
    <row r="7" spans="1:9" ht="21.95" customHeight="1" x14ac:dyDescent="0.25">
      <c r="A7" s="369" t="s">
        <v>57</v>
      </c>
      <c r="B7" s="369"/>
      <c r="C7" s="369"/>
      <c r="D7" s="270" t="s">
        <v>30</v>
      </c>
      <c r="E7" s="271">
        <f>E8+E10+E12+E14</f>
        <v>3804233</v>
      </c>
      <c r="F7" s="271">
        <f>+F19+F17+F15+F11+F9+F13</f>
        <v>0</v>
      </c>
      <c r="G7" s="271">
        <f>+G19+G17+G15+G11+G9+G13</f>
        <v>3804233</v>
      </c>
      <c r="H7" s="8"/>
      <c r="I7" s="8"/>
    </row>
    <row r="8" spans="1:9" ht="21.95" customHeight="1" x14ac:dyDescent="0.25">
      <c r="A8" s="361">
        <v>1</v>
      </c>
      <c r="B8" s="362"/>
      <c r="C8" s="45"/>
      <c r="D8" s="46" t="s">
        <v>463</v>
      </c>
      <c r="E8" s="47">
        <f t="shared" ref="E8:G8" si="0">+E9</f>
        <v>40000</v>
      </c>
      <c r="F8" s="47">
        <f t="shared" si="0"/>
        <v>0</v>
      </c>
      <c r="G8" s="47">
        <f t="shared" si="0"/>
        <v>40000</v>
      </c>
      <c r="H8" s="8"/>
    </row>
    <row r="9" spans="1:9" ht="27" customHeight="1" x14ac:dyDescent="0.25">
      <c r="A9" s="363"/>
      <c r="B9" s="364"/>
      <c r="C9" s="71" t="s">
        <v>43</v>
      </c>
      <c r="D9" s="72" t="s">
        <v>58</v>
      </c>
      <c r="E9" s="34">
        <f>+'Račun PRIHODA i rashod '!Q65</f>
        <v>40000</v>
      </c>
      <c r="F9" s="34">
        <f>+'Račun PRIHODA i rashod '!R65</f>
        <v>0</v>
      </c>
      <c r="G9" s="34">
        <f>+'Račun PRIHODA i rashod '!S65</f>
        <v>40000</v>
      </c>
      <c r="H9" s="8"/>
    </row>
    <row r="10" spans="1:9" ht="21.95" customHeight="1" x14ac:dyDescent="0.25">
      <c r="A10" s="361">
        <v>3</v>
      </c>
      <c r="B10" s="362"/>
      <c r="C10" s="45"/>
      <c r="D10" s="46" t="s">
        <v>464</v>
      </c>
      <c r="E10" s="47">
        <f t="shared" ref="E10:G10" si="1">+E11</f>
        <v>1003133</v>
      </c>
      <c r="F10" s="47">
        <f t="shared" si="1"/>
        <v>0</v>
      </c>
      <c r="G10" s="47">
        <f t="shared" si="1"/>
        <v>1003133</v>
      </c>
      <c r="H10" s="8"/>
    </row>
    <row r="11" spans="1:9" ht="27.75" customHeight="1" x14ac:dyDescent="0.25">
      <c r="A11" s="363"/>
      <c r="B11" s="364"/>
      <c r="C11" s="71" t="s">
        <v>40</v>
      </c>
      <c r="D11" s="72" t="s">
        <v>59</v>
      </c>
      <c r="E11" s="34">
        <f>+'Račun PRIHODA i rashod '!Q58+'Račun PRIHODA i rashod '!Q38+'Račun PRIHODA i rashod '!Q74</f>
        <v>1003133</v>
      </c>
      <c r="F11" s="34">
        <f>+'Račun PRIHODA i rashod '!R58+'Račun PRIHODA i rashod '!R38+'Račun PRIHODA i rashod '!R74</f>
        <v>0</v>
      </c>
      <c r="G11" s="34">
        <f>+'Račun PRIHODA i rashod '!S58+'Račun PRIHODA i rashod '!S38+'Račun PRIHODA i rashod '!S74</f>
        <v>1003133</v>
      </c>
      <c r="H11" s="8"/>
    </row>
    <row r="12" spans="1:9" ht="21.95" customHeight="1" x14ac:dyDescent="0.25">
      <c r="A12" s="361">
        <v>4</v>
      </c>
      <c r="B12" s="362"/>
      <c r="C12" s="45"/>
      <c r="D12" s="46" t="s">
        <v>465</v>
      </c>
      <c r="E12" s="47">
        <f t="shared" ref="E12:G12" si="2">+E13</f>
        <v>1800000</v>
      </c>
      <c r="F12" s="47">
        <f t="shared" si="2"/>
        <v>0</v>
      </c>
      <c r="G12" s="47">
        <f t="shared" si="2"/>
        <v>1800000</v>
      </c>
      <c r="H12" s="8"/>
    </row>
    <row r="13" spans="1:9" ht="32.25" customHeight="1" x14ac:dyDescent="0.25">
      <c r="A13" s="363"/>
      <c r="B13" s="364"/>
      <c r="C13" s="71" t="s">
        <v>41</v>
      </c>
      <c r="D13" s="72" t="s">
        <v>84</v>
      </c>
      <c r="E13" s="34">
        <f>+'Račun PRIHODA i rashod '!Q47+'Račun PRIHODA i rashod '!Q70</f>
        <v>1800000</v>
      </c>
      <c r="F13" s="34">
        <f>+'Račun PRIHODA i rashod '!R47+'Račun PRIHODA i rashod '!R70</f>
        <v>0</v>
      </c>
      <c r="G13" s="34">
        <f>+'Račun PRIHODA i rashod '!S47+'Račun PRIHODA i rashod '!S70</f>
        <v>1800000</v>
      </c>
      <c r="H13" s="8"/>
    </row>
    <row r="14" spans="1:9" ht="21.95" customHeight="1" x14ac:dyDescent="0.25">
      <c r="A14" s="361">
        <v>5</v>
      </c>
      <c r="B14" s="362"/>
      <c r="C14" s="45"/>
      <c r="D14" s="46" t="s">
        <v>466</v>
      </c>
      <c r="E14" s="47">
        <f>E15+E17</f>
        <v>961100</v>
      </c>
      <c r="F14" s="47">
        <f t="shared" ref="F14" si="3">+F15+F17</f>
        <v>0</v>
      </c>
      <c r="G14" s="47">
        <f t="shared" ref="G14" si="4">+G15+G17</f>
        <v>961100</v>
      </c>
      <c r="H14" s="8"/>
    </row>
    <row r="15" spans="1:9" ht="25.5" customHeight="1" x14ac:dyDescent="0.25">
      <c r="A15" s="363"/>
      <c r="B15" s="364"/>
      <c r="C15" s="71" t="s">
        <v>38</v>
      </c>
      <c r="D15" s="72" t="s">
        <v>61</v>
      </c>
      <c r="E15" s="34">
        <v>877100</v>
      </c>
      <c r="F15" s="34">
        <v>0</v>
      </c>
      <c r="G15" s="34">
        <f>+'Račun PRIHODA i rashod '!S14+'Račun PRIHODA i rashod '!S21</f>
        <v>877100</v>
      </c>
      <c r="H15" s="8"/>
    </row>
    <row r="16" spans="1:9" ht="25.5" hidden="1" customHeight="1" x14ac:dyDescent="0.25">
      <c r="A16" s="228"/>
      <c r="B16" s="229"/>
      <c r="C16" s="71" t="s">
        <v>401</v>
      </c>
      <c r="D16" s="72" t="s">
        <v>62</v>
      </c>
      <c r="E16" s="34">
        <v>0</v>
      </c>
      <c r="F16" s="34">
        <v>0</v>
      </c>
      <c r="G16" s="34">
        <v>0</v>
      </c>
      <c r="H16" s="8"/>
    </row>
    <row r="17" spans="1:14" ht="32.25" customHeight="1" x14ac:dyDescent="0.25">
      <c r="A17" s="363"/>
      <c r="B17" s="364"/>
      <c r="C17" s="71" t="s">
        <v>45</v>
      </c>
      <c r="D17" s="72" t="s">
        <v>62</v>
      </c>
      <c r="E17" s="34">
        <v>84000</v>
      </c>
      <c r="F17" s="34">
        <v>0</v>
      </c>
      <c r="G17" s="34">
        <f>+'Račun PRIHODA i rashod '!S30</f>
        <v>84000</v>
      </c>
      <c r="H17" s="8"/>
      <c r="M17" s="8"/>
    </row>
    <row r="18" spans="1:14" ht="30.75" hidden="1" customHeight="1" x14ac:dyDescent="0.25">
      <c r="A18" s="361">
        <v>7</v>
      </c>
      <c r="B18" s="362"/>
      <c r="C18" s="45"/>
      <c r="D18" s="46" t="s">
        <v>467</v>
      </c>
      <c r="E18" s="47">
        <f t="shared" ref="E18:G18" si="5">+E19</f>
        <v>0</v>
      </c>
      <c r="F18" s="47">
        <f t="shared" si="5"/>
        <v>0</v>
      </c>
      <c r="G18" s="47">
        <f t="shared" si="5"/>
        <v>0</v>
      </c>
      <c r="H18" s="8"/>
    </row>
    <row r="19" spans="1:14" ht="32.25" hidden="1" customHeight="1" x14ac:dyDescent="0.25">
      <c r="A19" s="363"/>
      <c r="B19" s="364"/>
      <c r="C19" s="71" t="s">
        <v>42</v>
      </c>
      <c r="D19" s="72" t="s">
        <v>1</v>
      </c>
      <c r="E19" s="34">
        <f>+'Račun PRIHODA i rashod '!Q80</f>
        <v>0</v>
      </c>
      <c r="F19" s="34">
        <f>+'Račun PRIHODA i rashod '!R80</f>
        <v>0</v>
      </c>
      <c r="G19" s="34">
        <f>+'Račun PRIHODA i rashod '!S80</f>
        <v>0</v>
      </c>
      <c r="H19" s="8"/>
    </row>
    <row r="20" spans="1:14" ht="15" customHeight="1" x14ac:dyDescent="0.25">
      <c r="A20" s="48"/>
      <c r="B20" s="48"/>
      <c r="D20" s="41"/>
      <c r="E20" s="12"/>
      <c r="H20" s="8"/>
    </row>
    <row r="21" spans="1:14" ht="15" customHeight="1" x14ac:dyDescent="0.25">
      <c r="A21" s="48"/>
      <c r="B21" s="48"/>
      <c r="D21" s="41"/>
      <c r="E21" s="12"/>
      <c r="H21" s="8"/>
      <c r="I21" s="8"/>
      <c r="J21" s="8"/>
    </row>
    <row r="22" spans="1:14" ht="15" hidden="1" customHeight="1" x14ac:dyDescent="0.25">
      <c r="E22" s="340"/>
      <c r="F22" s="340"/>
      <c r="G22" s="340"/>
      <c r="H22" s="8"/>
    </row>
    <row r="23" spans="1:14" ht="72.75" customHeight="1" x14ac:dyDescent="0.25">
      <c r="A23" s="366" t="s">
        <v>24</v>
      </c>
      <c r="B23" s="367"/>
      <c r="C23" s="368"/>
      <c r="D23" s="6" t="s">
        <v>4</v>
      </c>
      <c r="E23" s="294" t="s">
        <v>480</v>
      </c>
      <c r="F23" s="294" t="s">
        <v>67</v>
      </c>
      <c r="G23" s="294" t="s">
        <v>482</v>
      </c>
      <c r="H23" s="8"/>
    </row>
    <row r="24" spans="1:14" ht="15" customHeight="1" x14ac:dyDescent="0.25">
      <c r="A24" s="370">
        <v>1</v>
      </c>
      <c r="B24" s="371"/>
      <c r="C24" s="371"/>
      <c r="D24" s="372"/>
      <c r="E24" s="59">
        <v>2</v>
      </c>
      <c r="F24" s="59">
        <v>3</v>
      </c>
      <c r="G24" s="59">
        <v>4</v>
      </c>
      <c r="H24" s="8"/>
    </row>
    <row r="25" spans="1:14" ht="21.95" customHeight="1" x14ac:dyDescent="0.25">
      <c r="A25" s="369" t="s">
        <v>57</v>
      </c>
      <c r="B25" s="369"/>
      <c r="C25" s="369"/>
      <c r="D25" s="270" t="s">
        <v>306</v>
      </c>
      <c r="E25" s="271">
        <f>+E37+E35+E33+E29+E27+E31</f>
        <v>5511437</v>
      </c>
      <c r="F25" s="271">
        <f>+F37+F35+F33+F29+F27+F31</f>
        <v>0</v>
      </c>
      <c r="G25" s="271">
        <f>+G37+G35+G33+G29+G27+G31</f>
        <v>5511437</v>
      </c>
      <c r="H25" s="8"/>
    </row>
    <row r="26" spans="1:14" ht="21.95" customHeight="1" x14ac:dyDescent="0.25">
      <c r="A26" s="361">
        <v>1</v>
      </c>
      <c r="B26" s="362"/>
      <c r="C26" s="45"/>
      <c r="D26" s="46" t="s">
        <v>463</v>
      </c>
      <c r="E26" s="47">
        <f t="shared" ref="E26:G26" si="6">+E27</f>
        <v>40000</v>
      </c>
      <c r="F26" s="47">
        <f t="shared" si="6"/>
        <v>0</v>
      </c>
      <c r="G26" s="47">
        <f t="shared" si="6"/>
        <v>40000</v>
      </c>
      <c r="H26" s="8"/>
    </row>
    <row r="27" spans="1:14" ht="25.5" customHeight="1" x14ac:dyDescent="0.25">
      <c r="A27" s="363"/>
      <c r="B27" s="364"/>
      <c r="C27" s="71" t="s">
        <v>43</v>
      </c>
      <c r="D27" s="72" t="s">
        <v>58</v>
      </c>
      <c r="E27" s="34">
        <f>+'Programska klasifikacija '!Q1211</f>
        <v>40000</v>
      </c>
      <c r="F27" s="34">
        <f>+'Programska klasifikacija '!R1211</f>
        <v>0</v>
      </c>
      <c r="G27" s="34">
        <f>+'Programska klasifikacija '!S1211</f>
        <v>40000</v>
      </c>
      <c r="H27" s="8"/>
      <c r="I27" s="8"/>
      <c r="J27" s="8"/>
      <c r="K27" s="8"/>
    </row>
    <row r="28" spans="1:14" ht="21.95" customHeight="1" x14ac:dyDescent="0.25">
      <c r="A28" s="361">
        <v>3</v>
      </c>
      <c r="B28" s="362"/>
      <c r="C28" s="45"/>
      <c r="D28" s="46" t="s">
        <v>464</v>
      </c>
      <c r="E28" s="47">
        <f t="shared" ref="E28:G28" si="7">+E29</f>
        <v>1339680</v>
      </c>
      <c r="F28" s="47">
        <f t="shared" si="7"/>
        <v>0</v>
      </c>
      <c r="G28" s="47">
        <f t="shared" si="7"/>
        <v>1339680</v>
      </c>
      <c r="H28" s="8"/>
    </row>
    <row r="29" spans="1:14" ht="25.5" customHeight="1" x14ac:dyDescent="0.25">
      <c r="A29" s="363"/>
      <c r="B29" s="364"/>
      <c r="C29" s="71" t="s">
        <v>40</v>
      </c>
      <c r="D29" s="72" t="s">
        <v>59</v>
      </c>
      <c r="E29" s="34">
        <v>1339680</v>
      </c>
      <c r="F29" s="34">
        <v>0</v>
      </c>
      <c r="G29" s="34">
        <f>+'Programska klasifikacija '!S19+'Programska klasifikacija '!S477+'Programska klasifikacija '!S691+'Programska klasifikacija '!S800+'Programska klasifikacija '!S941+'Programska klasifikacija '!S1072+'Programska klasifikacija '!S1077+'Programska klasifikacija '!S1171</f>
        <v>1339680</v>
      </c>
      <c r="H29" s="8"/>
      <c r="I29" s="8"/>
      <c r="J29" s="8"/>
      <c r="K29" s="8"/>
    </row>
    <row r="30" spans="1:14" ht="21.95" customHeight="1" x14ac:dyDescent="0.25">
      <c r="A30" s="361">
        <v>4</v>
      </c>
      <c r="B30" s="362"/>
      <c r="C30" s="45"/>
      <c r="D30" s="46" t="s">
        <v>465</v>
      </c>
      <c r="E30" s="47">
        <f t="shared" ref="E30:G30" si="8">+E31</f>
        <v>3161524</v>
      </c>
      <c r="F30" s="47">
        <f t="shared" si="8"/>
        <v>0</v>
      </c>
      <c r="G30" s="47">
        <f t="shared" si="8"/>
        <v>3161524</v>
      </c>
      <c r="H30" s="8"/>
    </row>
    <row r="31" spans="1:14" ht="25.5" customHeight="1" x14ac:dyDescent="0.25">
      <c r="A31" s="363"/>
      <c r="B31" s="364"/>
      <c r="C31" s="71" t="s">
        <v>41</v>
      </c>
      <c r="D31" s="72" t="s">
        <v>84</v>
      </c>
      <c r="E31" s="34">
        <v>3161524</v>
      </c>
      <c r="F31" s="34">
        <v>0</v>
      </c>
      <c r="G31" s="34">
        <f>+'Programska klasifikacija '!S241+'Programska klasifikacija '!S514</f>
        <v>3161524</v>
      </c>
      <c r="H31" s="8"/>
      <c r="I31" s="8"/>
      <c r="J31" s="8"/>
      <c r="K31" s="8"/>
      <c r="N31" s="8"/>
    </row>
    <row r="32" spans="1:14" ht="21.95" customHeight="1" x14ac:dyDescent="0.25">
      <c r="A32" s="361">
        <v>5</v>
      </c>
      <c r="B32" s="362"/>
      <c r="C32" s="45"/>
      <c r="D32" s="46" t="s">
        <v>466</v>
      </c>
      <c r="E32" s="47">
        <f t="shared" ref="E32:F32" si="9">+E33+E35</f>
        <v>970233</v>
      </c>
      <c r="F32" s="47">
        <f t="shared" si="9"/>
        <v>0</v>
      </c>
      <c r="G32" s="47">
        <f t="shared" ref="G32" si="10">+G33+G35</f>
        <v>970233</v>
      </c>
      <c r="H32" s="8"/>
    </row>
    <row r="33" spans="1:11" ht="25.5" customHeight="1" x14ac:dyDescent="0.25">
      <c r="A33" s="363"/>
      <c r="B33" s="364"/>
      <c r="C33" s="71" t="s">
        <v>38</v>
      </c>
      <c r="D33" s="72" t="s">
        <v>61</v>
      </c>
      <c r="E33" s="34">
        <v>886233</v>
      </c>
      <c r="F33" s="34">
        <v>0</v>
      </c>
      <c r="G33" s="34">
        <f>+'Programska klasifikacija '!S442+'Programska klasifikacija '!S549+'Programska klasifikacija '!S573+'Programska klasifikacija '!S647+'Programska klasifikacija '!S805+'Programska klasifikacija '!S932+'Programska klasifikacija '!S1176+'Programska klasifikacija '!S1198</f>
        <v>886233</v>
      </c>
      <c r="H33" s="8"/>
      <c r="I33" s="8"/>
      <c r="J33" s="8"/>
      <c r="K33" s="8"/>
    </row>
    <row r="34" spans="1:11" ht="25.5" hidden="1" customHeight="1" x14ac:dyDescent="0.25">
      <c r="A34" s="228"/>
      <c r="B34" s="229"/>
      <c r="C34" s="71" t="s">
        <v>401</v>
      </c>
      <c r="D34" s="72" t="s">
        <v>62</v>
      </c>
      <c r="E34" s="34">
        <v>0</v>
      </c>
      <c r="F34" s="34">
        <v>0</v>
      </c>
      <c r="G34" s="34">
        <v>0</v>
      </c>
      <c r="H34" s="8"/>
      <c r="I34" s="8"/>
      <c r="J34" s="8"/>
      <c r="K34" s="8"/>
    </row>
    <row r="35" spans="1:11" ht="25.5" customHeight="1" x14ac:dyDescent="0.25">
      <c r="A35" s="363"/>
      <c r="B35" s="364"/>
      <c r="C35" s="71" t="s">
        <v>45</v>
      </c>
      <c r="D35" s="72" t="s">
        <v>62</v>
      </c>
      <c r="E35" s="34">
        <v>84000</v>
      </c>
      <c r="F35" s="34">
        <v>0</v>
      </c>
      <c r="G35" s="34">
        <f>+'Programska klasifikacija '!S1307</f>
        <v>84000</v>
      </c>
      <c r="H35" s="8"/>
      <c r="I35" s="8"/>
      <c r="J35" s="8"/>
      <c r="K35" s="8"/>
    </row>
    <row r="36" spans="1:11" ht="30.75" hidden="1" customHeight="1" x14ac:dyDescent="0.25">
      <c r="A36" s="361">
        <v>7</v>
      </c>
      <c r="B36" s="362"/>
      <c r="C36" s="45"/>
      <c r="D36" s="46" t="s">
        <v>468</v>
      </c>
      <c r="E36" s="47">
        <f t="shared" ref="E36:F36" si="11">+E37</f>
        <v>0</v>
      </c>
      <c r="F36" s="47">
        <f t="shared" si="11"/>
        <v>0</v>
      </c>
      <c r="G36" s="237">
        <v>0</v>
      </c>
    </row>
    <row r="37" spans="1:11" ht="25.5" hidden="1" customHeight="1" x14ac:dyDescent="0.25">
      <c r="A37" s="363"/>
      <c r="B37" s="364"/>
      <c r="C37" s="71" t="s">
        <v>42</v>
      </c>
      <c r="D37" s="72" t="s">
        <v>1</v>
      </c>
      <c r="E37" s="34">
        <f>+'Programska klasifikacija '!Q556</f>
        <v>0</v>
      </c>
      <c r="F37" s="34">
        <f>+'Programska klasifikacija '!R556</f>
        <v>0</v>
      </c>
      <c r="G37" s="234">
        <v>0</v>
      </c>
      <c r="I37" s="8"/>
      <c r="J37" s="8"/>
      <c r="K37" s="8"/>
    </row>
    <row r="38" spans="1:11" x14ac:dyDescent="0.25">
      <c r="A38" s="48"/>
      <c r="B38" s="48"/>
      <c r="D38" s="41"/>
      <c r="E38" s="12"/>
    </row>
    <row r="39" spans="1:11" x14ac:dyDescent="0.25">
      <c r="E39" s="12"/>
    </row>
    <row r="40" spans="1:11" x14ac:dyDescent="0.25">
      <c r="E40" s="12"/>
    </row>
    <row r="41" spans="1:11" x14ac:dyDescent="0.25">
      <c r="E41"/>
    </row>
    <row r="42" spans="1:11" x14ac:dyDescent="0.25">
      <c r="E42" s="12"/>
    </row>
    <row r="43" spans="1:11" x14ac:dyDescent="0.25">
      <c r="F43" s="12"/>
    </row>
  </sheetData>
  <mergeCells count="33">
    <mergeCell ref="A37:B37"/>
    <mergeCell ref="A25:C25"/>
    <mergeCell ref="A33:B33"/>
    <mergeCell ref="A36:B36"/>
    <mergeCell ref="A32:B32"/>
    <mergeCell ref="A26:B26"/>
    <mergeCell ref="A35:B35"/>
    <mergeCell ref="A27:B27"/>
    <mergeCell ref="E4:G4"/>
    <mergeCell ref="A1:G1"/>
    <mergeCell ref="A3:G3"/>
    <mergeCell ref="A29:B29"/>
    <mergeCell ref="A31:B31"/>
    <mergeCell ref="E22:G22"/>
    <mergeCell ref="A23:C23"/>
    <mergeCell ref="A19:B19"/>
    <mergeCell ref="A7:C7"/>
    <mergeCell ref="A5:C5"/>
    <mergeCell ref="A2:G2"/>
    <mergeCell ref="A30:B30"/>
    <mergeCell ref="A28:B28"/>
    <mergeCell ref="A6:D6"/>
    <mergeCell ref="A24:D24"/>
    <mergeCell ref="A8:B8"/>
    <mergeCell ref="A18:B18"/>
    <mergeCell ref="A14:B14"/>
    <mergeCell ref="A10:B10"/>
    <mergeCell ref="A9:B9"/>
    <mergeCell ref="A11:B11"/>
    <mergeCell ref="A13:B13"/>
    <mergeCell ref="A15:B15"/>
    <mergeCell ref="A17:B17"/>
    <mergeCell ref="A12:B12"/>
  </mergeCells>
  <pageMargins left="0.39370078740157483" right="0.39370078740157483" top="0.74803149606299213" bottom="0.74803149606299213" header="0.31496062992125984" footer="0.31496062992125984"/>
  <pageSetup paperSize="9"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showGridLines="0" workbookViewId="0">
      <selection activeCell="A3" sqref="A3:D3"/>
    </sheetView>
  </sheetViews>
  <sheetFormatPr defaultRowHeight="15" x14ac:dyDescent="0.25"/>
  <cols>
    <col min="1" max="1" width="45.42578125" customWidth="1"/>
    <col min="2" max="6" width="17.7109375" customWidth="1"/>
    <col min="7" max="7" width="15" customWidth="1"/>
    <col min="8" max="8" width="15.42578125" customWidth="1"/>
    <col min="9" max="9" width="12.140625" customWidth="1"/>
    <col min="10" max="10" width="12.42578125" customWidth="1"/>
    <col min="11" max="15" width="0" hidden="1" customWidth="1"/>
  </cols>
  <sheetData>
    <row r="1" spans="1:16" x14ac:dyDescent="0.25">
      <c r="A1" s="36"/>
      <c r="B1" s="36"/>
      <c r="C1" s="36"/>
      <c r="D1" s="36"/>
      <c r="F1" s="41"/>
      <c r="G1" s="41"/>
      <c r="I1" s="41"/>
      <c r="J1" s="41"/>
      <c r="K1" s="42"/>
      <c r="O1" s="13"/>
      <c r="P1" s="12"/>
    </row>
    <row r="2" spans="1:16" ht="18" x14ac:dyDescent="0.25">
      <c r="A2" s="23"/>
      <c r="B2" s="23"/>
      <c r="C2" s="23"/>
      <c r="D2" s="23"/>
      <c r="E2" s="23"/>
      <c r="F2" s="23"/>
      <c r="G2" s="23"/>
      <c r="H2" s="23"/>
      <c r="I2" s="24"/>
      <c r="J2" s="24"/>
      <c r="O2" s="13"/>
      <c r="P2" s="12"/>
    </row>
    <row r="3" spans="1:16" ht="19.5" customHeight="1" x14ac:dyDescent="0.25">
      <c r="A3" s="344" t="s">
        <v>505</v>
      </c>
      <c r="B3" s="344"/>
      <c r="C3" s="344"/>
      <c r="D3" s="344"/>
      <c r="E3" s="303"/>
      <c r="F3" s="303"/>
      <c r="G3" s="303"/>
      <c r="H3" s="303"/>
      <c r="I3" s="303"/>
      <c r="J3" s="303"/>
      <c r="K3" s="50"/>
      <c r="L3" s="272"/>
      <c r="M3" s="272"/>
      <c r="N3" s="273"/>
      <c r="O3" s="274"/>
    </row>
    <row r="4" spans="1:16" ht="19.5" customHeight="1" x14ac:dyDescent="0.25">
      <c r="A4" s="365" t="s">
        <v>508</v>
      </c>
      <c r="B4" s="365"/>
      <c r="C4" s="365"/>
      <c r="D4" s="365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6" ht="15.75" customHeight="1" x14ac:dyDescent="0.25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</row>
    <row r="6" spans="1:16" hidden="1" x14ac:dyDescent="0.25">
      <c r="A6" s="14"/>
      <c r="B6" s="340" t="s">
        <v>327</v>
      </c>
      <c r="C6" s="340"/>
      <c r="D6" s="340"/>
      <c r="E6" s="340" t="s">
        <v>326</v>
      </c>
      <c r="F6" s="340"/>
      <c r="G6" s="340"/>
      <c r="H6" s="340"/>
      <c r="I6" s="340"/>
      <c r="J6" s="340"/>
      <c r="K6" s="340" t="s">
        <v>325</v>
      </c>
      <c r="L6" s="340"/>
      <c r="M6" s="340"/>
      <c r="N6" s="340"/>
      <c r="O6" s="340"/>
    </row>
    <row r="7" spans="1:16" ht="25.5" x14ac:dyDescent="0.25">
      <c r="A7" s="5" t="s">
        <v>74</v>
      </c>
      <c r="B7" s="294" t="s">
        <v>480</v>
      </c>
      <c r="C7" s="294" t="s">
        <v>67</v>
      </c>
      <c r="D7" s="294" t="s">
        <v>482</v>
      </c>
    </row>
    <row r="8" spans="1:16" x14ac:dyDescent="0.25">
      <c r="A8" s="73">
        <v>1</v>
      </c>
      <c r="B8" s="74">
        <v>2</v>
      </c>
      <c r="C8" s="74">
        <v>3</v>
      </c>
      <c r="D8" s="74">
        <v>4</v>
      </c>
    </row>
    <row r="9" spans="1:16" ht="23.1" customHeight="1" x14ac:dyDescent="0.25">
      <c r="A9" s="17" t="s">
        <v>34</v>
      </c>
      <c r="B9" s="18">
        <f t="shared" ref="B9:D9" si="0">+B10</f>
        <v>5511437</v>
      </c>
      <c r="C9" s="18">
        <f t="shared" si="0"/>
        <v>0</v>
      </c>
      <c r="D9" s="18">
        <f t="shared" si="0"/>
        <v>5511437</v>
      </c>
    </row>
    <row r="10" spans="1:16" ht="21.75" customHeight="1" x14ac:dyDescent="0.25">
      <c r="A10" s="51" t="s">
        <v>63</v>
      </c>
      <c r="B10" s="15">
        <f t="shared" ref="B10:D10" si="1">+B11</f>
        <v>5511437</v>
      </c>
      <c r="C10" s="15">
        <f t="shared" si="1"/>
        <v>0</v>
      </c>
      <c r="D10" s="15">
        <f t="shared" si="1"/>
        <v>5511437</v>
      </c>
    </row>
    <row r="11" spans="1:16" ht="25.5" x14ac:dyDescent="0.25">
      <c r="A11" s="52" t="s">
        <v>80</v>
      </c>
      <c r="B11" s="53">
        <f>Sažetak!B16</f>
        <v>5511437</v>
      </c>
      <c r="C11" s="53">
        <f>Sažetak!C16</f>
        <v>0</v>
      </c>
      <c r="D11" s="53">
        <f>Sažetak!D16</f>
        <v>5511437</v>
      </c>
    </row>
    <row r="12" spans="1:16" x14ac:dyDescent="0.25">
      <c r="A12" s="4"/>
      <c r="B12" s="19"/>
      <c r="C12" s="20"/>
    </row>
  </sheetData>
  <mergeCells count="5">
    <mergeCell ref="B6:D6"/>
    <mergeCell ref="E6:J6"/>
    <mergeCell ref="K6:O6"/>
    <mergeCell ref="A3:D3"/>
    <mergeCell ref="A4:D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showGridLines="0" zoomScale="80" zoomScaleNormal="80" workbookViewId="0">
      <selection activeCell="A3" sqref="A3:Q3"/>
    </sheetView>
  </sheetViews>
  <sheetFormatPr defaultRowHeight="15" x14ac:dyDescent="0.25"/>
  <cols>
    <col min="1" max="1" width="5.7109375" customWidth="1"/>
    <col min="2" max="3" width="7.28515625" customWidth="1"/>
    <col min="4" max="4" width="7.42578125" customWidth="1"/>
    <col min="5" max="5" width="51.42578125" customWidth="1"/>
    <col min="6" max="8" width="17.7109375" hidden="1" customWidth="1"/>
    <col min="9" max="9" width="14.42578125" customWidth="1"/>
    <col min="10" max="10" width="12.42578125" hidden="1" customWidth="1"/>
    <col min="11" max="11" width="11.85546875" customWidth="1"/>
    <col min="12" max="12" width="14.42578125" customWidth="1"/>
    <col min="13" max="15" width="0" hidden="1" customWidth="1"/>
    <col min="16" max="16" width="9.140625" hidden="1" customWidth="1"/>
    <col min="17" max="17" width="2.85546875" hidden="1" customWidth="1"/>
  </cols>
  <sheetData>
    <row r="1" spans="1:17" x14ac:dyDescent="0.25">
      <c r="A1" s="36"/>
      <c r="B1" s="36"/>
      <c r="C1" s="36"/>
      <c r="D1" s="36"/>
      <c r="E1" s="36"/>
      <c r="F1" s="36"/>
      <c r="H1" s="41"/>
      <c r="I1" s="41"/>
      <c r="K1" s="41"/>
      <c r="L1" s="41"/>
      <c r="O1" s="13"/>
      <c r="P1" s="12"/>
    </row>
    <row r="2" spans="1:17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4"/>
      <c r="L2" s="24"/>
      <c r="O2" s="13"/>
      <c r="P2" s="12"/>
    </row>
    <row r="3" spans="1:17" ht="15.75" customHeight="1" x14ac:dyDescent="0.25">
      <c r="A3" s="365" t="s">
        <v>502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</row>
    <row r="4" spans="1:17" ht="13.5" customHeight="1" x14ac:dyDescent="0.25">
      <c r="A4" s="14"/>
      <c r="B4" s="14"/>
      <c r="C4" s="14"/>
      <c r="D4" s="14"/>
      <c r="E4" s="14"/>
      <c r="F4" s="1"/>
      <c r="G4" s="50"/>
      <c r="H4" s="50"/>
      <c r="I4" s="50"/>
      <c r="J4" s="50"/>
      <c r="K4" s="50"/>
      <c r="L4" s="50"/>
      <c r="N4" s="13"/>
      <c r="O4" s="12"/>
    </row>
    <row r="5" spans="1:17" ht="15.75" customHeight="1" x14ac:dyDescent="0.25">
      <c r="A5" s="365" t="s">
        <v>503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</row>
    <row r="6" spans="1:17" ht="15.75" customHeight="1" x14ac:dyDescent="0.25">
      <c r="A6" s="236"/>
      <c r="B6" s="239"/>
      <c r="C6" s="239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</row>
    <row r="7" spans="1:17" hidden="1" x14ac:dyDescent="0.25">
      <c r="A7" s="14"/>
      <c r="B7" s="14"/>
      <c r="C7" s="14"/>
      <c r="D7" s="14"/>
      <c r="E7" s="14"/>
      <c r="F7" s="340" t="s">
        <v>327</v>
      </c>
      <c r="G7" s="340"/>
      <c r="H7" s="340"/>
      <c r="I7" s="340" t="s">
        <v>326</v>
      </c>
      <c r="J7" s="340"/>
      <c r="K7" s="340"/>
      <c r="L7" s="340"/>
      <c r="M7" s="340" t="s">
        <v>325</v>
      </c>
      <c r="N7" s="340"/>
      <c r="O7" s="340"/>
      <c r="P7" s="340"/>
      <c r="Q7" s="340"/>
    </row>
    <row r="8" spans="1:17" ht="69.75" customHeight="1" x14ac:dyDescent="0.25">
      <c r="A8" s="382" t="s">
        <v>453</v>
      </c>
      <c r="B8" s="383"/>
      <c r="C8" s="383"/>
      <c r="D8" s="383"/>
      <c r="E8" s="384"/>
      <c r="F8" s="269" t="s">
        <v>112</v>
      </c>
      <c r="G8" s="269" t="s">
        <v>67</v>
      </c>
      <c r="H8" s="269" t="s">
        <v>113</v>
      </c>
      <c r="I8" s="294" t="s">
        <v>480</v>
      </c>
      <c r="J8" s="294" t="s">
        <v>67</v>
      </c>
      <c r="K8" s="294" t="s">
        <v>67</v>
      </c>
      <c r="L8" s="269" t="s">
        <v>482</v>
      </c>
      <c r="M8" s="164" t="s">
        <v>323</v>
      </c>
      <c r="N8" s="164" t="s">
        <v>319</v>
      </c>
      <c r="O8" s="164" t="s">
        <v>320</v>
      </c>
      <c r="P8" s="164" t="s">
        <v>321</v>
      </c>
      <c r="Q8" s="164" t="s">
        <v>322</v>
      </c>
    </row>
    <row r="9" spans="1:17" ht="21.75" customHeight="1" x14ac:dyDescent="0.25">
      <c r="A9" s="379">
        <v>1</v>
      </c>
      <c r="B9" s="380"/>
      <c r="C9" s="380"/>
      <c r="D9" s="380"/>
      <c r="E9" s="381"/>
      <c r="F9" s="10">
        <v>4</v>
      </c>
      <c r="G9" s="10">
        <v>5</v>
      </c>
      <c r="H9" s="10">
        <v>6</v>
      </c>
      <c r="I9" s="10">
        <v>2</v>
      </c>
      <c r="J9" s="10">
        <v>3</v>
      </c>
      <c r="K9" s="10">
        <v>3</v>
      </c>
      <c r="L9" s="10">
        <v>4</v>
      </c>
      <c r="M9" s="10">
        <v>4</v>
      </c>
      <c r="N9" s="10">
        <v>5</v>
      </c>
      <c r="O9" s="10">
        <v>6</v>
      </c>
      <c r="P9" s="10">
        <v>7</v>
      </c>
      <c r="Q9" s="10">
        <v>8</v>
      </c>
    </row>
    <row r="10" spans="1:17" ht="22.5" customHeight="1" x14ac:dyDescent="0.25">
      <c r="A10" s="373"/>
      <c r="B10" s="374"/>
      <c r="C10" s="374"/>
      <c r="D10" s="374"/>
      <c r="E10" s="375"/>
      <c r="F10" s="238"/>
      <c r="G10" s="238"/>
      <c r="H10" s="238"/>
      <c r="I10" s="238"/>
      <c r="J10" s="238"/>
      <c r="K10" s="238"/>
      <c r="L10" s="238"/>
      <c r="M10" s="31"/>
      <c r="N10" s="31"/>
      <c r="O10" s="31"/>
      <c r="P10" s="31"/>
      <c r="Q10" s="31"/>
    </row>
    <row r="11" spans="1:17" ht="22.5" customHeight="1" x14ac:dyDescent="0.25">
      <c r="A11" s="254"/>
      <c r="B11" s="255"/>
      <c r="C11" s="255"/>
      <c r="D11" s="255"/>
      <c r="E11" s="256"/>
      <c r="F11" s="238"/>
      <c r="G11" s="238"/>
      <c r="H11" s="238"/>
      <c r="I11" s="238"/>
      <c r="J11" s="238"/>
      <c r="K11" s="238"/>
      <c r="L11" s="238"/>
      <c r="M11" s="31"/>
      <c r="N11" s="31"/>
      <c r="O11" s="31"/>
      <c r="P11" s="31"/>
      <c r="Q11" s="31"/>
    </row>
    <row r="12" spans="1:17" ht="22.5" customHeight="1" x14ac:dyDescent="0.25">
      <c r="A12" s="370"/>
      <c r="B12" s="371"/>
      <c r="C12" s="371"/>
      <c r="D12" s="371"/>
      <c r="E12" s="372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24.75" customHeight="1" x14ac:dyDescent="0.25">
      <c r="A13" s="376"/>
      <c r="B13" s="377"/>
      <c r="C13" s="377"/>
      <c r="D13" s="377"/>
      <c r="E13" s="378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x14ac:dyDescent="0.25">
      <c r="A14" s="40"/>
      <c r="B14" s="40"/>
      <c r="C14" s="40"/>
      <c r="D14" s="40"/>
      <c r="E14" s="41"/>
      <c r="F14" s="41"/>
      <c r="G14" s="41"/>
      <c r="H14" s="41"/>
    </row>
    <row r="15" spans="1:17" x14ac:dyDescent="0.25">
      <c r="A15" s="36"/>
      <c r="B15" s="36"/>
      <c r="C15" s="36"/>
      <c r="D15" s="36"/>
      <c r="F15" s="42"/>
      <c r="G15" s="42"/>
      <c r="H15" s="42"/>
    </row>
    <row r="16" spans="1:17" ht="42" hidden="1" x14ac:dyDescent="0.25">
      <c r="A16" s="25" t="s">
        <v>13</v>
      </c>
      <c r="B16" s="25"/>
      <c r="C16" s="25"/>
      <c r="D16" s="25" t="s">
        <v>14</v>
      </c>
      <c r="E16" s="6" t="s">
        <v>4</v>
      </c>
      <c r="F16" s="26" t="s">
        <v>55</v>
      </c>
      <c r="G16" s="64" t="s">
        <v>67</v>
      </c>
      <c r="H16" s="26" t="s">
        <v>56</v>
      </c>
    </row>
    <row r="17" spans="1:8" hidden="1" x14ac:dyDescent="0.25">
      <c r="A17" s="27">
        <v>1</v>
      </c>
      <c r="B17" s="27"/>
      <c r="C17" s="27"/>
      <c r="D17" s="27">
        <v>2</v>
      </c>
      <c r="E17" s="10">
        <v>3</v>
      </c>
      <c r="F17" s="10">
        <v>4</v>
      </c>
      <c r="G17" s="10">
        <v>5</v>
      </c>
      <c r="H17" s="10">
        <v>6</v>
      </c>
    </row>
    <row r="18" spans="1:8" ht="25.5" hidden="1" customHeight="1" x14ac:dyDescent="0.25">
      <c r="A18" s="28">
        <v>5</v>
      </c>
      <c r="B18" s="28"/>
      <c r="C18" s="28"/>
      <c r="D18" s="29"/>
      <c r="E18" s="30" t="s">
        <v>110</v>
      </c>
      <c r="F18" s="31">
        <f>+F19</f>
        <v>0</v>
      </c>
      <c r="G18" s="31">
        <f t="shared" ref="G18" si="0">+G19</f>
        <v>0</v>
      </c>
      <c r="H18" s="31">
        <f t="shared" ref="H18" si="1">+H19</f>
        <v>0</v>
      </c>
    </row>
    <row r="19" spans="1:8" ht="25.5" hidden="1" customHeight="1" x14ac:dyDescent="0.25">
      <c r="A19" s="32"/>
      <c r="B19" s="32"/>
      <c r="C19" s="32"/>
      <c r="D19" s="33"/>
      <c r="E19" s="7"/>
      <c r="F19" s="34">
        <v>0</v>
      </c>
      <c r="G19" s="34">
        <v>0</v>
      </c>
      <c r="H19" s="34">
        <v>0</v>
      </c>
    </row>
    <row r="20" spans="1:8" ht="21.75" hidden="1" customHeight="1" x14ac:dyDescent="0.25">
      <c r="A20" s="38"/>
      <c r="B20" s="38"/>
      <c r="C20" s="38"/>
      <c r="D20" s="38"/>
      <c r="E20" s="39" t="s">
        <v>111</v>
      </c>
      <c r="F20" s="37">
        <f>+F18</f>
        <v>0</v>
      </c>
      <c r="G20" s="37">
        <f t="shared" ref="G20:H20" si="2">+G18</f>
        <v>0</v>
      </c>
      <c r="H20" s="37">
        <f t="shared" si="2"/>
        <v>0</v>
      </c>
    </row>
    <row r="21" spans="1:8" hidden="1" x14ac:dyDescent="0.25"/>
  </sheetData>
  <mergeCells count="10">
    <mergeCell ref="A10:E10"/>
    <mergeCell ref="A12:E12"/>
    <mergeCell ref="A13:E13"/>
    <mergeCell ref="A3:Q3"/>
    <mergeCell ref="A5:Q5"/>
    <mergeCell ref="A9:E9"/>
    <mergeCell ref="A8:E8"/>
    <mergeCell ref="F7:H7"/>
    <mergeCell ref="I7:L7"/>
    <mergeCell ref="M7:Q7"/>
  </mergeCells>
  <pageMargins left="0.7" right="0.7" top="0.75" bottom="0.75" header="0.3" footer="0.3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zoomScale="80" zoomScaleNormal="80" workbookViewId="0">
      <selection activeCell="A3" sqref="A3:O3"/>
    </sheetView>
  </sheetViews>
  <sheetFormatPr defaultRowHeight="15" x14ac:dyDescent="0.25"/>
  <cols>
    <col min="1" max="1" width="5.7109375" customWidth="1"/>
    <col min="2" max="2" width="8.7109375" customWidth="1"/>
    <col min="3" max="3" width="61.28515625" customWidth="1"/>
    <col min="4" max="6" width="17.7109375" hidden="1" customWidth="1"/>
    <col min="7" max="7" width="14" customWidth="1"/>
    <col min="8" max="8" width="12.7109375" hidden="1" customWidth="1"/>
    <col min="9" max="9" width="12" customWidth="1"/>
    <col min="10" max="10" width="15.5703125" customWidth="1"/>
    <col min="11" max="11" width="12" hidden="1" customWidth="1"/>
    <col min="12" max="12" width="11.140625" hidden="1" customWidth="1"/>
    <col min="13" max="13" width="0" hidden="1" customWidth="1"/>
    <col min="14" max="14" width="10.7109375" hidden="1" customWidth="1"/>
    <col min="15" max="15" width="11.28515625" hidden="1" customWidth="1"/>
  </cols>
  <sheetData>
    <row r="1" spans="1:15" x14ac:dyDescent="0.25">
      <c r="A1" s="36"/>
      <c r="B1" s="36"/>
      <c r="C1" s="36"/>
      <c r="D1" s="36"/>
      <c r="F1" s="41"/>
      <c r="G1" s="41"/>
      <c r="I1" s="41"/>
      <c r="J1" s="41"/>
      <c r="M1" s="13"/>
      <c r="N1" s="12"/>
    </row>
    <row r="2" spans="1:15" ht="18" x14ac:dyDescent="0.25">
      <c r="A2" s="23"/>
      <c r="B2" s="23"/>
      <c r="C2" s="23"/>
      <c r="D2" s="23"/>
      <c r="E2" s="23"/>
      <c r="F2" s="23"/>
      <c r="G2" s="23"/>
      <c r="H2" s="23"/>
      <c r="I2" s="24"/>
      <c r="J2" s="24"/>
      <c r="M2" s="13"/>
      <c r="N2" s="12"/>
    </row>
    <row r="3" spans="1:15" ht="15.75" customHeight="1" x14ac:dyDescent="0.25">
      <c r="A3" s="365" t="s">
        <v>502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ht="13.5" customHeight="1" x14ac:dyDescent="0.25">
      <c r="A4" s="14"/>
      <c r="B4" s="14"/>
      <c r="C4" s="14"/>
      <c r="D4" s="1"/>
      <c r="E4" s="50"/>
      <c r="F4" s="50"/>
      <c r="G4" s="50"/>
      <c r="H4" s="50"/>
      <c r="I4" s="50"/>
      <c r="J4" s="50"/>
      <c r="L4" s="13"/>
      <c r="M4" s="12"/>
    </row>
    <row r="5" spans="1:15" ht="15.75" customHeight="1" x14ac:dyDescent="0.25">
      <c r="A5" s="365" t="s">
        <v>504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</row>
    <row r="6" spans="1:15" ht="15.75" customHeight="1" x14ac:dyDescent="0.25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</row>
    <row r="7" spans="1:15" hidden="1" x14ac:dyDescent="0.25">
      <c r="A7" s="14"/>
      <c r="B7" s="14"/>
      <c r="C7" s="14"/>
      <c r="D7" s="340" t="s">
        <v>327</v>
      </c>
      <c r="E7" s="340"/>
      <c r="F7" s="340"/>
      <c r="G7" s="340" t="s">
        <v>326</v>
      </c>
      <c r="H7" s="340"/>
      <c r="I7" s="340"/>
      <c r="J7" s="340"/>
      <c r="K7" s="340" t="s">
        <v>325</v>
      </c>
      <c r="L7" s="340"/>
      <c r="M7" s="340"/>
      <c r="N7" s="340"/>
      <c r="O7" s="340"/>
    </row>
    <row r="8" spans="1:15" ht="72.75" customHeight="1" x14ac:dyDescent="0.25">
      <c r="A8" s="382" t="s">
        <v>453</v>
      </c>
      <c r="B8" s="383"/>
      <c r="C8" s="384"/>
      <c r="D8" s="269" t="s">
        <v>112</v>
      </c>
      <c r="E8" s="269" t="s">
        <v>67</v>
      </c>
      <c r="F8" s="269" t="s">
        <v>113</v>
      </c>
      <c r="G8" s="269" t="s">
        <v>480</v>
      </c>
      <c r="H8" s="269" t="s">
        <v>55</v>
      </c>
      <c r="I8" s="269" t="s">
        <v>67</v>
      </c>
      <c r="J8" s="269" t="s">
        <v>482</v>
      </c>
      <c r="K8" s="164" t="s">
        <v>323</v>
      </c>
      <c r="L8" s="164" t="s">
        <v>319</v>
      </c>
      <c r="M8" s="164" t="s">
        <v>320</v>
      </c>
      <c r="N8" s="164" t="s">
        <v>321</v>
      </c>
      <c r="O8" s="164" t="s">
        <v>322</v>
      </c>
    </row>
    <row r="9" spans="1:15" ht="21.75" customHeight="1" x14ac:dyDescent="0.25">
      <c r="A9" s="379">
        <v>1</v>
      </c>
      <c r="B9" s="380"/>
      <c r="C9" s="381"/>
      <c r="D9" s="10">
        <v>4</v>
      </c>
      <c r="E9" s="10">
        <v>5</v>
      </c>
      <c r="F9" s="10">
        <v>6</v>
      </c>
      <c r="G9" s="10">
        <v>2</v>
      </c>
      <c r="H9" s="10">
        <v>3</v>
      </c>
      <c r="I9" s="10">
        <v>3</v>
      </c>
      <c r="J9" s="10">
        <v>4</v>
      </c>
      <c r="K9" s="10">
        <v>4</v>
      </c>
      <c r="L9" s="10">
        <v>5</v>
      </c>
      <c r="M9" s="10">
        <v>6</v>
      </c>
      <c r="N9" s="10">
        <v>7</v>
      </c>
      <c r="O9" s="10">
        <v>8</v>
      </c>
    </row>
    <row r="10" spans="1:15" ht="22.5" customHeight="1" x14ac:dyDescent="0.25">
      <c r="A10" s="373"/>
      <c r="B10" s="374"/>
      <c r="C10" s="375"/>
      <c r="D10" s="238"/>
      <c r="E10" s="238"/>
      <c r="F10" s="238"/>
      <c r="G10" s="238"/>
      <c r="H10" s="238"/>
      <c r="I10" s="238"/>
      <c r="J10" s="238"/>
      <c r="K10" s="31"/>
      <c r="L10" s="31"/>
      <c r="M10" s="31"/>
      <c r="N10" s="31"/>
      <c r="O10" s="31"/>
    </row>
    <row r="11" spans="1:15" ht="22.5" customHeight="1" x14ac:dyDescent="0.25">
      <c r="A11" s="254"/>
      <c r="B11" s="255"/>
      <c r="C11" s="256"/>
      <c r="D11" s="238"/>
      <c r="E11" s="238"/>
      <c r="F11" s="238"/>
      <c r="G11" s="238"/>
      <c r="H11" s="238"/>
      <c r="I11" s="238"/>
      <c r="J11" s="238"/>
      <c r="K11" s="31"/>
      <c r="L11" s="31"/>
      <c r="M11" s="31"/>
      <c r="N11" s="31"/>
      <c r="O11" s="31"/>
    </row>
    <row r="12" spans="1:15" ht="25.5" customHeight="1" x14ac:dyDescent="0.25">
      <c r="A12" s="370"/>
      <c r="B12" s="371"/>
      <c r="C12" s="37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21.75" customHeight="1" x14ac:dyDescent="0.25">
      <c r="A13" s="376"/>
      <c r="B13" s="377"/>
      <c r="C13" s="378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x14ac:dyDescent="0.25">
      <c r="A14" s="40"/>
      <c r="B14" s="40"/>
      <c r="C14" s="41"/>
      <c r="D14" s="41"/>
      <c r="E14" s="41"/>
      <c r="F14" s="41"/>
    </row>
    <row r="15" spans="1:15" x14ac:dyDescent="0.25">
      <c r="A15" s="36"/>
      <c r="B15" s="36"/>
      <c r="D15" s="42"/>
      <c r="E15" s="42"/>
      <c r="F15" s="42"/>
    </row>
    <row r="16" spans="1:15" ht="30" hidden="1" x14ac:dyDescent="0.25">
      <c r="A16" s="25" t="s">
        <v>13</v>
      </c>
      <c r="B16" s="25" t="s">
        <v>14</v>
      </c>
      <c r="C16" s="6" t="s">
        <v>4</v>
      </c>
      <c r="D16" s="26" t="s">
        <v>55</v>
      </c>
      <c r="E16" s="64" t="s">
        <v>67</v>
      </c>
      <c r="F16" s="26" t="s">
        <v>56</v>
      </c>
    </row>
    <row r="17" spans="1:6" hidden="1" x14ac:dyDescent="0.25">
      <c r="A17" s="27">
        <v>1</v>
      </c>
      <c r="B17" s="27">
        <v>2</v>
      </c>
      <c r="C17" s="10">
        <v>3</v>
      </c>
      <c r="D17" s="10">
        <v>4</v>
      </c>
      <c r="E17" s="10">
        <v>5</v>
      </c>
      <c r="F17" s="10">
        <v>6</v>
      </c>
    </row>
    <row r="18" spans="1:6" ht="25.5" hidden="1" customHeight="1" x14ac:dyDescent="0.25">
      <c r="A18" s="28">
        <v>5</v>
      </c>
      <c r="B18" s="29"/>
      <c r="C18" s="30" t="s">
        <v>110</v>
      </c>
      <c r="D18" s="31">
        <f>+D19</f>
        <v>0</v>
      </c>
      <c r="E18" s="31">
        <f t="shared" ref="E18:F18" si="0">+E19</f>
        <v>0</v>
      </c>
      <c r="F18" s="31">
        <f t="shared" si="0"/>
        <v>0</v>
      </c>
    </row>
    <row r="19" spans="1:6" ht="25.5" hidden="1" customHeight="1" x14ac:dyDescent="0.25">
      <c r="A19" s="32"/>
      <c r="B19" s="33"/>
      <c r="C19" s="7"/>
      <c r="D19" s="34">
        <v>0</v>
      </c>
      <c r="E19" s="34">
        <v>0</v>
      </c>
      <c r="F19" s="34">
        <v>0</v>
      </c>
    </row>
    <row r="20" spans="1:6" ht="21.75" hidden="1" customHeight="1" x14ac:dyDescent="0.25">
      <c r="A20" s="38"/>
      <c r="B20" s="38"/>
      <c r="C20" s="39" t="s">
        <v>111</v>
      </c>
      <c r="D20" s="37">
        <f>+D18</f>
        <v>0</v>
      </c>
      <c r="E20" s="37">
        <f t="shared" ref="E20:F20" si="1">+E18</f>
        <v>0</v>
      </c>
      <c r="F20" s="37">
        <f t="shared" si="1"/>
        <v>0</v>
      </c>
    </row>
    <row r="21" spans="1:6" hidden="1" x14ac:dyDescent="0.25"/>
  </sheetData>
  <mergeCells count="10">
    <mergeCell ref="A10:C10"/>
    <mergeCell ref="A12:C12"/>
    <mergeCell ref="A13:C13"/>
    <mergeCell ref="A3:O3"/>
    <mergeCell ref="A5:O5"/>
    <mergeCell ref="A9:C9"/>
    <mergeCell ref="A8:C8"/>
    <mergeCell ref="D7:F7"/>
    <mergeCell ref="G7:J7"/>
    <mergeCell ref="K7:O7"/>
  </mergeCells>
  <pageMargins left="0.7" right="0.7" top="0.75" bottom="0.75" header="0.3" footer="0.3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showGridLines="0" workbookViewId="0">
      <selection activeCell="A3" sqref="A3:L3"/>
    </sheetView>
  </sheetViews>
  <sheetFormatPr defaultRowHeight="15" x14ac:dyDescent="0.25"/>
  <cols>
    <col min="1" max="3" width="4.42578125" customWidth="1"/>
    <col min="4" max="4" width="56.28515625" customWidth="1"/>
    <col min="5" max="7" width="15.85546875" customWidth="1"/>
    <col min="8" max="12" width="0" hidden="1" customWidth="1"/>
    <col min="13" max="14" width="10.140625" hidden="1" customWidth="1"/>
  </cols>
  <sheetData>
    <row r="1" spans="1:14" x14ac:dyDescent="0.25">
      <c r="A1" s="36"/>
      <c r="B1" s="36"/>
      <c r="C1" s="36"/>
      <c r="D1" s="36"/>
      <c r="E1" s="36"/>
      <c r="G1" s="41"/>
      <c r="J1" s="13"/>
      <c r="K1" s="12"/>
    </row>
    <row r="2" spans="1:14" ht="13.5" customHeight="1" x14ac:dyDescent="0.25">
      <c r="A2" s="14"/>
      <c r="B2" s="14"/>
      <c r="C2" s="14"/>
      <c r="D2" s="14"/>
      <c r="E2" s="1"/>
      <c r="F2" s="50"/>
      <c r="G2" s="50"/>
      <c r="I2" s="13"/>
      <c r="J2" s="12"/>
    </row>
    <row r="3" spans="1:14" ht="15.75" customHeight="1" x14ac:dyDescent="0.25">
      <c r="A3" s="365" t="s">
        <v>501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</row>
    <row r="4" spans="1:14" ht="15.75" customHeight="1" x14ac:dyDescent="0.25">
      <c r="A4" s="22"/>
      <c r="B4" s="22"/>
      <c r="C4" s="22"/>
      <c r="D4" s="22"/>
      <c r="E4" s="22"/>
      <c r="F4" s="22"/>
      <c r="G4" s="22"/>
    </row>
    <row r="5" spans="1:14" ht="68.25" customHeight="1" x14ac:dyDescent="0.25">
      <c r="A5" s="25" t="s">
        <v>13</v>
      </c>
      <c r="B5" s="25" t="s">
        <v>14</v>
      </c>
      <c r="C5" s="25" t="s">
        <v>82</v>
      </c>
      <c r="D5" s="6" t="s">
        <v>74</v>
      </c>
      <c r="E5" s="294" t="s">
        <v>480</v>
      </c>
      <c r="F5" s="294" t="s">
        <v>67</v>
      </c>
      <c r="G5" s="294" t="s">
        <v>482</v>
      </c>
      <c r="H5" s="164" t="s">
        <v>323</v>
      </c>
      <c r="I5" s="164" t="s">
        <v>319</v>
      </c>
      <c r="J5" s="164" t="s">
        <v>320</v>
      </c>
      <c r="K5" s="164" t="s">
        <v>321</v>
      </c>
      <c r="L5" s="332" t="s">
        <v>322</v>
      </c>
      <c r="M5" s="294" t="s">
        <v>510</v>
      </c>
      <c r="N5" s="294" t="s">
        <v>509</v>
      </c>
    </row>
    <row r="6" spans="1:14" x14ac:dyDescent="0.25">
      <c r="A6" s="27">
        <v>1</v>
      </c>
      <c r="B6" s="27">
        <v>2</v>
      </c>
      <c r="C6" s="27">
        <v>3</v>
      </c>
      <c r="D6" s="10">
        <v>4</v>
      </c>
      <c r="E6" s="10">
        <v>5</v>
      </c>
      <c r="F6" s="10">
        <v>6</v>
      </c>
      <c r="G6" s="10">
        <v>7</v>
      </c>
      <c r="H6" s="59">
        <v>5</v>
      </c>
      <c r="I6" s="59">
        <v>6</v>
      </c>
      <c r="J6" s="59">
        <v>7</v>
      </c>
      <c r="K6" s="59">
        <v>8</v>
      </c>
      <c r="L6" s="331">
        <v>9</v>
      </c>
      <c r="M6" s="337">
        <v>8</v>
      </c>
      <c r="N6" s="337">
        <v>9</v>
      </c>
    </row>
    <row r="7" spans="1:14" ht="23.1" customHeight="1" x14ac:dyDescent="0.25">
      <c r="A7" s="80">
        <v>9</v>
      </c>
      <c r="B7" s="81"/>
      <c r="C7" s="81"/>
      <c r="D7" s="82" t="s">
        <v>81</v>
      </c>
      <c r="E7" s="83">
        <f>+E8</f>
        <v>1707204</v>
      </c>
      <c r="F7" s="83">
        <f t="shared" ref="F7:I7" si="0">+F8</f>
        <v>0</v>
      </c>
      <c r="G7" s="83">
        <f t="shared" si="0"/>
        <v>1707204</v>
      </c>
      <c r="H7" s="83" t="e">
        <f t="shared" si="0"/>
        <v>#REF!</v>
      </c>
      <c r="I7" s="83" t="e">
        <f t="shared" si="0"/>
        <v>#REF!</v>
      </c>
      <c r="J7" s="83" t="e">
        <f>+J8</f>
        <v>#REF!</v>
      </c>
      <c r="K7" s="83" t="e">
        <f t="shared" ref="K7:L7" si="1">+K8</f>
        <v>#REF!</v>
      </c>
      <c r="L7" s="333" t="e">
        <f t="shared" si="1"/>
        <v>#REF!</v>
      </c>
      <c r="M7" s="338">
        <f>G7/E7*100</f>
        <v>100</v>
      </c>
      <c r="N7" s="338">
        <v>0</v>
      </c>
    </row>
    <row r="8" spans="1:14" ht="21.75" customHeight="1" x14ac:dyDescent="0.25">
      <c r="A8" s="75"/>
      <c r="B8" s="11">
        <v>92</v>
      </c>
      <c r="C8" s="11"/>
      <c r="D8" s="78" t="s">
        <v>83</v>
      </c>
      <c r="E8" s="79">
        <f>E9+E10+E11</f>
        <v>1707204</v>
      </c>
      <c r="F8" s="79">
        <f>+F9+F10+F11</f>
        <v>0</v>
      </c>
      <c r="G8" s="79">
        <f>E8+F8</f>
        <v>1707204</v>
      </c>
      <c r="H8" s="79" t="e">
        <f t="shared" ref="H8:I8" si="2">+H9+H10</f>
        <v>#REF!</v>
      </c>
      <c r="I8" s="79" t="e">
        <f t="shared" si="2"/>
        <v>#REF!</v>
      </c>
      <c r="J8" s="79" t="e">
        <f>+J9+J10</f>
        <v>#REF!</v>
      </c>
      <c r="K8" s="79" t="e">
        <f t="shared" ref="K8:L8" si="3">+K9+K10</f>
        <v>#REF!</v>
      </c>
      <c r="L8" s="334" t="e">
        <f t="shared" si="3"/>
        <v>#REF!</v>
      </c>
      <c r="M8" s="336">
        <f t="shared" ref="M8:M10" si="4">G8/E8*100</f>
        <v>100</v>
      </c>
      <c r="N8" s="336">
        <v>0</v>
      </c>
    </row>
    <row r="9" spans="1:14" ht="19.5" customHeight="1" x14ac:dyDescent="0.25">
      <c r="A9" s="75"/>
      <c r="B9" s="75"/>
      <c r="C9" s="9" t="s">
        <v>85</v>
      </c>
      <c r="D9" s="76" t="s">
        <v>59</v>
      </c>
      <c r="E9" s="35">
        <v>336547</v>
      </c>
      <c r="F9" s="35">
        <v>0</v>
      </c>
      <c r="G9" s="35">
        <f t="shared" ref="G9:G10" si="5">E9+F9</f>
        <v>336547</v>
      </c>
      <c r="H9" s="35" t="e">
        <f>+'Račun PRIHODA i rashod '!#REF!</f>
        <v>#REF!</v>
      </c>
      <c r="I9" s="35" t="e">
        <f>+'Račun PRIHODA i rashod '!#REF!</f>
        <v>#REF!</v>
      </c>
      <c r="J9" s="35" t="e">
        <f>+'Račun PRIHODA i rashod '!#REF!</f>
        <v>#REF!</v>
      </c>
      <c r="K9" s="35" t="e">
        <f>+'Račun PRIHODA i rashod '!#REF!</f>
        <v>#REF!</v>
      </c>
      <c r="L9" s="335" t="e">
        <f>+'Račun PRIHODA i rashod '!#REF!</f>
        <v>#REF!</v>
      </c>
      <c r="M9" s="336">
        <f t="shared" si="4"/>
        <v>100</v>
      </c>
      <c r="N9" s="336">
        <v>0</v>
      </c>
    </row>
    <row r="10" spans="1:14" ht="25.5" x14ac:dyDescent="0.25">
      <c r="A10" s="75"/>
      <c r="B10" s="75"/>
      <c r="C10" s="84" t="s">
        <v>60</v>
      </c>
      <c r="D10" s="77" t="s">
        <v>84</v>
      </c>
      <c r="E10" s="35">
        <v>1361524</v>
      </c>
      <c r="F10" s="35">
        <v>0</v>
      </c>
      <c r="G10" s="35">
        <f t="shared" si="5"/>
        <v>1361524</v>
      </c>
      <c r="H10" s="35" t="e">
        <f>+'Račun PRIHODA i rashod '!#REF!</f>
        <v>#REF!</v>
      </c>
      <c r="I10" s="35" t="e">
        <f>+'Račun PRIHODA i rashod '!#REF!</f>
        <v>#REF!</v>
      </c>
      <c r="J10" s="35" t="e">
        <f>+'Račun PRIHODA i rashod '!#REF!</f>
        <v>#REF!</v>
      </c>
      <c r="K10" s="35" t="e">
        <f>+'Račun PRIHODA i rashod '!#REF!</f>
        <v>#REF!</v>
      </c>
      <c r="L10" s="335" t="e">
        <f>+'Račun PRIHODA i rashod '!#REF!</f>
        <v>#REF!</v>
      </c>
      <c r="M10" s="336">
        <f t="shared" si="4"/>
        <v>100</v>
      </c>
      <c r="N10" s="336">
        <v>0</v>
      </c>
    </row>
    <row r="11" spans="1:14" ht="25.5" customHeight="1" x14ac:dyDescent="0.25">
      <c r="A11" s="328"/>
      <c r="B11" s="328"/>
      <c r="C11" s="84" t="s">
        <v>511</v>
      </c>
      <c r="D11" s="77" t="s">
        <v>500</v>
      </c>
      <c r="E11" s="35">
        <v>9133</v>
      </c>
      <c r="F11" s="35">
        <v>0</v>
      </c>
      <c r="G11" s="35">
        <f>E11+F11</f>
        <v>9133</v>
      </c>
      <c r="M11" s="336">
        <v>0</v>
      </c>
      <c r="N11" s="336">
        <v>0</v>
      </c>
    </row>
    <row r="15" spans="1:14" x14ac:dyDescent="0.25">
      <c r="A15" s="207"/>
    </row>
    <row r="16" spans="1:14" x14ac:dyDescent="0.25">
      <c r="A16" s="207"/>
    </row>
  </sheetData>
  <mergeCells count="1">
    <mergeCell ref="A3:L3"/>
  </mergeCells>
  <pageMargins left="0.39370078740157483" right="0.39370078740157483" top="0.74803149606299213" bottom="0.74803149606299213" header="0.31496062992125984" footer="0.31496062992125984"/>
  <pageSetup paperSize="9" scale="8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78"/>
  <sheetViews>
    <sheetView showGridLines="0" topLeftCell="I1" zoomScale="80" zoomScaleNormal="80" zoomScaleSheetLayoutView="90" workbookViewId="0">
      <pane ySplit="7" topLeftCell="A8" activePane="bottomLeft" state="frozen"/>
      <selection activeCell="D11" sqref="D11"/>
      <selection pane="bottomLeft" activeCell="I2" sqref="I2:S2"/>
    </sheetView>
  </sheetViews>
  <sheetFormatPr defaultColWidth="9.140625" defaultRowHeight="14.25" outlineLevelCol="1" x14ac:dyDescent="0.25"/>
  <cols>
    <col min="1" max="1" width="7.85546875" style="166" hidden="1" customWidth="1" outlineLevel="1"/>
    <col min="2" max="2" width="6.85546875" style="180" hidden="1" customWidth="1" outlineLevel="1"/>
    <col min="3" max="5" width="4.5703125" style="180" hidden="1" customWidth="1" outlineLevel="1"/>
    <col min="6" max="7" width="5.42578125" style="180" hidden="1" customWidth="1" outlineLevel="1"/>
    <col min="8" max="8" width="6.42578125" style="166" hidden="1" customWidth="1" outlineLevel="1"/>
    <col min="9" max="9" width="6.85546875" style="87" customWidth="1" collapsed="1"/>
    <col min="10" max="10" width="6.85546875" style="87" customWidth="1"/>
    <col min="11" max="11" width="5.7109375" style="87" hidden="1" customWidth="1"/>
    <col min="12" max="12" width="5.5703125" style="87" hidden="1" customWidth="1"/>
    <col min="13" max="13" width="6.5703125" style="87" hidden="1" customWidth="1"/>
    <col min="14" max="14" width="7.7109375" style="87" hidden="1" customWidth="1"/>
    <col min="15" max="15" width="6.28515625" style="144" customWidth="1"/>
    <col min="16" max="16" width="54.42578125" style="87" customWidth="1"/>
    <col min="17" max="18" width="16.7109375" style="209" customWidth="1"/>
    <col min="19" max="19" width="16.7109375" style="87" customWidth="1"/>
    <col min="20" max="20" width="14" style="87" customWidth="1"/>
    <col min="21" max="22" width="12.5703125" style="87" customWidth="1"/>
    <col min="23" max="23" width="12" style="87" customWidth="1"/>
    <col min="24" max="16384" width="9.140625" style="87"/>
  </cols>
  <sheetData>
    <row r="1" spans="1:21" x14ac:dyDescent="0.25">
      <c r="O1" s="87"/>
    </row>
    <row r="2" spans="1:21" ht="12.75" customHeight="1" x14ac:dyDescent="0.25">
      <c r="I2" s="355" t="s">
        <v>64</v>
      </c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21" ht="17.25" customHeight="1" x14ac:dyDescent="0.25">
      <c r="K3" s="88"/>
      <c r="L3" s="88"/>
      <c r="M3" s="88"/>
      <c r="N3" s="88"/>
      <c r="O3" s="88"/>
      <c r="P3" s="88"/>
    </row>
    <row r="4" spans="1:21" ht="17.25" customHeight="1" x14ac:dyDescent="0.25">
      <c r="I4" s="356" t="s">
        <v>65</v>
      </c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209"/>
      <c r="U4" s="209"/>
    </row>
    <row r="5" spans="1:21" ht="27.75" hidden="1" customHeight="1" x14ac:dyDescent="0.25">
      <c r="I5" s="55"/>
      <c r="J5" s="55"/>
      <c r="K5" s="55"/>
      <c r="L5" s="55"/>
      <c r="M5" s="55"/>
      <c r="N5" s="55"/>
      <c r="O5" s="55"/>
      <c r="P5" s="55"/>
      <c r="Q5" s="340"/>
      <c r="R5" s="340"/>
      <c r="S5" s="340"/>
    </row>
    <row r="6" spans="1:21" s="91" customFormat="1" ht="73.5" customHeight="1" x14ac:dyDescent="0.25">
      <c r="A6" s="399" t="s">
        <v>381</v>
      </c>
      <c r="B6" s="399"/>
      <c r="C6" s="399"/>
      <c r="D6" s="399"/>
      <c r="E6" s="399"/>
      <c r="F6" s="399"/>
      <c r="G6" s="399"/>
      <c r="H6" s="400"/>
      <c r="I6" s="56" t="s">
        <v>13</v>
      </c>
      <c r="J6" s="56" t="s">
        <v>14</v>
      </c>
      <c r="K6" s="56" t="s">
        <v>303</v>
      </c>
      <c r="L6" s="56" t="s">
        <v>304</v>
      </c>
      <c r="M6" s="56" t="s">
        <v>305</v>
      </c>
      <c r="N6" s="56"/>
      <c r="O6" s="57" t="s">
        <v>15</v>
      </c>
      <c r="P6" s="58" t="s">
        <v>16</v>
      </c>
      <c r="Q6" s="294" t="s">
        <v>480</v>
      </c>
      <c r="R6" s="294" t="s">
        <v>67</v>
      </c>
      <c r="S6" s="294" t="s">
        <v>482</v>
      </c>
    </row>
    <row r="7" spans="1:21" s="92" customFormat="1" ht="18" customHeight="1" x14ac:dyDescent="0.25">
      <c r="A7" s="168" t="s">
        <v>339</v>
      </c>
      <c r="B7" s="180" t="s">
        <v>344</v>
      </c>
      <c r="C7" s="180" t="s">
        <v>377</v>
      </c>
      <c r="D7" s="180" t="s">
        <v>378</v>
      </c>
      <c r="E7" s="180" t="s">
        <v>382</v>
      </c>
      <c r="F7" s="180" t="s">
        <v>346</v>
      </c>
      <c r="G7" s="180" t="s">
        <v>347</v>
      </c>
      <c r="H7" s="168" t="s">
        <v>348</v>
      </c>
      <c r="I7" s="357">
        <v>1</v>
      </c>
      <c r="J7" s="358"/>
      <c r="K7" s="358"/>
      <c r="L7" s="358"/>
      <c r="M7" s="358"/>
      <c r="N7" s="358"/>
      <c r="O7" s="358"/>
      <c r="P7" s="359"/>
      <c r="Q7" s="259">
        <v>2</v>
      </c>
      <c r="R7" s="259">
        <v>3</v>
      </c>
      <c r="S7" s="259">
        <v>4</v>
      </c>
    </row>
    <row r="8" spans="1:21" s="92" customFormat="1" ht="31.5" customHeight="1" x14ac:dyDescent="0.25">
      <c r="A8" s="168"/>
      <c r="B8" s="180"/>
      <c r="C8" s="180"/>
      <c r="D8" s="180"/>
      <c r="E8" s="180"/>
      <c r="F8" s="180"/>
      <c r="G8" s="180"/>
      <c r="H8" s="168"/>
      <c r="I8" s="390" t="s">
        <v>454</v>
      </c>
      <c r="J8" s="391"/>
      <c r="K8" s="391"/>
      <c r="L8" s="391"/>
      <c r="M8" s="391"/>
      <c r="N8" s="391"/>
      <c r="O8" s="392"/>
      <c r="P8" s="93" t="s">
        <v>455</v>
      </c>
      <c r="Q8" s="259"/>
      <c r="R8" s="259"/>
      <c r="S8" s="259"/>
    </row>
    <row r="9" spans="1:21" s="92" customFormat="1" ht="31.5" customHeight="1" x14ac:dyDescent="0.25">
      <c r="A9" s="168"/>
      <c r="B9" s="180"/>
      <c r="C9" s="180"/>
      <c r="D9" s="180"/>
      <c r="E9" s="180"/>
      <c r="F9" s="180"/>
      <c r="G9" s="180"/>
      <c r="H9" s="168"/>
      <c r="I9" s="390" t="s">
        <v>458</v>
      </c>
      <c r="J9" s="391"/>
      <c r="K9" s="391"/>
      <c r="L9" s="391"/>
      <c r="M9" s="391"/>
      <c r="N9" s="391"/>
      <c r="O9" s="391"/>
      <c r="P9" s="392"/>
      <c r="Q9" s="249">
        <f t="shared" ref="Q9:R9" si="0">Q10+Q11+Q12+Q13+Q14+Q15</f>
        <v>5511437</v>
      </c>
      <c r="R9" s="249">
        <f t="shared" si="0"/>
        <v>0</v>
      </c>
      <c r="S9" s="249">
        <f>S10+S11+S12+S13+S14+S15</f>
        <v>5511437</v>
      </c>
      <c r="U9" s="200"/>
    </row>
    <row r="10" spans="1:21" s="92" customFormat="1" ht="31.5" customHeight="1" x14ac:dyDescent="0.25">
      <c r="A10" s="168"/>
      <c r="B10" s="180"/>
      <c r="C10" s="180"/>
      <c r="D10" s="180"/>
      <c r="E10" s="180"/>
      <c r="F10" s="180"/>
      <c r="G10" s="180"/>
      <c r="H10" s="168"/>
      <c r="I10" s="396" t="s">
        <v>469</v>
      </c>
      <c r="J10" s="397"/>
      <c r="K10" s="397"/>
      <c r="L10" s="397"/>
      <c r="M10" s="397"/>
      <c r="N10" s="397"/>
      <c r="O10" s="398"/>
      <c r="P10" s="246" t="s">
        <v>457</v>
      </c>
      <c r="Q10" s="248">
        <f t="shared" ref="Q10:R10" si="1">Q1211</f>
        <v>40000</v>
      </c>
      <c r="R10" s="248">
        <f t="shared" si="1"/>
        <v>0</v>
      </c>
      <c r="S10" s="248">
        <f t="shared" ref="S10" si="2">S1211</f>
        <v>40000</v>
      </c>
    </row>
    <row r="11" spans="1:21" s="92" customFormat="1" ht="31.5" customHeight="1" x14ac:dyDescent="0.25">
      <c r="A11" s="168"/>
      <c r="B11" s="180"/>
      <c r="C11" s="180"/>
      <c r="D11" s="180"/>
      <c r="E11" s="180"/>
      <c r="F11" s="180"/>
      <c r="G11" s="180"/>
      <c r="H11" s="168"/>
      <c r="I11" s="396" t="s">
        <v>470</v>
      </c>
      <c r="J11" s="397"/>
      <c r="K11" s="397"/>
      <c r="L11" s="397"/>
      <c r="M11" s="397"/>
      <c r="N11" s="397"/>
      <c r="O11" s="398"/>
      <c r="P11" s="246" t="s">
        <v>59</v>
      </c>
      <c r="Q11" s="248">
        <f t="shared" ref="Q11:R11" si="3">Q19+Q477+Q691+Q941+Q1077</f>
        <v>1339680</v>
      </c>
      <c r="R11" s="248">
        <f t="shared" si="3"/>
        <v>0</v>
      </c>
      <c r="S11" s="248">
        <f t="shared" ref="S11" si="4">S19+S477+S691+S941+S1077</f>
        <v>1339680</v>
      </c>
    </row>
    <row r="12" spans="1:21" s="92" customFormat="1" ht="31.5" customHeight="1" x14ac:dyDescent="0.25">
      <c r="A12" s="168"/>
      <c r="B12" s="180"/>
      <c r="C12" s="180"/>
      <c r="D12" s="180"/>
      <c r="E12" s="180"/>
      <c r="F12" s="180"/>
      <c r="G12" s="180"/>
      <c r="H12" s="168"/>
      <c r="I12" s="396" t="s">
        <v>471</v>
      </c>
      <c r="J12" s="397"/>
      <c r="K12" s="397"/>
      <c r="L12" s="397"/>
      <c r="M12" s="397"/>
      <c r="N12" s="397"/>
      <c r="O12" s="398"/>
      <c r="P12" s="246" t="s">
        <v>459</v>
      </c>
      <c r="Q12" s="248">
        <f t="shared" ref="Q12:R12" si="5">Q241+Q514</f>
        <v>3161524</v>
      </c>
      <c r="R12" s="248">
        <f t="shared" si="5"/>
        <v>0</v>
      </c>
      <c r="S12" s="248">
        <f t="shared" ref="S12" si="6">S241+S514</f>
        <v>3161524</v>
      </c>
    </row>
    <row r="13" spans="1:21" s="92" customFormat="1" ht="31.5" customHeight="1" x14ac:dyDescent="0.25">
      <c r="A13" s="168"/>
      <c r="B13" s="180"/>
      <c r="C13" s="180"/>
      <c r="D13" s="180"/>
      <c r="E13" s="180"/>
      <c r="F13" s="180"/>
      <c r="G13" s="180"/>
      <c r="H13" s="168"/>
      <c r="I13" s="396" t="s">
        <v>472</v>
      </c>
      <c r="J13" s="397"/>
      <c r="K13" s="397"/>
      <c r="L13" s="397"/>
      <c r="M13" s="397"/>
      <c r="N13" s="397"/>
      <c r="O13" s="398"/>
      <c r="P13" s="246" t="s">
        <v>460</v>
      </c>
      <c r="Q13" s="248">
        <f t="shared" ref="Q13" si="7">Q442+Q573+Q805+Q932+Q1176+Q549</f>
        <v>886233</v>
      </c>
      <c r="R13" s="248">
        <f>R442+R573+R805+R932+R1176+R549+R1198</f>
        <v>0</v>
      </c>
      <c r="S13" s="248">
        <f>S442+S573+S805+S932+S1176+S549+S1198</f>
        <v>886233</v>
      </c>
    </row>
    <row r="14" spans="1:21" s="92" customFormat="1" ht="31.5" customHeight="1" x14ac:dyDescent="0.25">
      <c r="A14" s="168"/>
      <c r="B14" s="180"/>
      <c r="C14" s="180"/>
      <c r="D14" s="180"/>
      <c r="E14" s="180"/>
      <c r="F14" s="180"/>
      <c r="G14" s="180"/>
      <c r="H14" s="168"/>
      <c r="I14" s="396" t="s">
        <v>473</v>
      </c>
      <c r="J14" s="397"/>
      <c r="K14" s="397"/>
      <c r="L14" s="397"/>
      <c r="M14" s="397"/>
      <c r="N14" s="397"/>
      <c r="O14" s="398"/>
      <c r="P14" s="246" t="s">
        <v>461</v>
      </c>
      <c r="Q14" s="248">
        <f t="shared" ref="Q14:R14" si="8">Q1307</f>
        <v>84000</v>
      </c>
      <c r="R14" s="248">
        <f t="shared" si="8"/>
        <v>0</v>
      </c>
      <c r="S14" s="248">
        <f t="shared" ref="S14" si="9">S1307</f>
        <v>84000</v>
      </c>
    </row>
    <row r="15" spans="1:21" s="92" customFormat="1" ht="31.5" hidden="1" customHeight="1" x14ac:dyDescent="0.25">
      <c r="A15" s="168"/>
      <c r="B15" s="180"/>
      <c r="C15" s="180"/>
      <c r="D15" s="180"/>
      <c r="E15" s="180"/>
      <c r="F15" s="180"/>
      <c r="G15" s="180"/>
      <c r="H15" s="168"/>
      <c r="I15" s="396" t="s">
        <v>474</v>
      </c>
      <c r="J15" s="397"/>
      <c r="K15" s="397"/>
      <c r="L15" s="397"/>
      <c r="M15" s="397"/>
      <c r="N15" s="397"/>
      <c r="O15" s="398"/>
      <c r="P15" s="246" t="s">
        <v>462</v>
      </c>
      <c r="Q15" s="248">
        <f t="shared" ref="Q15:R15" si="10">Q556</f>
        <v>0</v>
      </c>
      <c r="R15" s="248">
        <f t="shared" si="10"/>
        <v>0</v>
      </c>
      <c r="S15" s="248">
        <f t="shared" ref="S15" si="11">S556</f>
        <v>0</v>
      </c>
    </row>
    <row r="16" spans="1:21" s="92" customFormat="1" ht="31.5" customHeight="1" x14ac:dyDescent="0.25">
      <c r="A16" s="168"/>
      <c r="B16" s="180"/>
      <c r="C16" s="180"/>
      <c r="D16" s="180"/>
      <c r="E16" s="180"/>
      <c r="F16" s="180"/>
      <c r="G16" s="180"/>
      <c r="H16" s="168"/>
      <c r="I16" s="298"/>
      <c r="J16" s="299"/>
      <c r="K16" s="245"/>
      <c r="L16" s="245"/>
      <c r="M16" s="245"/>
      <c r="N16" s="245"/>
      <c r="O16" s="245"/>
      <c r="P16" s="245"/>
      <c r="Q16" s="285"/>
      <c r="R16" s="285"/>
      <c r="S16" s="285"/>
    </row>
    <row r="17" spans="1:22" s="92" customFormat="1" ht="35.25" customHeight="1" x14ac:dyDescent="0.25">
      <c r="A17" s="168"/>
      <c r="B17" s="180" t="s">
        <v>345</v>
      </c>
      <c r="C17" s="180" t="s">
        <v>376</v>
      </c>
      <c r="D17" s="180" t="s">
        <v>379</v>
      </c>
      <c r="E17" s="180" t="s">
        <v>380</v>
      </c>
      <c r="F17" s="182" t="e">
        <f>+#REF!+#REF!+#REF!</f>
        <v>#REF!</v>
      </c>
      <c r="G17" s="182" t="e">
        <f>+#REF!+#REF!+Q17+R17+S17+#REF!</f>
        <v>#REF!</v>
      </c>
      <c r="H17" s="183" t="e">
        <f>+#REF!+#REF!+#REF!+#REF!+#REF!</f>
        <v>#REF!</v>
      </c>
      <c r="I17" s="390" t="s">
        <v>87</v>
      </c>
      <c r="J17" s="391"/>
      <c r="K17" s="391"/>
      <c r="L17" s="391"/>
      <c r="M17" s="391"/>
      <c r="N17" s="391"/>
      <c r="O17" s="392"/>
      <c r="P17" s="93" t="s">
        <v>90</v>
      </c>
      <c r="Q17" s="94">
        <f>+Q572+Q18+Q476+Q690+Q804+Q931+Q940+Q1076+Q1175+Q1210+Q1306+Q661+Q1197</f>
        <v>5511437</v>
      </c>
      <c r="R17" s="94">
        <f>+R572+R18+R476+R690+R804+R931+R940+R1076+R1175+R1210+R1306+R661+R1197</f>
        <v>0</v>
      </c>
      <c r="S17" s="94">
        <f>+S572+S18+S476+S690+S804+S931+S940+S1076+S1175+S1210+S1306+S661+S1197</f>
        <v>5511437</v>
      </c>
      <c r="T17" s="200"/>
      <c r="U17" s="200"/>
      <c r="V17" s="200"/>
    </row>
    <row r="18" spans="1:22" s="98" customFormat="1" ht="30" customHeight="1" x14ac:dyDescent="0.25">
      <c r="A18" s="166"/>
      <c r="B18" s="180" t="s">
        <v>345</v>
      </c>
      <c r="C18" s="180" t="s">
        <v>376</v>
      </c>
      <c r="D18" s="180" t="s">
        <v>379</v>
      </c>
      <c r="E18" s="180" t="s">
        <v>380</v>
      </c>
      <c r="F18" s="182" t="e">
        <f>+#REF!+#REF!+#REF!</f>
        <v>#REF!</v>
      </c>
      <c r="G18" s="182" t="e">
        <f>+#REF!+#REF!+Q18+R18+S18+#REF!</f>
        <v>#REF!</v>
      </c>
      <c r="H18" s="183" t="e">
        <f>+#REF!+#REF!+#REF!+#REF!+#REF!</f>
        <v>#REF!</v>
      </c>
      <c r="I18" s="387" t="s">
        <v>89</v>
      </c>
      <c r="J18" s="388"/>
      <c r="K18" s="388"/>
      <c r="L18" s="388"/>
      <c r="M18" s="388"/>
      <c r="N18" s="388"/>
      <c r="O18" s="389"/>
      <c r="P18" s="95" t="s">
        <v>90</v>
      </c>
      <c r="Q18" s="96">
        <f t="shared" ref="Q18" si="12">+Q19+Q241+Q442</f>
        <v>4276697</v>
      </c>
      <c r="R18" s="96">
        <f>+R19+R241+R442</f>
        <v>0</v>
      </c>
      <c r="S18" s="96">
        <f>+S19+S241+S442</f>
        <v>4276697</v>
      </c>
      <c r="T18" s="97"/>
      <c r="U18" s="97"/>
    </row>
    <row r="19" spans="1:22" s="175" customFormat="1" ht="21.75" customHeight="1" x14ac:dyDescent="0.25">
      <c r="A19" s="172" t="s">
        <v>328</v>
      </c>
      <c r="B19" s="172"/>
      <c r="C19" s="180" t="s">
        <v>376</v>
      </c>
      <c r="D19" s="180" t="s">
        <v>379</v>
      </c>
      <c r="E19" s="180" t="s">
        <v>380</v>
      </c>
      <c r="F19" s="182" t="e">
        <f>+#REF!+#REF!+#REF!</f>
        <v>#REF!</v>
      </c>
      <c r="G19" s="182" t="e">
        <f>+#REF!+#REF!+Q19+R19+S19+#REF!</f>
        <v>#REF!</v>
      </c>
      <c r="H19" s="183" t="e">
        <f>+#REF!+#REF!+#REF!+#REF!+#REF!</f>
        <v>#REF!</v>
      </c>
      <c r="I19" s="99"/>
      <c r="J19" s="99"/>
      <c r="K19" s="99"/>
      <c r="L19" s="99"/>
      <c r="M19" s="99"/>
      <c r="N19" s="99" t="str">
        <f>+O19</f>
        <v>3.1.</v>
      </c>
      <c r="O19" s="100" t="s">
        <v>40</v>
      </c>
      <c r="P19" s="101" t="s">
        <v>19</v>
      </c>
      <c r="Q19" s="102">
        <f t="shared" ref="Q19:S19" si="13">+Q20</f>
        <v>1140430</v>
      </c>
      <c r="R19" s="102">
        <f t="shared" si="13"/>
        <v>0</v>
      </c>
      <c r="S19" s="102">
        <f t="shared" si="13"/>
        <v>1140430</v>
      </c>
      <c r="T19" s="213"/>
      <c r="U19" s="97"/>
      <c r="V19" s="213"/>
    </row>
    <row r="20" spans="1:22" s="103" customFormat="1" ht="20.25" customHeight="1" x14ac:dyDescent="0.25">
      <c r="A20" s="167" t="s">
        <v>328</v>
      </c>
      <c r="B20" s="180" t="s">
        <v>345</v>
      </c>
      <c r="C20" s="180" t="s">
        <v>376</v>
      </c>
      <c r="D20" s="180" t="s">
        <v>379</v>
      </c>
      <c r="E20" s="180" t="s">
        <v>380</v>
      </c>
      <c r="F20" s="182" t="e">
        <f>+#REF!+#REF!+#REF!</f>
        <v>#REF!</v>
      </c>
      <c r="G20" s="182" t="e">
        <f>+#REF!+#REF!+Q20+R20+S20+#REF!</f>
        <v>#REF!</v>
      </c>
      <c r="H20" s="183" t="e">
        <f>+#REF!+#REF!+#REF!+#REF!+#REF!</f>
        <v>#REF!</v>
      </c>
      <c r="I20" s="104">
        <v>3</v>
      </c>
      <c r="J20" s="104"/>
      <c r="K20" s="104"/>
      <c r="L20" s="104"/>
      <c r="M20" s="104"/>
      <c r="N20" s="104"/>
      <c r="O20" s="10" t="s">
        <v>40</v>
      </c>
      <c r="P20" s="106" t="s">
        <v>17</v>
      </c>
      <c r="Q20" s="107">
        <f>Q21+Q60+Q221</f>
        <v>1140430</v>
      </c>
      <c r="R20" s="107">
        <f t="shared" ref="R20" si="14">+R21+R60+R221+R231+R236</f>
        <v>0</v>
      </c>
      <c r="S20" s="107">
        <f t="shared" ref="S20" si="15">+S21+S60+S221+S231+S236</f>
        <v>1140430</v>
      </c>
      <c r="T20" s="213"/>
      <c r="U20" s="97"/>
    </row>
    <row r="21" spans="1:22" s="171" customFormat="1" ht="20.25" customHeight="1" x14ac:dyDescent="0.25">
      <c r="A21" s="167" t="s">
        <v>328</v>
      </c>
      <c r="B21" s="180" t="s">
        <v>345</v>
      </c>
      <c r="C21" s="180" t="s">
        <v>376</v>
      </c>
      <c r="D21" s="180" t="s">
        <v>379</v>
      </c>
      <c r="E21" s="180" t="s">
        <v>380</v>
      </c>
      <c r="F21" s="182" t="e">
        <f>+#REF!+#REF!+#REF!</f>
        <v>#REF!</v>
      </c>
      <c r="G21" s="182" t="e">
        <f>+#REF!+#REF!+Q21+R21+S21+#REF!</f>
        <v>#REF!</v>
      </c>
      <c r="H21" s="183" t="e">
        <f>+#REF!+#REF!+#REF!+#REF!+#REF!</f>
        <v>#REF!</v>
      </c>
      <c r="I21" s="231"/>
      <c r="J21" s="231">
        <v>31</v>
      </c>
      <c r="K21" s="231"/>
      <c r="L21" s="231"/>
      <c r="M21" s="231"/>
      <c r="N21" s="231"/>
      <c r="O21" s="257" t="s">
        <v>40</v>
      </c>
      <c r="P21" s="232" t="s">
        <v>6</v>
      </c>
      <c r="Q21" s="233">
        <v>602140</v>
      </c>
      <c r="R21" s="233">
        <v>0</v>
      </c>
      <c r="S21" s="233">
        <f t="shared" ref="S21" si="16">S22+S37+S51</f>
        <v>602140</v>
      </c>
      <c r="T21" s="213"/>
      <c r="U21" s="97"/>
    </row>
    <row r="22" spans="1:22" s="194" customFormat="1" ht="20.25" hidden="1" customHeight="1" x14ac:dyDescent="0.25">
      <c r="A22" s="172" t="s">
        <v>328</v>
      </c>
      <c r="B22" s="172"/>
      <c r="C22" s="195" t="s">
        <v>376</v>
      </c>
      <c r="D22" s="195" t="s">
        <v>379</v>
      </c>
      <c r="E22" s="195" t="s">
        <v>380</v>
      </c>
      <c r="F22" s="187" t="e">
        <f>+#REF!+#REF!+#REF!</f>
        <v>#REF!</v>
      </c>
      <c r="G22" s="187" t="e">
        <f>+#REF!+#REF!+Q22+R22+S22+#REF!</f>
        <v>#REF!</v>
      </c>
      <c r="H22" s="188" t="e">
        <f>+#REF!+#REF!+#REF!+#REF!+#REF!</f>
        <v>#REF!</v>
      </c>
      <c r="I22" s="108"/>
      <c r="J22" s="115"/>
      <c r="K22" s="115">
        <v>311</v>
      </c>
      <c r="L22" s="115"/>
      <c r="M22" s="115"/>
      <c r="N22" s="116"/>
      <c r="O22" s="10" t="s">
        <v>40</v>
      </c>
      <c r="P22" s="111" t="s">
        <v>114</v>
      </c>
      <c r="Q22" s="286">
        <f t="shared" ref="Q22" si="17">Q23+Q29+Q32</f>
        <v>475800</v>
      </c>
      <c r="R22" s="286">
        <f>R23+R29+R32</f>
        <v>2140</v>
      </c>
      <c r="S22" s="286">
        <f t="shared" ref="S22" si="18">S23+S29+S32</f>
        <v>477940</v>
      </c>
      <c r="T22" s="213"/>
      <c r="U22" s="97"/>
      <c r="V22" s="216"/>
    </row>
    <row r="23" spans="1:22" s="98" customFormat="1" ht="20.25" hidden="1" customHeight="1" x14ac:dyDescent="0.25">
      <c r="A23" s="167" t="s">
        <v>328</v>
      </c>
      <c r="B23" s="167"/>
      <c r="C23" s="167"/>
      <c r="D23" s="180" t="s">
        <v>379</v>
      </c>
      <c r="E23" s="180" t="s">
        <v>380</v>
      </c>
      <c r="F23" s="182" t="e">
        <f>+#REF!+#REF!+#REF!</f>
        <v>#REF!</v>
      </c>
      <c r="G23" s="182" t="e">
        <f>+#REF!+#REF!+Q23+R23+S23+#REF!</f>
        <v>#REF!</v>
      </c>
      <c r="H23" s="183" t="e">
        <f>+#REF!+#REF!+#REF!+#REF!+#REF!</f>
        <v>#REF!</v>
      </c>
      <c r="I23" s="108"/>
      <c r="J23" s="115"/>
      <c r="K23" s="115"/>
      <c r="L23" s="115">
        <v>3111</v>
      </c>
      <c r="M23" s="115"/>
      <c r="N23" s="116"/>
      <c r="O23" s="10" t="s">
        <v>40</v>
      </c>
      <c r="P23" s="111" t="s">
        <v>115</v>
      </c>
      <c r="Q23" s="286">
        <f t="shared" ref="Q23:S23" si="19">Q24</f>
        <v>457800</v>
      </c>
      <c r="R23" s="286">
        <f t="shared" si="19"/>
        <v>0</v>
      </c>
      <c r="S23" s="286">
        <f t="shared" si="19"/>
        <v>457800</v>
      </c>
      <c r="T23" s="213"/>
      <c r="U23" s="97"/>
    </row>
    <row r="24" spans="1:22" s="98" customFormat="1" ht="20.25" hidden="1" customHeight="1" x14ac:dyDescent="0.25">
      <c r="A24" s="167" t="s">
        <v>328</v>
      </c>
      <c r="B24" s="167"/>
      <c r="C24" s="167"/>
      <c r="D24" s="167"/>
      <c r="E24" s="180" t="s">
        <v>380</v>
      </c>
      <c r="F24" s="182" t="e">
        <f>+#REF!+#REF!+#REF!</f>
        <v>#REF!</v>
      </c>
      <c r="G24" s="182" t="e">
        <f>+#REF!+#REF!+Q24+R24+S24+#REF!</f>
        <v>#REF!</v>
      </c>
      <c r="H24" s="183" t="e">
        <f>+#REF!+#REF!+#REF!+#REF!+#REF!</f>
        <v>#REF!</v>
      </c>
      <c r="I24" s="108"/>
      <c r="J24" s="115"/>
      <c r="K24" s="115"/>
      <c r="L24" s="115"/>
      <c r="M24" s="176">
        <v>31111</v>
      </c>
      <c r="N24" s="177"/>
      <c r="O24" s="178" t="s">
        <v>40</v>
      </c>
      <c r="P24" s="177" t="s">
        <v>116</v>
      </c>
      <c r="Q24" s="287">
        <f t="shared" ref="Q24:R24" si="20">Q25+Q26+Q27+Q28</f>
        <v>457800</v>
      </c>
      <c r="R24" s="287">
        <f t="shared" si="20"/>
        <v>0</v>
      </c>
      <c r="S24" s="287">
        <f t="shared" ref="S24" si="21">S25+S26+S27+S28</f>
        <v>457800</v>
      </c>
      <c r="T24" s="213"/>
      <c r="U24" s="97"/>
    </row>
    <row r="25" spans="1:22" s="98" customFormat="1" ht="20.25" hidden="1" customHeight="1" x14ac:dyDescent="0.25">
      <c r="A25" s="167" t="s">
        <v>328</v>
      </c>
      <c r="B25" s="167"/>
      <c r="C25" s="167"/>
      <c r="D25" s="167"/>
      <c r="E25" s="167"/>
      <c r="F25" s="182" t="e">
        <f>+#REF!+#REF!+#REF!</f>
        <v>#REF!</v>
      </c>
      <c r="G25" s="182" t="e">
        <f>+#REF!+#REF!+Q25+R25+S25+#REF!</f>
        <v>#REF!</v>
      </c>
      <c r="H25" s="183" t="e">
        <f>+#REF!+#REF!+#REF!+#REF!+#REF!</f>
        <v>#REF!</v>
      </c>
      <c r="I25" s="108"/>
      <c r="J25" s="115"/>
      <c r="K25" s="115"/>
      <c r="L25" s="115"/>
      <c r="M25" s="9"/>
      <c r="N25" s="155">
        <v>311110</v>
      </c>
      <c r="O25" s="156" t="s">
        <v>40</v>
      </c>
      <c r="P25" s="157" t="s">
        <v>117</v>
      </c>
      <c r="Q25" s="289">
        <v>457800</v>
      </c>
      <c r="R25" s="289">
        <v>0</v>
      </c>
      <c r="S25" s="289">
        <f>+Q25+R25</f>
        <v>457800</v>
      </c>
      <c r="T25" s="213"/>
      <c r="U25" s="97"/>
    </row>
    <row r="26" spans="1:22" s="98" customFormat="1" ht="20.25" hidden="1" customHeight="1" x14ac:dyDescent="0.25">
      <c r="A26" s="167" t="s">
        <v>328</v>
      </c>
      <c r="B26" s="167"/>
      <c r="C26" s="167"/>
      <c r="D26" s="167"/>
      <c r="E26" s="167"/>
      <c r="F26" s="182" t="e">
        <f>+#REF!+#REF!+#REF!</f>
        <v>#REF!</v>
      </c>
      <c r="G26" s="182" t="e">
        <f>+#REF!+#REF!+Q26+R26+S26+#REF!</f>
        <v>#REF!</v>
      </c>
      <c r="H26" s="183" t="e">
        <f>+#REF!+#REF!+#REF!+#REF!+#REF!</f>
        <v>#REF!</v>
      </c>
      <c r="I26" s="108"/>
      <c r="J26" s="115"/>
      <c r="K26" s="115"/>
      <c r="L26" s="115"/>
      <c r="M26" s="9"/>
      <c r="N26" s="155">
        <v>311111</v>
      </c>
      <c r="O26" s="156" t="s">
        <v>40</v>
      </c>
      <c r="P26" s="157" t="s">
        <v>120</v>
      </c>
      <c r="Q26" s="289"/>
      <c r="R26" s="289"/>
      <c r="S26" s="289">
        <f t="shared" ref="S26:S28" si="22">+Q26+R26</f>
        <v>0</v>
      </c>
      <c r="T26" s="213"/>
      <c r="U26" s="97"/>
    </row>
    <row r="27" spans="1:22" s="98" customFormat="1" ht="20.25" hidden="1" customHeight="1" x14ac:dyDescent="0.25">
      <c r="A27" s="167" t="s">
        <v>328</v>
      </c>
      <c r="B27" s="167"/>
      <c r="C27" s="167"/>
      <c r="D27" s="167"/>
      <c r="E27" s="167"/>
      <c r="F27" s="182" t="e">
        <f>+#REF!+#REF!+#REF!</f>
        <v>#REF!</v>
      </c>
      <c r="G27" s="182" t="e">
        <f>+#REF!+#REF!+Q27+R27+S27+#REF!</f>
        <v>#REF!</v>
      </c>
      <c r="H27" s="183" t="e">
        <f>+#REF!+#REF!+#REF!+#REF!+#REF!</f>
        <v>#REF!</v>
      </c>
      <c r="I27" s="108"/>
      <c r="J27" s="115"/>
      <c r="K27" s="115"/>
      <c r="L27" s="115"/>
      <c r="M27" s="9"/>
      <c r="N27" s="155">
        <v>311113</v>
      </c>
      <c r="O27" s="156" t="s">
        <v>40</v>
      </c>
      <c r="P27" s="157" t="s">
        <v>121</v>
      </c>
      <c r="Q27" s="289"/>
      <c r="R27" s="289"/>
      <c r="S27" s="289">
        <f t="shared" si="22"/>
        <v>0</v>
      </c>
      <c r="T27" s="213"/>
      <c r="U27" s="97"/>
    </row>
    <row r="28" spans="1:22" s="98" customFormat="1" ht="20.25" hidden="1" customHeight="1" x14ac:dyDescent="0.25">
      <c r="A28" s="167" t="s">
        <v>328</v>
      </c>
      <c r="B28" s="167"/>
      <c r="C28" s="167"/>
      <c r="D28" s="167"/>
      <c r="E28" s="167"/>
      <c r="F28" s="182" t="e">
        <f>+#REF!+#REF!+#REF!</f>
        <v>#REF!</v>
      </c>
      <c r="G28" s="182" t="e">
        <f>+#REF!+#REF!+Q28+R28+S28+#REF!</f>
        <v>#REF!</v>
      </c>
      <c r="H28" s="183" t="e">
        <f>+#REF!+#REF!+#REF!+#REF!+#REF!</f>
        <v>#REF!</v>
      </c>
      <c r="I28" s="108"/>
      <c r="J28" s="115"/>
      <c r="K28" s="115"/>
      <c r="L28" s="115"/>
      <c r="M28" s="9"/>
      <c r="N28" s="155">
        <v>311114</v>
      </c>
      <c r="O28" s="156" t="s">
        <v>40</v>
      </c>
      <c r="P28" s="157" t="s">
        <v>122</v>
      </c>
      <c r="Q28" s="289">
        <v>0</v>
      </c>
      <c r="R28" s="289"/>
      <c r="S28" s="289">
        <f t="shared" si="22"/>
        <v>0</v>
      </c>
      <c r="T28" s="213"/>
      <c r="U28" s="97"/>
    </row>
    <row r="29" spans="1:22" s="98" customFormat="1" ht="20.25" hidden="1" customHeight="1" x14ac:dyDescent="0.25">
      <c r="A29" s="167" t="s">
        <v>328</v>
      </c>
      <c r="B29" s="167"/>
      <c r="C29" s="167"/>
      <c r="D29" s="180" t="s">
        <v>379</v>
      </c>
      <c r="E29" s="180" t="s">
        <v>380</v>
      </c>
      <c r="F29" s="182" t="e">
        <f>+#REF!+#REF!+#REF!</f>
        <v>#REF!</v>
      </c>
      <c r="G29" s="182" t="e">
        <f>+#REF!+#REF!+Q29+R29+S29+#REF!</f>
        <v>#REF!</v>
      </c>
      <c r="H29" s="183" t="e">
        <f>+#REF!+#REF!+#REF!+#REF!+#REF!</f>
        <v>#REF!</v>
      </c>
      <c r="I29" s="108"/>
      <c r="J29" s="115"/>
      <c r="K29" s="115"/>
      <c r="L29" s="115">
        <v>3113</v>
      </c>
      <c r="M29" s="115"/>
      <c r="N29" s="116"/>
      <c r="O29" s="10" t="s">
        <v>40</v>
      </c>
      <c r="P29" s="111" t="s">
        <v>123</v>
      </c>
      <c r="Q29" s="286">
        <f t="shared" ref="Q29:S30" si="23">Q30</f>
        <v>18000</v>
      </c>
      <c r="R29" s="286">
        <f t="shared" si="23"/>
        <v>2140</v>
      </c>
      <c r="S29" s="286">
        <f t="shared" si="23"/>
        <v>20140</v>
      </c>
      <c r="T29" s="213"/>
      <c r="U29" s="97"/>
    </row>
    <row r="30" spans="1:22" s="98" customFormat="1" ht="20.25" hidden="1" customHeight="1" x14ac:dyDescent="0.25">
      <c r="A30" s="167" t="s">
        <v>328</v>
      </c>
      <c r="B30" s="167"/>
      <c r="C30" s="167"/>
      <c r="D30" s="167"/>
      <c r="E30" s="180" t="s">
        <v>380</v>
      </c>
      <c r="F30" s="182" t="e">
        <f>+#REF!+#REF!+#REF!</f>
        <v>#REF!</v>
      </c>
      <c r="G30" s="182" t="e">
        <f>+#REF!+#REF!+Q30+R30+S30+#REF!</f>
        <v>#REF!</v>
      </c>
      <c r="H30" s="183" t="e">
        <f>+#REF!+#REF!+#REF!+#REF!+#REF!</f>
        <v>#REF!</v>
      </c>
      <c r="I30" s="108"/>
      <c r="J30" s="115"/>
      <c r="K30" s="115"/>
      <c r="L30" s="115"/>
      <c r="M30" s="176">
        <v>31131</v>
      </c>
      <c r="N30" s="177"/>
      <c r="O30" s="178" t="s">
        <v>40</v>
      </c>
      <c r="P30" s="177" t="s">
        <v>123</v>
      </c>
      <c r="Q30" s="287">
        <f t="shared" si="23"/>
        <v>18000</v>
      </c>
      <c r="R30" s="287">
        <f t="shared" si="23"/>
        <v>2140</v>
      </c>
      <c r="S30" s="287">
        <f t="shared" si="23"/>
        <v>20140</v>
      </c>
      <c r="T30" s="213"/>
      <c r="U30" s="97"/>
    </row>
    <row r="31" spans="1:22" s="98" customFormat="1" ht="20.25" hidden="1" customHeight="1" x14ac:dyDescent="0.25">
      <c r="A31" s="167" t="s">
        <v>328</v>
      </c>
      <c r="B31" s="167"/>
      <c r="C31" s="167"/>
      <c r="D31" s="167"/>
      <c r="E31" s="167"/>
      <c r="F31" s="182" t="e">
        <f>+#REF!+#REF!+#REF!</f>
        <v>#REF!</v>
      </c>
      <c r="G31" s="182" t="e">
        <f>+#REF!+#REF!+Q31+R31+S31+#REF!</f>
        <v>#REF!</v>
      </c>
      <c r="H31" s="183" t="e">
        <f>+#REF!+#REF!+#REF!+#REF!+#REF!</f>
        <v>#REF!</v>
      </c>
      <c r="I31" s="108"/>
      <c r="J31" s="115"/>
      <c r="K31" s="115"/>
      <c r="L31" s="115"/>
      <c r="M31" s="9"/>
      <c r="N31" s="155">
        <v>311310</v>
      </c>
      <c r="O31" s="156" t="s">
        <v>40</v>
      </c>
      <c r="P31" s="157" t="s">
        <v>123</v>
      </c>
      <c r="Q31" s="289">
        <v>18000</v>
      </c>
      <c r="R31" s="289">
        <f>140+2000</f>
        <v>2140</v>
      </c>
      <c r="S31" s="289">
        <f>+Q31+R31</f>
        <v>20140</v>
      </c>
      <c r="T31" s="213"/>
      <c r="U31" s="97"/>
    </row>
    <row r="32" spans="1:22" s="98" customFormat="1" ht="20.25" hidden="1" customHeight="1" x14ac:dyDescent="0.25">
      <c r="A32" s="167" t="s">
        <v>328</v>
      </c>
      <c r="B32" s="167"/>
      <c r="C32" s="167"/>
      <c r="D32" s="180" t="s">
        <v>379</v>
      </c>
      <c r="E32" s="180" t="s">
        <v>380</v>
      </c>
      <c r="F32" s="182" t="e">
        <f>+#REF!+#REF!+#REF!</f>
        <v>#REF!</v>
      </c>
      <c r="G32" s="182" t="e">
        <f>+#REF!+#REF!+Q32+R32+S32+#REF!</f>
        <v>#REF!</v>
      </c>
      <c r="H32" s="183" t="e">
        <f>+#REF!+#REF!+#REF!+#REF!+#REF!</f>
        <v>#REF!</v>
      </c>
      <c r="I32" s="108"/>
      <c r="J32" s="115"/>
      <c r="K32" s="115"/>
      <c r="L32" s="115">
        <v>3114</v>
      </c>
      <c r="M32" s="115"/>
      <c r="N32" s="116"/>
      <c r="O32" s="10" t="s">
        <v>40</v>
      </c>
      <c r="P32" s="111" t="s">
        <v>124</v>
      </c>
      <c r="Q32" s="286">
        <f t="shared" ref="Q32:S32" si="24">Q33</f>
        <v>0</v>
      </c>
      <c r="R32" s="286">
        <f t="shared" si="24"/>
        <v>0</v>
      </c>
      <c r="S32" s="286">
        <f t="shared" si="24"/>
        <v>0</v>
      </c>
      <c r="T32" s="213"/>
      <c r="U32" s="97"/>
    </row>
    <row r="33" spans="1:21" s="98" customFormat="1" ht="20.25" hidden="1" customHeight="1" x14ac:dyDescent="0.25">
      <c r="A33" s="167" t="s">
        <v>328</v>
      </c>
      <c r="B33" s="167"/>
      <c r="C33" s="167"/>
      <c r="D33" s="167"/>
      <c r="E33" s="180" t="s">
        <v>380</v>
      </c>
      <c r="F33" s="182" t="e">
        <f>+#REF!+#REF!+#REF!</f>
        <v>#REF!</v>
      </c>
      <c r="G33" s="182" t="e">
        <f>+#REF!+#REF!+Q33+R33+S33+#REF!</f>
        <v>#REF!</v>
      </c>
      <c r="H33" s="183" t="e">
        <f>+#REF!+#REF!+#REF!+#REF!+#REF!</f>
        <v>#REF!</v>
      </c>
      <c r="I33" s="108"/>
      <c r="J33" s="115"/>
      <c r="K33" s="115"/>
      <c r="L33" s="115"/>
      <c r="M33" s="176">
        <v>31141</v>
      </c>
      <c r="N33" s="177"/>
      <c r="O33" s="178" t="s">
        <v>40</v>
      </c>
      <c r="P33" s="177" t="s">
        <v>124</v>
      </c>
      <c r="Q33" s="287">
        <f t="shared" ref="Q33:R33" si="25">Q34+Q36+Q35</f>
        <v>0</v>
      </c>
      <c r="R33" s="287">
        <f t="shared" si="25"/>
        <v>0</v>
      </c>
      <c r="S33" s="287">
        <f t="shared" ref="S33" si="26">S34+S36+S35</f>
        <v>0</v>
      </c>
      <c r="T33" s="213"/>
      <c r="U33" s="97"/>
    </row>
    <row r="34" spans="1:21" s="98" customFormat="1" ht="20.25" hidden="1" customHeight="1" x14ac:dyDescent="0.25">
      <c r="A34" s="167" t="s">
        <v>328</v>
      </c>
      <c r="B34" s="167"/>
      <c r="C34" s="167"/>
      <c r="D34" s="167"/>
      <c r="E34" s="167"/>
      <c r="F34" s="182" t="e">
        <f>+#REF!+#REF!+#REF!</f>
        <v>#REF!</v>
      </c>
      <c r="G34" s="182" t="e">
        <f>+#REF!+#REF!+Q34+R34+S34+#REF!</f>
        <v>#REF!</v>
      </c>
      <c r="H34" s="183" t="e">
        <f>+#REF!+#REF!+#REF!+#REF!+#REF!</f>
        <v>#REF!</v>
      </c>
      <c r="I34" s="108"/>
      <c r="J34" s="115"/>
      <c r="K34" s="115"/>
      <c r="L34" s="115"/>
      <c r="M34" s="9"/>
      <c r="N34" s="155">
        <v>311410</v>
      </c>
      <c r="O34" s="156" t="s">
        <v>40</v>
      </c>
      <c r="P34" s="157" t="s">
        <v>124</v>
      </c>
      <c r="Q34" s="289"/>
      <c r="R34" s="289"/>
      <c r="S34" s="289">
        <f t="shared" ref="S34:S36" si="27">+Q34+R34</f>
        <v>0</v>
      </c>
      <c r="T34" s="213"/>
      <c r="U34" s="97"/>
    </row>
    <row r="35" spans="1:21" s="98" customFormat="1" ht="20.25" hidden="1" customHeight="1" x14ac:dyDescent="0.25">
      <c r="A35" s="167" t="s">
        <v>328</v>
      </c>
      <c r="B35" s="167"/>
      <c r="C35" s="167"/>
      <c r="D35" s="167"/>
      <c r="E35" s="167"/>
      <c r="F35" s="182" t="e">
        <f>+#REF!+#REF!+#REF!</f>
        <v>#REF!</v>
      </c>
      <c r="G35" s="182" t="e">
        <f>+#REF!+#REF!+Q35+R35+S35+#REF!</f>
        <v>#REF!</v>
      </c>
      <c r="H35" s="183" t="e">
        <f>+#REF!+#REF!+#REF!+#REF!+#REF!</f>
        <v>#REF!</v>
      </c>
      <c r="I35" s="108"/>
      <c r="J35" s="115"/>
      <c r="K35" s="115"/>
      <c r="L35" s="115"/>
      <c r="M35" s="9"/>
      <c r="N35" s="155">
        <v>311410</v>
      </c>
      <c r="O35" s="156" t="s">
        <v>40</v>
      </c>
      <c r="P35" s="157" t="s">
        <v>125</v>
      </c>
      <c r="Q35" s="289">
        <v>0</v>
      </c>
      <c r="R35" s="289"/>
      <c r="S35" s="289">
        <f t="shared" si="27"/>
        <v>0</v>
      </c>
      <c r="T35" s="213"/>
      <c r="U35" s="97"/>
    </row>
    <row r="36" spans="1:21" s="98" customFormat="1" ht="20.25" hidden="1" customHeight="1" x14ac:dyDescent="0.25">
      <c r="A36" s="167" t="s">
        <v>328</v>
      </c>
      <c r="B36" s="167"/>
      <c r="C36" s="167"/>
      <c r="D36" s="167"/>
      <c r="E36" s="167"/>
      <c r="F36" s="182" t="e">
        <f>+#REF!+#REF!+#REF!</f>
        <v>#REF!</v>
      </c>
      <c r="G36" s="182" t="e">
        <f>+#REF!+#REF!+Q36+R36+S36+#REF!</f>
        <v>#REF!</v>
      </c>
      <c r="H36" s="183" t="e">
        <f>+#REF!+#REF!+#REF!+#REF!+#REF!</f>
        <v>#REF!</v>
      </c>
      <c r="I36" s="108"/>
      <c r="J36" s="115"/>
      <c r="K36" s="115"/>
      <c r="L36" s="115"/>
      <c r="M36" s="9"/>
      <c r="N36" s="155">
        <v>311411</v>
      </c>
      <c r="O36" s="156" t="s">
        <v>40</v>
      </c>
      <c r="P36" s="157" t="s">
        <v>126</v>
      </c>
      <c r="Q36" s="289">
        <v>0</v>
      </c>
      <c r="R36" s="289"/>
      <c r="S36" s="289">
        <f t="shared" si="27"/>
        <v>0</v>
      </c>
      <c r="T36" s="213"/>
      <c r="U36" s="97"/>
    </row>
    <row r="37" spans="1:21" s="194" customFormat="1" ht="20.25" hidden="1" customHeight="1" x14ac:dyDescent="0.25">
      <c r="A37" s="172" t="s">
        <v>328</v>
      </c>
      <c r="B37" s="172"/>
      <c r="C37" s="195" t="s">
        <v>376</v>
      </c>
      <c r="D37" s="195" t="s">
        <v>379</v>
      </c>
      <c r="E37" s="195" t="s">
        <v>380</v>
      </c>
      <c r="F37" s="187" t="e">
        <f>+#REF!+#REF!+#REF!</f>
        <v>#REF!</v>
      </c>
      <c r="G37" s="187" t="e">
        <f>+#REF!+#REF!+Q37+R37+S37+#REF!</f>
        <v>#REF!</v>
      </c>
      <c r="H37" s="188" t="e">
        <f>+#REF!+#REF!+#REF!+#REF!+#REF!</f>
        <v>#REF!</v>
      </c>
      <c r="I37" s="108"/>
      <c r="J37" s="115"/>
      <c r="K37" s="115">
        <v>312</v>
      </c>
      <c r="L37" s="115"/>
      <c r="M37" s="115"/>
      <c r="N37" s="116"/>
      <c r="O37" s="10" t="s">
        <v>40</v>
      </c>
      <c r="P37" s="111" t="s">
        <v>127</v>
      </c>
      <c r="Q37" s="286">
        <f t="shared" ref="Q37:S37" si="28">Q38</f>
        <v>23000</v>
      </c>
      <c r="R37" s="286">
        <f t="shared" si="28"/>
        <v>200</v>
      </c>
      <c r="S37" s="286">
        <f t="shared" si="28"/>
        <v>23200</v>
      </c>
      <c r="T37" s="213"/>
      <c r="U37" s="97"/>
    </row>
    <row r="38" spans="1:21" s="98" customFormat="1" ht="20.25" hidden="1" customHeight="1" x14ac:dyDescent="0.25">
      <c r="A38" s="167" t="s">
        <v>328</v>
      </c>
      <c r="B38" s="167"/>
      <c r="C38" s="167"/>
      <c r="D38" s="180" t="s">
        <v>379</v>
      </c>
      <c r="E38" s="180" t="s">
        <v>380</v>
      </c>
      <c r="F38" s="182" t="e">
        <f>+#REF!+#REF!+#REF!</f>
        <v>#REF!</v>
      </c>
      <c r="G38" s="182" t="e">
        <f>+#REF!+#REF!+Q38+R38+S38+#REF!</f>
        <v>#REF!</v>
      </c>
      <c r="H38" s="183" t="e">
        <f>+#REF!+#REF!+#REF!+#REF!+#REF!</f>
        <v>#REF!</v>
      </c>
      <c r="I38" s="108"/>
      <c r="J38" s="115"/>
      <c r="K38" s="115"/>
      <c r="L38" s="115">
        <v>3121</v>
      </c>
      <c r="M38" s="115"/>
      <c r="N38" s="116"/>
      <c r="O38" s="10" t="s">
        <v>40</v>
      </c>
      <c r="P38" s="111" t="s">
        <v>127</v>
      </c>
      <c r="Q38" s="286">
        <f t="shared" ref="Q38:R38" si="29">Q39+Q41+Q43+Q45+Q49+Q47</f>
        <v>23000</v>
      </c>
      <c r="R38" s="286">
        <f t="shared" si="29"/>
        <v>200</v>
      </c>
      <c r="S38" s="286">
        <f t="shared" ref="S38" si="30">S39+S41+S43+S45+S49+S47</f>
        <v>23200</v>
      </c>
      <c r="T38" s="213"/>
      <c r="U38" s="97"/>
    </row>
    <row r="39" spans="1:21" s="98" customFormat="1" ht="20.25" hidden="1" customHeight="1" x14ac:dyDescent="0.25">
      <c r="A39" s="167" t="s">
        <v>328</v>
      </c>
      <c r="B39" s="167"/>
      <c r="C39" s="167"/>
      <c r="D39" s="167"/>
      <c r="E39" s="180" t="s">
        <v>380</v>
      </c>
      <c r="F39" s="182" t="e">
        <f>+#REF!+#REF!+#REF!</f>
        <v>#REF!</v>
      </c>
      <c r="G39" s="182" t="e">
        <f>+#REF!+#REF!+Q39+R39+S39+#REF!</f>
        <v>#REF!</v>
      </c>
      <c r="H39" s="183" t="e">
        <f>+#REF!+#REF!+#REF!+#REF!+#REF!</f>
        <v>#REF!</v>
      </c>
      <c r="I39" s="108"/>
      <c r="J39" s="115"/>
      <c r="K39" s="115"/>
      <c r="L39" s="115"/>
      <c r="M39" s="176">
        <v>31212</v>
      </c>
      <c r="N39" s="177"/>
      <c r="O39" s="178" t="s">
        <v>40</v>
      </c>
      <c r="P39" s="177" t="s">
        <v>128</v>
      </c>
      <c r="Q39" s="287">
        <f t="shared" ref="Q39:S39" si="31">Q40</f>
        <v>4000</v>
      </c>
      <c r="R39" s="287">
        <f t="shared" si="31"/>
        <v>0</v>
      </c>
      <c r="S39" s="287">
        <f t="shared" si="31"/>
        <v>4000</v>
      </c>
      <c r="T39" s="213"/>
      <c r="U39" s="97"/>
    </row>
    <row r="40" spans="1:21" s="98" customFormat="1" ht="20.25" hidden="1" customHeight="1" x14ac:dyDescent="0.25">
      <c r="A40" s="167" t="s">
        <v>328</v>
      </c>
      <c r="B40" s="167"/>
      <c r="C40" s="167"/>
      <c r="D40" s="167"/>
      <c r="E40" s="167"/>
      <c r="F40" s="182" t="e">
        <f>+#REF!+#REF!+#REF!</f>
        <v>#REF!</v>
      </c>
      <c r="G40" s="182" t="e">
        <f>+#REF!+#REF!+Q40+R40+S40+#REF!</f>
        <v>#REF!</v>
      </c>
      <c r="H40" s="183" t="e">
        <f>+#REF!+#REF!+#REF!+#REF!+#REF!</f>
        <v>#REF!</v>
      </c>
      <c r="I40" s="108"/>
      <c r="J40" s="115"/>
      <c r="K40" s="115"/>
      <c r="L40" s="115"/>
      <c r="M40" s="9"/>
      <c r="N40" s="155">
        <v>312120</v>
      </c>
      <c r="O40" s="156" t="s">
        <v>40</v>
      </c>
      <c r="P40" s="157" t="s">
        <v>128</v>
      </c>
      <c r="Q40" s="289">
        <v>4000</v>
      </c>
      <c r="R40" s="289"/>
      <c r="S40" s="289">
        <f>+Q40+R40</f>
        <v>4000</v>
      </c>
      <c r="T40" s="213"/>
      <c r="U40" s="97"/>
    </row>
    <row r="41" spans="1:21" s="98" customFormat="1" ht="20.25" hidden="1" customHeight="1" x14ac:dyDescent="0.25">
      <c r="A41" s="167" t="s">
        <v>328</v>
      </c>
      <c r="B41" s="167"/>
      <c r="C41" s="167"/>
      <c r="D41" s="167"/>
      <c r="E41" s="180" t="s">
        <v>380</v>
      </c>
      <c r="F41" s="182" t="e">
        <f>+#REF!+#REF!+#REF!</f>
        <v>#REF!</v>
      </c>
      <c r="G41" s="182" t="e">
        <f>+#REF!+#REF!+Q41+R41+S41+#REF!</f>
        <v>#REF!</v>
      </c>
      <c r="H41" s="183" t="e">
        <f>+#REF!+#REF!+#REF!+#REF!+#REF!</f>
        <v>#REF!</v>
      </c>
      <c r="I41" s="108"/>
      <c r="J41" s="115"/>
      <c r="K41" s="115"/>
      <c r="L41" s="115"/>
      <c r="M41" s="176">
        <v>31213</v>
      </c>
      <c r="N41" s="177"/>
      <c r="O41" s="178" t="s">
        <v>40</v>
      </c>
      <c r="P41" s="177" t="s">
        <v>129</v>
      </c>
      <c r="Q41" s="287">
        <f t="shared" ref="Q41:S41" si="32">Q42</f>
        <v>0</v>
      </c>
      <c r="R41" s="287">
        <f t="shared" si="32"/>
        <v>0</v>
      </c>
      <c r="S41" s="287">
        <f t="shared" si="32"/>
        <v>0</v>
      </c>
      <c r="T41" s="213"/>
      <c r="U41" s="97"/>
    </row>
    <row r="42" spans="1:21" s="98" customFormat="1" ht="20.25" hidden="1" customHeight="1" x14ac:dyDescent="0.25">
      <c r="A42" s="167" t="s">
        <v>328</v>
      </c>
      <c r="B42" s="167"/>
      <c r="C42" s="167"/>
      <c r="D42" s="167"/>
      <c r="E42" s="167"/>
      <c r="F42" s="182" t="e">
        <f>+#REF!+#REF!+#REF!</f>
        <v>#REF!</v>
      </c>
      <c r="G42" s="182" t="e">
        <f>+#REF!+#REF!+Q42+R42+S42+#REF!</f>
        <v>#REF!</v>
      </c>
      <c r="H42" s="183" t="e">
        <f>+#REF!+#REF!+#REF!+#REF!+#REF!</f>
        <v>#REF!</v>
      </c>
      <c r="I42" s="108"/>
      <c r="J42" s="115"/>
      <c r="K42" s="115"/>
      <c r="L42" s="115"/>
      <c r="M42" s="9"/>
      <c r="N42" s="155">
        <v>312130</v>
      </c>
      <c r="O42" s="156" t="s">
        <v>40</v>
      </c>
      <c r="P42" s="157" t="s">
        <v>129</v>
      </c>
      <c r="Q42" s="289"/>
      <c r="R42" s="289"/>
      <c r="S42" s="289">
        <f>+Q42+R42</f>
        <v>0</v>
      </c>
      <c r="T42" s="213"/>
      <c r="U42" s="97"/>
    </row>
    <row r="43" spans="1:21" s="98" customFormat="1" ht="20.25" hidden="1" customHeight="1" x14ac:dyDescent="0.25">
      <c r="A43" s="167" t="s">
        <v>328</v>
      </c>
      <c r="B43" s="167"/>
      <c r="C43" s="167"/>
      <c r="D43" s="167"/>
      <c r="E43" s="180" t="s">
        <v>380</v>
      </c>
      <c r="F43" s="182" t="e">
        <f>+#REF!+#REF!+#REF!</f>
        <v>#REF!</v>
      </c>
      <c r="G43" s="182" t="e">
        <f>+#REF!+#REF!+Q43+R43+S43+#REF!</f>
        <v>#REF!</v>
      </c>
      <c r="H43" s="183" t="e">
        <f>+#REF!+#REF!+#REF!+#REF!+#REF!</f>
        <v>#REF!</v>
      </c>
      <c r="I43" s="108"/>
      <c r="J43" s="115"/>
      <c r="K43" s="115"/>
      <c r="L43" s="115"/>
      <c r="M43" s="176">
        <v>31214</v>
      </c>
      <c r="N43" s="177"/>
      <c r="O43" s="178" t="s">
        <v>40</v>
      </c>
      <c r="P43" s="177" t="s">
        <v>130</v>
      </c>
      <c r="Q43" s="287">
        <f t="shared" ref="Q43:S43" si="33">Q44</f>
        <v>2700</v>
      </c>
      <c r="R43" s="287">
        <f t="shared" si="33"/>
        <v>200</v>
      </c>
      <c r="S43" s="287">
        <f t="shared" si="33"/>
        <v>2900</v>
      </c>
      <c r="T43" s="213"/>
      <c r="U43" s="97"/>
    </row>
    <row r="44" spans="1:21" s="98" customFormat="1" ht="20.25" hidden="1" customHeight="1" x14ac:dyDescent="0.25">
      <c r="A44" s="167" t="s">
        <v>328</v>
      </c>
      <c r="B44" s="167"/>
      <c r="C44" s="167"/>
      <c r="D44" s="167"/>
      <c r="E44" s="167"/>
      <c r="F44" s="182" t="e">
        <f>+#REF!+#REF!+#REF!</f>
        <v>#REF!</v>
      </c>
      <c r="G44" s="182" t="e">
        <f>+#REF!+#REF!+Q44+R44+S44+#REF!</f>
        <v>#REF!</v>
      </c>
      <c r="H44" s="183" t="e">
        <f>+#REF!+#REF!+#REF!+#REF!+#REF!</f>
        <v>#REF!</v>
      </c>
      <c r="I44" s="108"/>
      <c r="J44" s="115"/>
      <c r="K44" s="115"/>
      <c r="L44" s="115"/>
      <c r="M44" s="9"/>
      <c r="N44" s="155">
        <v>312140</v>
      </c>
      <c r="O44" s="156" t="s">
        <v>40</v>
      </c>
      <c r="P44" s="157" t="s">
        <v>130</v>
      </c>
      <c r="Q44" s="289">
        <v>2700</v>
      </c>
      <c r="R44" s="289">
        <v>200</v>
      </c>
      <c r="S44" s="289">
        <f>+Q44+R44</f>
        <v>2900</v>
      </c>
      <c r="T44" s="213"/>
      <c r="U44" s="97"/>
    </row>
    <row r="45" spans="1:21" s="98" customFormat="1" ht="20.25" hidden="1" customHeight="1" x14ac:dyDescent="0.25">
      <c r="A45" s="167" t="s">
        <v>328</v>
      </c>
      <c r="B45" s="167"/>
      <c r="C45" s="167"/>
      <c r="D45" s="167"/>
      <c r="E45" s="180" t="s">
        <v>380</v>
      </c>
      <c r="F45" s="182" t="e">
        <f>+#REF!+#REF!+#REF!</f>
        <v>#REF!</v>
      </c>
      <c r="G45" s="182" t="e">
        <f>+#REF!+#REF!+Q45+R45+S45+#REF!</f>
        <v>#REF!</v>
      </c>
      <c r="H45" s="183" t="e">
        <f>+#REF!+#REF!+#REF!+#REF!+#REF!</f>
        <v>#REF!</v>
      </c>
      <c r="I45" s="108"/>
      <c r="J45" s="115"/>
      <c r="K45" s="115"/>
      <c r="L45" s="115"/>
      <c r="M45" s="176">
        <v>31215</v>
      </c>
      <c r="N45" s="177"/>
      <c r="O45" s="178" t="s">
        <v>40</v>
      </c>
      <c r="P45" s="177" t="s">
        <v>131</v>
      </c>
      <c r="Q45" s="287">
        <f t="shared" ref="Q45:S45" si="34">Q46</f>
        <v>4000</v>
      </c>
      <c r="R45" s="287">
        <f t="shared" si="34"/>
        <v>0</v>
      </c>
      <c r="S45" s="287">
        <f t="shared" si="34"/>
        <v>4000</v>
      </c>
      <c r="T45" s="213"/>
      <c r="U45" s="97"/>
    </row>
    <row r="46" spans="1:21" s="98" customFormat="1" ht="20.25" hidden="1" customHeight="1" x14ac:dyDescent="0.25">
      <c r="A46" s="167" t="s">
        <v>328</v>
      </c>
      <c r="B46" s="167"/>
      <c r="C46" s="167"/>
      <c r="D46" s="167"/>
      <c r="E46" s="167"/>
      <c r="F46" s="182" t="e">
        <f>+#REF!+#REF!+#REF!</f>
        <v>#REF!</v>
      </c>
      <c r="G46" s="182" t="e">
        <f>+#REF!+#REF!+Q46+R46+S46+#REF!</f>
        <v>#REF!</v>
      </c>
      <c r="H46" s="183" t="e">
        <f>+#REF!+#REF!+#REF!+#REF!+#REF!</f>
        <v>#REF!</v>
      </c>
      <c r="I46" s="108"/>
      <c r="J46" s="115"/>
      <c r="K46" s="115"/>
      <c r="L46" s="115"/>
      <c r="M46" s="9"/>
      <c r="N46" s="155">
        <v>312150</v>
      </c>
      <c r="O46" s="156" t="s">
        <v>40</v>
      </c>
      <c r="P46" s="157" t="s">
        <v>131</v>
      </c>
      <c r="Q46" s="289">
        <v>4000</v>
      </c>
      <c r="R46" s="289"/>
      <c r="S46" s="289">
        <f>+Q46+R46</f>
        <v>4000</v>
      </c>
      <c r="T46" s="213"/>
      <c r="U46" s="97"/>
    </row>
    <row r="47" spans="1:21" s="98" customFormat="1" ht="20.25" hidden="1" customHeight="1" x14ac:dyDescent="0.25">
      <c r="A47" s="167" t="s">
        <v>328</v>
      </c>
      <c r="B47" s="167"/>
      <c r="C47" s="167"/>
      <c r="D47" s="167"/>
      <c r="E47" s="180" t="s">
        <v>380</v>
      </c>
      <c r="F47" s="182" t="e">
        <f>+#REF!+#REF!+#REF!</f>
        <v>#REF!</v>
      </c>
      <c r="G47" s="182" t="e">
        <f>+#REF!+#REF!+Q47+R47+S47+#REF!</f>
        <v>#REF!</v>
      </c>
      <c r="H47" s="183" t="e">
        <f>+#REF!+#REF!+#REF!+#REF!+#REF!</f>
        <v>#REF!</v>
      </c>
      <c r="I47" s="108"/>
      <c r="J47" s="115"/>
      <c r="K47" s="115"/>
      <c r="L47" s="115"/>
      <c r="M47" s="176">
        <v>31216</v>
      </c>
      <c r="N47" s="177"/>
      <c r="O47" s="178" t="s">
        <v>40</v>
      </c>
      <c r="P47" s="177" t="s">
        <v>132</v>
      </c>
      <c r="Q47" s="287">
        <f t="shared" ref="Q47:S47" si="35">Q48</f>
        <v>4300</v>
      </c>
      <c r="R47" s="287">
        <f t="shared" si="35"/>
        <v>0</v>
      </c>
      <c r="S47" s="287">
        <f t="shared" si="35"/>
        <v>4300</v>
      </c>
      <c r="T47" s="213"/>
      <c r="U47" s="97"/>
    </row>
    <row r="48" spans="1:21" s="98" customFormat="1" ht="20.25" hidden="1" customHeight="1" x14ac:dyDescent="0.25">
      <c r="A48" s="167" t="s">
        <v>328</v>
      </c>
      <c r="B48" s="167"/>
      <c r="C48" s="167"/>
      <c r="D48" s="167"/>
      <c r="E48" s="167"/>
      <c r="F48" s="182" t="e">
        <f>+#REF!+#REF!+#REF!</f>
        <v>#REF!</v>
      </c>
      <c r="G48" s="182" t="e">
        <f>+#REF!+#REF!+Q48+R48+S48+#REF!</f>
        <v>#REF!</v>
      </c>
      <c r="H48" s="183" t="e">
        <f>+#REF!+#REF!+#REF!+#REF!+#REF!</f>
        <v>#REF!</v>
      </c>
      <c r="I48" s="108"/>
      <c r="J48" s="115"/>
      <c r="K48" s="115"/>
      <c r="L48" s="115"/>
      <c r="M48" s="9"/>
      <c r="N48" s="155">
        <v>312160</v>
      </c>
      <c r="O48" s="156" t="s">
        <v>40</v>
      </c>
      <c r="P48" s="157" t="s">
        <v>132</v>
      </c>
      <c r="Q48" s="289">
        <v>4300</v>
      </c>
      <c r="R48" s="289"/>
      <c r="S48" s="289">
        <f>+Q48+R48</f>
        <v>4300</v>
      </c>
      <c r="T48" s="213"/>
      <c r="U48" s="97"/>
    </row>
    <row r="49" spans="1:21" s="98" customFormat="1" ht="20.25" hidden="1" customHeight="1" x14ac:dyDescent="0.25">
      <c r="A49" s="167" t="s">
        <v>328</v>
      </c>
      <c r="B49" s="167"/>
      <c r="C49" s="167"/>
      <c r="D49" s="167"/>
      <c r="E49" s="180" t="s">
        <v>380</v>
      </c>
      <c r="F49" s="182" t="e">
        <f>+#REF!+#REF!+#REF!</f>
        <v>#REF!</v>
      </c>
      <c r="G49" s="182" t="e">
        <f>+#REF!+#REF!+Q49+R49+S49+#REF!</f>
        <v>#REF!</v>
      </c>
      <c r="H49" s="183" t="e">
        <f>+#REF!+#REF!+#REF!+#REF!+#REF!</f>
        <v>#REF!</v>
      </c>
      <c r="I49" s="108"/>
      <c r="J49" s="115"/>
      <c r="K49" s="115"/>
      <c r="L49" s="115"/>
      <c r="M49" s="176">
        <v>31219</v>
      </c>
      <c r="N49" s="177"/>
      <c r="O49" s="178" t="s">
        <v>40</v>
      </c>
      <c r="P49" s="177" t="s">
        <v>133</v>
      </c>
      <c r="Q49" s="287">
        <f t="shared" ref="Q49:S49" si="36">Q50</f>
        <v>8000</v>
      </c>
      <c r="R49" s="287">
        <f t="shared" si="36"/>
        <v>0</v>
      </c>
      <c r="S49" s="287">
        <f t="shared" si="36"/>
        <v>8000</v>
      </c>
      <c r="T49" s="213"/>
      <c r="U49" s="97"/>
    </row>
    <row r="50" spans="1:21" s="98" customFormat="1" ht="20.25" hidden="1" customHeight="1" x14ac:dyDescent="0.25">
      <c r="A50" s="167" t="s">
        <v>328</v>
      </c>
      <c r="B50" s="167"/>
      <c r="C50" s="167"/>
      <c r="D50" s="167"/>
      <c r="E50" s="167"/>
      <c r="F50" s="182" t="e">
        <f>+#REF!+#REF!+#REF!</f>
        <v>#REF!</v>
      </c>
      <c r="G50" s="182" t="e">
        <f>+#REF!+#REF!+Q50+R50+S50+#REF!</f>
        <v>#REF!</v>
      </c>
      <c r="H50" s="183" t="e">
        <f>+#REF!+#REF!+#REF!+#REF!+#REF!</f>
        <v>#REF!</v>
      </c>
      <c r="I50" s="108"/>
      <c r="J50" s="115"/>
      <c r="K50" s="115"/>
      <c r="L50" s="115"/>
      <c r="M50" s="9"/>
      <c r="N50" s="155">
        <v>312190</v>
      </c>
      <c r="O50" s="156" t="s">
        <v>40</v>
      </c>
      <c r="P50" s="157" t="s">
        <v>134</v>
      </c>
      <c r="Q50" s="289">
        <v>8000</v>
      </c>
      <c r="R50" s="289"/>
      <c r="S50" s="289">
        <f>+Q50+R50</f>
        <v>8000</v>
      </c>
      <c r="T50" s="213"/>
      <c r="U50" s="97"/>
    </row>
    <row r="51" spans="1:21" s="194" customFormat="1" ht="20.25" hidden="1" customHeight="1" x14ac:dyDescent="0.25">
      <c r="A51" s="172" t="s">
        <v>328</v>
      </c>
      <c r="B51" s="172"/>
      <c r="C51" s="195" t="s">
        <v>376</v>
      </c>
      <c r="D51" s="195" t="s">
        <v>379</v>
      </c>
      <c r="E51" s="195" t="s">
        <v>380</v>
      </c>
      <c r="F51" s="187" t="e">
        <f>+#REF!+#REF!+#REF!</f>
        <v>#REF!</v>
      </c>
      <c r="G51" s="187" t="e">
        <f>+#REF!+#REF!+Q51+R51+S51+#REF!</f>
        <v>#REF!</v>
      </c>
      <c r="H51" s="188" t="e">
        <f>+#REF!+#REF!+#REF!+#REF!+#REF!</f>
        <v>#REF!</v>
      </c>
      <c r="I51" s="108"/>
      <c r="J51" s="115"/>
      <c r="K51" s="115">
        <v>313</v>
      </c>
      <c r="L51" s="115"/>
      <c r="M51" s="115"/>
      <c r="N51" s="116"/>
      <c r="O51" s="10" t="s">
        <v>40</v>
      </c>
      <c r="P51" s="111" t="s">
        <v>135</v>
      </c>
      <c r="Q51" s="286">
        <f t="shared" ref="Q51:R51" si="37">Q52+Q57</f>
        <v>101000</v>
      </c>
      <c r="R51" s="286">
        <f t="shared" si="37"/>
        <v>0</v>
      </c>
      <c r="S51" s="286">
        <f t="shared" ref="S51" si="38">S52+S57</f>
        <v>101000</v>
      </c>
      <c r="T51" s="213"/>
      <c r="U51" s="97"/>
    </row>
    <row r="52" spans="1:21" s="98" customFormat="1" ht="20.25" hidden="1" customHeight="1" x14ac:dyDescent="0.25">
      <c r="A52" s="167" t="s">
        <v>328</v>
      </c>
      <c r="B52" s="167"/>
      <c r="C52" s="167"/>
      <c r="D52" s="180" t="s">
        <v>379</v>
      </c>
      <c r="E52" s="180" t="s">
        <v>380</v>
      </c>
      <c r="F52" s="182" t="e">
        <f>+#REF!+#REF!+#REF!</f>
        <v>#REF!</v>
      </c>
      <c r="G52" s="182" t="e">
        <f>+#REF!+#REF!+Q52+R52+S52+#REF!</f>
        <v>#REF!</v>
      </c>
      <c r="H52" s="183" t="e">
        <f>+#REF!+#REF!+#REF!+#REF!+#REF!</f>
        <v>#REF!</v>
      </c>
      <c r="I52" s="108"/>
      <c r="J52" s="115"/>
      <c r="K52" s="115"/>
      <c r="L52" s="115">
        <v>3132</v>
      </c>
      <c r="M52" s="115"/>
      <c r="N52" s="116"/>
      <c r="O52" s="10" t="s">
        <v>40</v>
      </c>
      <c r="P52" s="111" t="s">
        <v>136</v>
      </c>
      <c r="Q52" s="286">
        <f t="shared" ref="Q52:R52" si="39">Q53+Q55</f>
        <v>101000</v>
      </c>
      <c r="R52" s="286">
        <f t="shared" si="39"/>
        <v>0</v>
      </c>
      <c r="S52" s="286">
        <f t="shared" ref="S52" si="40">S53+S55</f>
        <v>101000</v>
      </c>
      <c r="T52" s="213"/>
      <c r="U52" s="97"/>
    </row>
    <row r="53" spans="1:21" s="98" customFormat="1" ht="20.25" hidden="1" customHeight="1" x14ac:dyDescent="0.25">
      <c r="A53" s="167" t="s">
        <v>328</v>
      </c>
      <c r="B53" s="167"/>
      <c r="C53" s="167"/>
      <c r="D53" s="167"/>
      <c r="E53" s="180" t="s">
        <v>380</v>
      </c>
      <c r="F53" s="182" t="e">
        <f>+#REF!+#REF!+#REF!</f>
        <v>#REF!</v>
      </c>
      <c r="G53" s="182" t="e">
        <f>+#REF!+#REF!+Q53+R53+S53+#REF!</f>
        <v>#REF!</v>
      </c>
      <c r="H53" s="183" t="e">
        <f>+#REF!+#REF!+#REF!+#REF!+#REF!</f>
        <v>#REF!</v>
      </c>
      <c r="I53" s="108"/>
      <c r="J53" s="115"/>
      <c r="K53" s="115"/>
      <c r="L53" s="115"/>
      <c r="M53" s="176">
        <v>31321</v>
      </c>
      <c r="N53" s="177"/>
      <c r="O53" s="178" t="s">
        <v>40</v>
      </c>
      <c r="P53" s="177" t="s">
        <v>136</v>
      </c>
      <c r="Q53" s="287">
        <f t="shared" ref="Q53:S53" si="41">Q54</f>
        <v>101000</v>
      </c>
      <c r="R53" s="287">
        <f t="shared" si="41"/>
        <v>0</v>
      </c>
      <c r="S53" s="287">
        <f t="shared" si="41"/>
        <v>101000</v>
      </c>
      <c r="T53" s="213"/>
      <c r="U53" s="97"/>
    </row>
    <row r="54" spans="1:21" s="98" customFormat="1" ht="20.25" hidden="1" customHeight="1" x14ac:dyDescent="0.25">
      <c r="A54" s="167" t="s">
        <v>328</v>
      </c>
      <c r="B54" s="167"/>
      <c r="C54" s="167"/>
      <c r="D54" s="167"/>
      <c r="E54" s="167"/>
      <c r="F54" s="182" t="e">
        <f>+#REF!+#REF!+#REF!</f>
        <v>#REF!</v>
      </c>
      <c r="G54" s="182" t="e">
        <f>+#REF!+#REF!+Q54+R54+S54+#REF!</f>
        <v>#REF!</v>
      </c>
      <c r="H54" s="183" t="e">
        <f>+#REF!+#REF!+#REF!+#REF!+#REF!</f>
        <v>#REF!</v>
      </c>
      <c r="I54" s="108"/>
      <c r="J54" s="115"/>
      <c r="K54" s="115"/>
      <c r="L54" s="115"/>
      <c r="M54" s="9"/>
      <c r="N54" s="155">
        <v>313210</v>
      </c>
      <c r="O54" s="156" t="s">
        <v>40</v>
      </c>
      <c r="P54" s="157" t="s">
        <v>136</v>
      </c>
      <c r="Q54" s="289">
        <v>101000</v>
      </c>
      <c r="R54" s="289"/>
      <c r="S54" s="289">
        <f>+Q54+R54</f>
        <v>101000</v>
      </c>
      <c r="T54" s="213"/>
      <c r="U54" s="97"/>
    </row>
    <row r="55" spans="1:21" s="98" customFormat="1" ht="20.25" hidden="1" customHeight="1" x14ac:dyDescent="0.25">
      <c r="A55" s="167" t="s">
        <v>328</v>
      </c>
      <c r="B55" s="167"/>
      <c r="C55" s="167"/>
      <c r="D55" s="167"/>
      <c r="E55" s="180" t="s">
        <v>380</v>
      </c>
      <c r="F55" s="182" t="e">
        <f>+#REF!+#REF!+#REF!</f>
        <v>#REF!</v>
      </c>
      <c r="G55" s="182" t="e">
        <f>+#REF!+#REF!+Q55+R55+S55+#REF!</f>
        <v>#REF!</v>
      </c>
      <c r="H55" s="183" t="e">
        <f>+#REF!+#REF!+#REF!+#REF!+#REF!</f>
        <v>#REF!</v>
      </c>
      <c r="I55" s="108"/>
      <c r="J55" s="115"/>
      <c r="K55" s="115"/>
      <c r="L55" s="115"/>
      <c r="M55" s="176">
        <v>31322</v>
      </c>
      <c r="N55" s="177"/>
      <c r="O55" s="178" t="s">
        <v>40</v>
      </c>
      <c r="P55" s="177" t="s">
        <v>136</v>
      </c>
      <c r="Q55" s="287">
        <f t="shared" ref="Q55:S55" si="42">Q56</f>
        <v>0</v>
      </c>
      <c r="R55" s="287">
        <f t="shared" si="42"/>
        <v>0</v>
      </c>
      <c r="S55" s="287">
        <f t="shared" si="42"/>
        <v>0</v>
      </c>
      <c r="T55" s="213"/>
      <c r="U55" s="97"/>
    </row>
    <row r="56" spans="1:21" s="98" customFormat="1" ht="20.25" hidden="1" customHeight="1" x14ac:dyDescent="0.25">
      <c r="A56" s="167" t="s">
        <v>328</v>
      </c>
      <c r="B56" s="167"/>
      <c r="C56" s="167"/>
      <c r="D56" s="167"/>
      <c r="E56" s="167"/>
      <c r="F56" s="182" t="e">
        <f>+#REF!+#REF!+#REF!</f>
        <v>#REF!</v>
      </c>
      <c r="G56" s="182" t="e">
        <f>+#REF!+#REF!+Q56+R56+S56+#REF!</f>
        <v>#REF!</v>
      </c>
      <c r="H56" s="183" t="e">
        <f>+#REF!+#REF!+#REF!+#REF!+#REF!</f>
        <v>#REF!</v>
      </c>
      <c r="I56" s="108"/>
      <c r="J56" s="115"/>
      <c r="K56" s="115"/>
      <c r="L56" s="115"/>
      <c r="M56" s="9"/>
      <c r="N56" s="155">
        <v>313220</v>
      </c>
      <c r="O56" s="156" t="s">
        <v>40</v>
      </c>
      <c r="P56" s="157" t="s">
        <v>136</v>
      </c>
      <c r="Q56" s="289">
        <v>0</v>
      </c>
      <c r="R56" s="289"/>
      <c r="S56" s="289">
        <f>+Q56+R56</f>
        <v>0</v>
      </c>
      <c r="T56" s="213"/>
      <c r="U56" s="97"/>
    </row>
    <row r="57" spans="1:21" s="98" customFormat="1" ht="20.25" hidden="1" customHeight="1" x14ac:dyDescent="0.25">
      <c r="A57" s="167" t="s">
        <v>328</v>
      </c>
      <c r="B57" s="167"/>
      <c r="C57" s="167"/>
      <c r="D57" s="180" t="s">
        <v>379</v>
      </c>
      <c r="E57" s="180" t="s">
        <v>380</v>
      </c>
      <c r="F57" s="182" t="e">
        <f>+#REF!+#REF!+#REF!</f>
        <v>#REF!</v>
      </c>
      <c r="G57" s="182" t="e">
        <f>+#REF!+#REF!+Q57+R57+S57+#REF!</f>
        <v>#REF!</v>
      </c>
      <c r="H57" s="183" t="e">
        <f>+#REF!+#REF!+#REF!+#REF!+#REF!</f>
        <v>#REF!</v>
      </c>
      <c r="I57" s="108"/>
      <c r="J57" s="115"/>
      <c r="K57" s="115"/>
      <c r="L57" s="115">
        <v>3133</v>
      </c>
      <c r="M57" s="115"/>
      <c r="N57" s="116"/>
      <c r="O57" s="10" t="s">
        <v>40</v>
      </c>
      <c r="P57" s="111" t="s">
        <v>136</v>
      </c>
      <c r="Q57" s="286">
        <f t="shared" ref="Q57:S58" si="43">Q58</f>
        <v>0</v>
      </c>
      <c r="R57" s="286">
        <f t="shared" si="43"/>
        <v>0</v>
      </c>
      <c r="S57" s="286">
        <f t="shared" si="43"/>
        <v>0</v>
      </c>
      <c r="T57" s="213"/>
      <c r="U57" s="97"/>
    </row>
    <row r="58" spans="1:21" s="98" customFormat="1" ht="20.25" hidden="1" customHeight="1" x14ac:dyDescent="0.25">
      <c r="A58" s="167" t="s">
        <v>328</v>
      </c>
      <c r="B58" s="167"/>
      <c r="C58" s="167"/>
      <c r="D58" s="167"/>
      <c r="E58" s="180" t="s">
        <v>380</v>
      </c>
      <c r="F58" s="182" t="e">
        <f>+#REF!+#REF!+#REF!</f>
        <v>#REF!</v>
      </c>
      <c r="G58" s="182" t="e">
        <f>+#REF!+#REF!+Q58+R58+S58+#REF!</f>
        <v>#REF!</v>
      </c>
      <c r="H58" s="183" t="e">
        <f>+#REF!+#REF!+#REF!+#REF!+#REF!</f>
        <v>#REF!</v>
      </c>
      <c r="I58" s="108"/>
      <c r="J58" s="115"/>
      <c r="K58" s="115"/>
      <c r="L58" s="115"/>
      <c r="M58" s="176">
        <v>31332</v>
      </c>
      <c r="N58" s="177"/>
      <c r="O58" s="178" t="s">
        <v>40</v>
      </c>
      <c r="P58" s="177" t="s">
        <v>136</v>
      </c>
      <c r="Q58" s="287">
        <f t="shared" si="43"/>
        <v>0</v>
      </c>
      <c r="R58" s="287">
        <f t="shared" si="43"/>
        <v>0</v>
      </c>
      <c r="S58" s="287">
        <f t="shared" si="43"/>
        <v>0</v>
      </c>
      <c r="T58" s="213"/>
      <c r="U58" s="97"/>
    </row>
    <row r="59" spans="1:21" s="98" customFormat="1" ht="20.25" hidden="1" customHeight="1" x14ac:dyDescent="0.25">
      <c r="A59" s="167" t="s">
        <v>328</v>
      </c>
      <c r="B59" s="167"/>
      <c r="C59" s="167"/>
      <c r="D59" s="167"/>
      <c r="E59" s="167"/>
      <c r="F59" s="182" t="e">
        <f>+#REF!+#REF!+#REF!</f>
        <v>#REF!</v>
      </c>
      <c r="G59" s="182" t="e">
        <f>+#REF!+#REF!+Q59+R59+S59+#REF!</f>
        <v>#REF!</v>
      </c>
      <c r="H59" s="183" t="e">
        <f>+#REF!+#REF!+#REF!+#REF!+#REF!</f>
        <v>#REF!</v>
      </c>
      <c r="I59" s="108"/>
      <c r="J59" s="115"/>
      <c r="K59" s="115"/>
      <c r="L59" s="115"/>
      <c r="M59" s="9"/>
      <c r="N59" s="155">
        <v>313320</v>
      </c>
      <c r="O59" s="156" t="s">
        <v>40</v>
      </c>
      <c r="P59" s="157" t="s">
        <v>136</v>
      </c>
      <c r="Q59" s="289">
        <v>0</v>
      </c>
      <c r="R59" s="289"/>
      <c r="S59" s="289">
        <f>+Q59+R59</f>
        <v>0</v>
      </c>
      <c r="T59" s="213"/>
      <c r="U59" s="97"/>
    </row>
    <row r="60" spans="1:21" s="171" customFormat="1" ht="20.25" customHeight="1" x14ac:dyDescent="0.25">
      <c r="A60" s="167" t="s">
        <v>328</v>
      </c>
      <c r="B60" s="180" t="s">
        <v>345</v>
      </c>
      <c r="C60" s="180" t="s">
        <v>376</v>
      </c>
      <c r="D60" s="180" t="s">
        <v>379</v>
      </c>
      <c r="E60" s="180" t="s">
        <v>380</v>
      </c>
      <c r="F60" s="182" t="e">
        <f>+#REF!+#REF!+#REF!</f>
        <v>#REF!</v>
      </c>
      <c r="G60" s="182" t="e">
        <f>+#REF!+#REF!+Q60+R60+S60+#REF!</f>
        <v>#REF!</v>
      </c>
      <c r="H60" s="183" t="e">
        <f>+#REF!+#REF!+#REF!+#REF!+#REF!</f>
        <v>#REF!</v>
      </c>
      <c r="I60" s="231"/>
      <c r="J60" s="231">
        <v>32</v>
      </c>
      <c r="K60" s="231"/>
      <c r="L60" s="231"/>
      <c r="M60" s="231"/>
      <c r="N60" s="231"/>
      <c r="O60" s="257" t="s">
        <v>40</v>
      </c>
      <c r="P60" s="232" t="s">
        <v>7</v>
      </c>
      <c r="Q60" s="233">
        <v>535390</v>
      </c>
      <c r="R60" s="233">
        <v>0</v>
      </c>
      <c r="S60" s="233">
        <f t="shared" ref="S60" si="44">S61+S82+S119+S185+S189</f>
        <v>535390</v>
      </c>
      <c r="T60" s="213"/>
      <c r="U60" s="97"/>
    </row>
    <row r="61" spans="1:21" s="194" customFormat="1" ht="20.25" hidden="1" customHeight="1" x14ac:dyDescent="0.25">
      <c r="A61" s="172" t="s">
        <v>328</v>
      </c>
      <c r="B61" s="172"/>
      <c r="C61" s="195" t="s">
        <v>376</v>
      </c>
      <c r="D61" s="195" t="s">
        <v>379</v>
      </c>
      <c r="E61" s="195" t="s">
        <v>380</v>
      </c>
      <c r="F61" s="187" t="e">
        <f>+#REF!+#REF!+#REF!</f>
        <v>#REF!</v>
      </c>
      <c r="G61" s="187" t="e">
        <f>+#REF!+#REF!+Q61+R61+S61+#REF!</f>
        <v>#REF!</v>
      </c>
      <c r="H61" s="188" t="e">
        <f>+#REF!+#REF!+#REF!+#REF!+#REF!</f>
        <v>#REF!</v>
      </c>
      <c r="I61" s="108"/>
      <c r="J61" s="115"/>
      <c r="K61" s="115">
        <v>321</v>
      </c>
      <c r="L61" s="115"/>
      <c r="M61" s="115"/>
      <c r="N61" s="116"/>
      <c r="O61" s="10" t="s">
        <v>40</v>
      </c>
      <c r="P61" s="111" t="s">
        <v>137</v>
      </c>
      <c r="Q61" s="286">
        <f t="shared" ref="Q61:R61" si="45">Q62+Q71+Q76</f>
        <v>28220</v>
      </c>
      <c r="R61" s="286">
        <f t="shared" si="45"/>
        <v>1178</v>
      </c>
      <c r="S61" s="286">
        <f t="shared" ref="S61" si="46">S62+S71+S76</f>
        <v>29398</v>
      </c>
      <c r="T61" s="213"/>
      <c r="U61" s="97"/>
    </row>
    <row r="62" spans="1:21" s="98" customFormat="1" ht="20.25" hidden="1" customHeight="1" x14ac:dyDescent="0.25">
      <c r="A62" s="167" t="s">
        <v>328</v>
      </c>
      <c r="B62" s="167"/>
      <c r="C62" s="167"/>
      <c r="D62" s="180" t="s">
        <v>379</v>
      </c>
      <c r="E62" s="180" t="s">
        <v>380</v>
      </c>
      <c r="F62" s="182" t="e">
        <f>+#REF!+#REF!+#REF!</f>
        <v>#REF!</v>
      </c>
      <c r="G62" s="182" t="e">
        <f>+#REF!+#REF!+Q62+R62+S62+#REF!</f>
        <v>#REF!</v>
      </c>
      <c r="H62" s="183" t="e">
        <f>+#REF!+#REF!+#REF!+#REF!+#REF!</f>
        <v>#REF!</v>
      </c>
      <c r="I62" s="108"/>
      <c r="J62" s="115"/>
      <c r="K62" s="115"/>
      <c r="L62" s="115">
        <v>3211</v>
      </c>
      <c r="M62" s="120"/>
      <c r="N62" s="121"/>
      <c r="O62" s="10" t="s">
        <v>40</v>
      </c>
      <c r="P62" s="111" t="s">
        <v>138</v>
      </c>
      <c r="Q62" s="286">
        <f t="shared" ref="Q62:R62" si="47">Q63+Q65+Q67+Q69</f>
        <v>4440</v>
      </c>
      <c r="R62" s="286">
        <f t="shared" si="47"/>
        <v>608</v>
      </c>
      <c r="S62" s="286">
        <f t="shared" ref="S62" si="48">S63+S65+S67+S69</f>
        <v>5048</v>
      </c>
      <c r="T62" s="213"/>
      <c r="U62" s="97"/>
    </row>
    <row r="63" spans="1:21" s="98" customFormat="1" ht="20.25" hidden="1" customHeight="1" x14ac:dyDescent="0.25">
      <c r="A63" s="167" t="s">
        <v>328</v>
      </c>
      <c r="B63" s="167"/>
      <c r="C63" s="167"/>
      <c r="D63" s="167"/>
      <c r="E63" s="180" t="s">
        <v>380</v>
      </c>
      <c r="F63" s="182" t="e">
        <f>+#REF!+#REF!+#REF!</f>
        <v>#REF!</v>
      </c>
      <c r="G63" s="182" t="e">
        <f>+#REF!+#REF!+Q63+R63+S63+#REF!</f>
        <v>#REF!</v>
      </c>
      <c r="H63" s="183" t="e">
        <f>+#REF!+#REF!+#REF!+#REF!+#REF!</f>
        <v>#REF!</v>
      </c>
      <c r="I63" s="108"/>
      <c r="J63" s="115"/>
      <c r="K63" s="115"/>
      <c r="L63" s="115"/>
      <c r="M63" s="176">
        <v>32111</v>
      </c>
      <c r="N63" s="177"/>
      <c r="O63" s="178" t="s">
        <v>40</v>
      </c>
      <c r="P63" s="177" t="s">
        <v>139</v>
      </c>
      <c r="Q63" s="287">
        <f t="shared" ref="Q63:S63" si="49">Q64</f>
        <v>1300</v>
      </c>
      <c r="R63" s="287">
        <f t="shared" si="49"/>
        <v>300</v>
      </c>
      <c r="S63" s="287">
        <f t="shared" si="49"/>
        <v>1600</v>
      </c>
      <c r="T63" s="213"/>
      <c r="U63" s="97"/>
    </row>
    <row r="64" spans="1:21" s="98" customFormat="1" ht="20.25" hidden="1" customHeight="1" x14ac:dyDescent="0.25">
      <c r="A64" s="167" t="s">
        <v>328</v>
      </c>
      <c r="B64" s="167"/>
      <c r="C64" s="167"/>
      <c r="D64" s="167"/>
      <c r="E64" s="167"/>
      <c r="F64" s="182" t="e">
        <f>+#REF!+#REF!+#REF!</f>
        <v>#REF!</v>
      </c>
      <c r="G64" s="182" t="e">
        <f>+#REF!+#REF!+Q64+R64+S64+#REF!</f>
        <v>#REF!</v>
      </c>
      <c r="H64" s="183" t="e">
        <f>+#REF!+#REF!+#REF!+#REF!+#REF!</f>
        <v>#REF!</v>
      </c>
      <c r="I64" s="108"/>
      <c r="J64" s="115"/>
      <c r="K64" s="115"/>
      <c r="L64" s="115"/>
      <c r="M64" s="9"/>
      <c r="N64" s="155">
        <v>321110</v>
      </c>
      <c r="O64" s="156" t="s">
        <v>40</v>
      </c>
      <c r="P64" s="157" t="s">
        <v>139</v>
      </c>
      <c r="Q64" s="289">
        <v>1300</v>
      </c>
      <c r="R64" s="289">
        <f>210+60+30</f>
        <v>300</v>
      </c>
      <c r="S64" s="289">
        <f>+Q64+R64</f>
        <v>1600</v>
      </c>
      <c r="T64" s="213"/>
      <c r="U64" s="97"/>
    </row>
    <row r="65" spans="1:21" s="98" customFormat="1" ht="20.25" hidden="1" customHeight="1" x14ac:dyDescent="0.25">
      <c r="A65" s="167" t="s">
        <v>328</v>
      </c>
      <c r="B65" s="167"/>
      <c r="C65" s="167"/>
      <c r="D65" s="167"/>
      <c r="E65" s="180" t="s">
        <v>380</v>
      </c>
      <c r="F65" s="182" t="e">
        <f>+#REF!+#REF!+#REF!</f>
        <v>#REF!</v>
      </c>
      <c r="G65" s="182" t="e">
        <f>+#REF!+#REF!+Q65+R65+S65+#REF!</f>
        <v>#REF!</v>
      </c>
      <c r="H65" s="183" t="e">
        <f>+#REF!+#REF!+#REF!+#REF!+#REF!</f>
        <v>#REF!</v>
      </c>
      <c r="I65" s="108"/>
      <c r="J65" s="115"/>
      <c r="K65" s="115"/>
      <c r="L65" s="115"/>
      <c r="M65" s="176">
        <v>32113</v>
      </c>
      <c r="N65" s="177"/>
      <c r="O65" s="178" t="s">
        <v>40</v>
      </c>
      <c r="P65" s="177" t="s">
        <v>140</v>
      </c>
      <c r="Q65" s="287">
        <f t="shared" ref="Q65:S65" si="50">Q66</f>
        <v>2500</v>
      </c>
      <c r="R65" s="287">
        <f t="shared" si="50"/>
        <v>308</v>
      </c>
      <c r="S65" s="287">
        <f t="shared" si="50"/>
        <v>2808</v>
      </c>
      <c r="T65" s="213"/>
      <c r="U65" s="97"/>
    </row>
    <row r="66" spans="1:21" s="98" customFormat="1" ht="20.25" hidden="1" customHeight="1" x14ac:dyDescent="0.25">
      <c r="A66" s="167" t="s">
        <v>328</v>
      </c>
      <c r="B66" s="167"/>
      <c r="C66" s="167"/>
      <c r="D66" s="167"/>
      <c r="E66" s="167"/>
      <c r="F66" s="182" t="e">
        <f>+#REF!+#REF!+#REF!</f>
        <v>#REF!</v>
      </c>
      <c r="G66" s="182" t="e">
        <f>+#REF!+#REF!+Q66+R66+S66+#REF!</f>
        <v>#REF!</v>
      </c>
      <c r="H66" s="183" t="e">
        <f>+#REF!+#REF!+#REF!+#REF!+#REF!</f>
        <v>#REF!</v>
      </c>
      <c r="I66" s="108"/>
      <c r="J66" s="115"/>
      <c r="K66" s="115"/>
      <c r="L66" s="115"/>
      <c r="M66" s="9"/>
      <c r="N66" s="155">
        <v>321130</v>
      </c>
      <c r="O66" s="156" t="s">
        <v>40</v>
      </c>
      <c r="P66" s="157" t="s">
        <v>140</v>
      </c>
      <c r="Q66" s="289">
        <v>2500</v>
      </c>
      <c r="R66" s="289">
        <f>228+80</f>
        <v>308</v>
      </c>
      <c r="S66" s="289">
        <f>+Q66+R66</f>
        <v>2808</v>
      </c>
      <c r="T66" s="213"/>
      <c r="U66" s="97"/>
    </row>
    <row r="67" spans="1:21" s="98" customFormat="1" ht="20.25" hidden="1" customHeight="1" x14ac:dyDescent="0.25">
      <c r="A67" s="167" t="s">
        <v>328</v>
      </c>
      <c r="B67" s="167"/>
      <c r="C67" s="167"/>
      <c r="D67" s="167"/>
      <c r="E67" s="180" t="s">
        <v>380</v>
      </c>
      <c r="F67" s="182" t="e">
        <f>+#REF!+#REF!+#REF!</f>
        <v>#REF!</v>
      </c>
      <c r="G67" s="182" t="e">
        <f>+#REF!+#REF!+Q67+R67+S67+#REF!</f>
        <v>#REF!</v>
      </c>
      <c r="H67" s="183" t="e">
        <f>+#REF!+#REF!+#REF!+#REF!+#REF!</f>
        <v>#REF!</v>
      </c>
      <c r="I67" s="108"/>
      <c r="J67" s="115"/>
      <c r="K67" s="115"/>
      <c r="L67" s="115"/>
      <c r="M67" s="176">
        <v>32115</v>
      </c>
      <c r="N67" s="177"/>
      <c r="O67" s="178" t="s">
        <v>40</v>
      </c>
      <c r="P67" s="177" t="s">
        <v>141</v>
      </c>
      <c r="Q67" s="287">
        <f t="shared" ref="Q67:S67" si="51">Q68</f>
        <v>340</v>
      </c>
      <c r="R67" s="287">
        <f t="shared" si="51"/>
        <v>0</v>
      </c>
      <c r="S67" s="287">
        <f t="shared" si="51"/>
        <v>340</v>
      </c>
      <c r="T67" s="213"/>
      <c r="U67" s="97"/>
    </row>
    <row r="68" spans="1:21" s="98" customFormat="1" ht="20.25" hidden="1" customHeight="1" x14ac:dyDescent="0.25">
      <c r="A68" s="167" t="s">
        <v>328</v>
      </c>
      <c r="B68" s="167"/>
      <c r="C68" s="167"/>
      <c r="D68" s="167"/>
      <c r="E68" s="167"/>
      <c r="F68" s="182" t="e">
        <f>+#REF!+#REF!+#REF!</f>
        <v>#REF!</v>
      </c>
      <c r="G68" s="182" t="e">
        <f>+#REF!+#REF!+Q68+R68+S68+#REF!</f>
        <v>#REF!</v>
      </c>
      <c r="H68" s="183" t="e">
        <f>+#REF!+#REF!+#REF!+#REF!+#REF!</f>
        <v>#REF!</v>
      </c>
      <c r="I68" s="108"/>
      <c r="J68" s="115"/>
      <c r="K68" s="115"/>
      <c r="L68" s="115"/>
      <c r="M68" s="9"/>
      <c r="N68" s="155">
        <v>321150</v>
      </c>
      <c r="O68" s="156" t="s">
        <v>40</v>
      </c>
      <c r="P68" s="157" t="s">
        <v>141</v>
      </c>
      <c r="Q68" s="289">
        <v>340</v>
      </c>
      <c r="R68" s="289"/>
      <c r="S68" s="289">
        <f>+Q68+R68</f>
        <v>340</v>
      </c>
      <c r="T68" s="213"/>
      <c r="U68" s="97"/>
    </row>
    <row r="69" spans="1:21" s="98" customFormat="1" ht="20.25" hidden="1" customHeight="1" x14ac:dyDescent="0.25">
      <c r="A69" s="167" t="s">
        <v>328</v>
      </c>
      <c r="B69" s="167"/>
      <c r="C69" s="167"/>
      <c r="D69" s="167"/>
      <c r="E69" s="180" t="s">
        <v>380</v>
      </c>
      <c r="F69" s="182" t="e">
        <f>+#REF!+#REF!+#REF!</f>
        <v>#REF!</v>
      </c>
      <c r="G69" s="182" t="e">
        <f>+#REF!+#REF!+Q69+R69+S69+#REF!</f>
        <v>#REF!</v>
      </c>
      <c r="H69" s="183" t="e">
        <f>+#REF!+#REF!+#REF!+#REF!+#REF!</f>
        <v>#REF!</v>
      </c>
      <c r="I69" s="108"/>
      <c r="J69" s="115"/>
      <c r="K69" s="115"/>
      <c r="L69" s="115"/>
      <c r="M69" s="176">
        <v>32119</v>
      </c>
      <c r="N69" s="177"/>
      <c r="O69" s="178" t="s">
        <v>40</v>
      </c>
      <c r="P69" s="177" t="s">
        <v>142</v>
      </c>
      <c r="Q69" s="287">
        <f t="shared" ref="Q69:S69" si="52">Q70</f>
        <v>300</v>
      </c>
      <c r="R69" s="287">
        <f t="shared" si="52"/>
        <v>0</v>
      </c>
      <c r="S69" s="287">
        <f t="shared" si="52"/>
        <v>300</v>
      </c>
      <c r="T69" s="213"/>
      <c r="U69" s="97"/>
    </row>
    <row r="70" spans="1:21" s="98" customFormat="1" ht="20.25" hidden="1" customHeight="1" x14ac:dyDescent="0.25">
      <c r="A70" s="167" t="s">
        <v>328</v>
      </c>
      <c r="B70" s="167"/>
      <c r="C70" s="167"/>
      <c r="D70" s="167"/>
      <c r="E70" s="167"/>
      <c r="F70" s="182" t="e">
        <f>+#REF!+#REF!+#REF!</f>
        <v>#REF!</v>
      </c>
      <c r="G70" s="182" t="e">
        <f>+#REF!+#REF!+Q70+R70+S70+#REF!</f>
        <v>#REF!</v>
      </c>
      <c r="H70" s="183" t="e">
        <f>+#REF!+#REF!+#REF!+#REF!+#REF!</f>
        <v>#REF!</v>
      </c>
      <c r="I70" s="108"/>
      <c r="J70" s="115"/>
      <c r="K70" s="115"/>
      <c r="L70" s="115"/>
      <c r="M70" s="9"/>
      <c r="N70" s="155">
        <v>321190</v>
      </c>
      <c r="O70" s="156" t="s">
        <v>40</v>
      </c>
      <c r="P70" s="157" t="s">
        <v>142</v>
      </c>
      <c r="Q70" s="289">
        <v>300</v>
      </c>
      <c r="R70" s="289"/>
      <c r="S70" s="289">
        <f>+Q70+R70</f>
        <v>300</v>
      </c>
      <c r="T70" s="213"/>
      <c r="U70" s="97"/>
    </row>
    <row r="71" spans="1:21" s="98" customFormat="1" ht="20.25" hidden="1" customHeight="1" x14ac:dyDescent="0.25">
      <c r="A71" s="167" t="s">
        <v>328</v>
      </c>
      <c r="B71" s="167"/>
      <c r="C71" s="167"/>
      <c r="D71" s="180" t="s">
        <v>379</v>
      </c>
      <c r="E71" s="180" t="s">
        <v>380</v>
      </c>
      <c r="F71" s="182" t="e">
        <f>+#REF!+#REF!+#REF!</f>
        <v>#REF!</v>
      </c>
      <c r="G71" s="182" t="e">
        <f>+#REF!+#REF!+Q71+R71+S71+#REF!</f>
        <v>#REF!</v>
      </c>
      <c r="H71" s="183" t="e">
        <f>+#REF!+#REF!+#REF!+#REF!+#REF!</f>
        <v>#REF!</v>
      </c>
      <c r="I71" s="108"/>
      <c r="J71" s="115"/>
      <c r="K71" s="115"/>
      <c r="L71" s="115">
        <v>3212</v>
      </c>
      <c r="M71" s="120"/>
      <c r="N71" s="121"/>
      <c r="O71" s="10" t="s">
        <v>40</v>
      </c>
      <c r="P71" s="111" t="s">
        <v>143</v>
      </c>
      <c r="Q71" s="286">
        <f t="shared" ref="Q71:R71" si="53">Q72+Q74</f>
        <v>12780</v>
      </c>
      <c r="R71" s="286">
        <f t="shared" si="53"/>
        <v>0</v>
      </c>
      <c r="S71" s="286">
        <f t="shared" ref="S71" si="54">S72+S74</f>
        <v>12780</v>
      </c>
      <c r="T71" s="213"/>
      <c r="U71" s="97"/>
    </row>
    <row r="72" spans="1:21" s="98" customFormat="1" ht="20.25" hidden="1" customHeight="1" x14ac:dyDescent="0.25">
      <c r="A72" s="167" t="s">
        <v>328</v>
      </c>
      <c r="B72" s="167"/>
      <c r="C72" s="167"/>
      <c r="D72" s="167"/>
      <c r="E72" s="180" t="s">
        <v>380</v>
      </c>
      <c r="F72" s="182" t="e">
        <f>+#REF!+#REF!+#REF!</f>
        <v>#REF!</v>
      </c>
      <c r="G72" s="182" t="e">
        <f>+#REF!+#REF!+Q72+R72+S72+#REF!</f>
        <v>#REF!</v>
      </c>
      <c r="H72" s="183" t="e">
        <f>+#REF!+#REF!+#REF!+#REF!+#REF!</f>
        <v>#REF!</v>
      </c>
      <c r="I72" s="108"/>
      <c r="J72" s="115"/>
      <c r="K72" s="115"/>
      <c r="L72" s="115"/>
      <c r="M72" s="176">
        <v>32121</v>
      </c>
      <c r="N72" s="177"/>
      <c r="O72" s="178" t="s">
        <v>40</v>
      </c>
      <c r="P72" s="177" t="s">
        <v>144</v>
      </c>
      <c r="Q72" s="287">
        <f t="shared" ref="Q72:S72" si="55">Q73</f>
        <v>11780</v>
      </c>
      <c r="R72" s="287">
        <f t="shared" si="55"/>
        <v>0</v>
      </c>
      <c r="S72" s="287">
        <f t="shared" si="55"/>
        <v>11780</v>
      </c>
      <c r="T72" s="213"/>
      <c r="U72" s="97"/>
    </row>
    <row r="73" spans="1:21" s="98" customFormat="1" ht="20.25" hidden="1" customHeight="1" x14ac:dyDescent="0.25">
      <c r="A73" s="167" t="s">
        <v>328</v>
      </c>
      <c r="B73" s="167"/>
      <c r="C73" s="167"/>
      <c r="D73" s="167"/>
      <c r="E73" s="167"/>
      <c r="F73" s="182" t="e">
        <f>+#REF!+#REF!+#REF!</f>
        <v>#REF!</v>
      </c>
      <c r="G73" s="182" t="e">
        <f>+#REF!+#REF!+Q73+R73+S73+#REF!</f>
        <v>#REF!</v>
      </c>
      <c r="H73" s="183" t="e">
        <f>+#REF!+#REF!+#REF!+#REF!+#REF!</f>
        <v>#REF!</v>
      </c>
      <c r="I73" s="108"/>
      <c r="J73" s="115"/>
      <c r="K73" s="115"/>
      <c r="L73" s="115"/>
      <c r="M73" s="9"/>
      <c r="N73" s="155">
        <v>321210</v>
      </c>
      <c r="O73" s="156" t="s">
        <v>40</v>
      </c>
      <c r="P73" s="157" t="s">
        <v>144</v>
      </c>
      <c r="Q73" s="289">
        <v>11780</v>
      </c>
      <c r="R73" s="289">
        <v>0</v>
      </c>
      <c r="S73" s="289">
        <f>+Q73+R73</f>
        <v>11780</v>
      </c>
      <c r="T73" s="213"/>
      <c r="U73" s="97"/>
    </row>
    <row r="74" spans="1:21" s="98" customFormat="1" ht="20.25" hidden="1" customHeight="1" x14ac:dyDescent="0.25">
      <c r="A74" s="167" t="s">
        <v>328</v>
      </c>
      <c r="B74" s="167"/>
      <c r="C74" s="167"/>
      <c r="D74" s="167"/>
      <c r="E74" s="180" t="s">
        <v>380</v>
      </c>
      <c r="F74" s="182" t="e">
        <f>+#REF!+#REF!+#REF!</f>
        <v>#REF!</v>
      </c>
      <c r="G74" s="182" t="e">
        <f>+#REF!+#REF!+Q74+R74+S74+#REF!</f>
        <v>#REF!</v>
      </c>
      <c r="H74" s="183" t="e">
        <f>+#REF!+#REF!+#REF!+#REF!+#REF!</f>
        <v>#REF!</v>
      </c>
      <c r="I74" s="108"/>
      <c r="J74" s="115"/>
      <c r="K74" s="115"/>
      <c r="L74" s="115"/>
      <c r="M74" s="176">
        <v>32123</v>
      </c>
      <c r="N74" s="177"/>
      <c r="O74" s="178" t="s">
        <v>40</v>
      </c>
      <c r="P74" s="177" t="s">
        <v>145</v>
      </c>
      <c r="Q74" s="287">
        <f t="shared" ref="Q74:S74" si="56">Q75</f>
        <v>1000</v>
      </c>
      <c r="R74" s="287">
        <f t="shared" si="56"/>
        <v>0</v>
      </c>
      <c r="S74" s="287">
        <f t="shared" si="56"/>
        <v>1000</v>
      </c>
      <c r="T74" s="213"/>
      <c r="U74" s="97"/>
    </row>
    <row r="75" spans="1:21" s="98" customFormat="1" ht="20.25" hidden="1" customHeight="1" x14ac:dyDescent="0.25">
      <c r="A75" s="167" t="s">
        <v>328</v>
      </c>
      <c r="B75" s="167"/>
      <c r="C75" s="167"/>
      <c r="D75" s="167"/>
      <c r="E75" s="167"/>
      <c r="F75" s="182" t="e">
        <f>+#REF!+#REF!+#REF!</f>
        <v>#REF!</v>
      </c>
      <c r="G75" s="182" t="e">
        <f>+#REF!+#REF!+Q75+R75+S75+#REF!</f>
        <v>#REF!</v>
      </c>
      <c r="H75" s="183" t="e">
        <f>+#REF!+#REF!+#REF!+#REF!+#REF!</f>
        <v>#REF!</v>
      </c>
      <c r="I75" s="108"/>
      <c r="J75" s="115"/>
      <c r="K75" s="115"/>
      <c r="L75" s="115"/>
      <c r="M75" s="9"/>
      <c r="N75" s="155">
        <v>321230</v>
      </c>
      <c r="O75" s="156" t="s">
        <v>40</v>
      </c>
      <c r="P75" s="157" t="s">
        <v>145</v>
      </c>
      <c r="Q75" s="289">
        <v>1000</v>
      </c>
      <c r="R75" s="289"/>
      <c r="S75" s="289">
        <f>+Q75+R75</f>
        <v>1000</v>
      </c>
      <c r="T75" s="213"/>
      <c r="U75" s="97"/>
    </row>
    <row r="76" spans="1:21" s="98" customFormat="1" ht="20.25" hidden="1" customHeight="1" x14ac:dyDescent="0.25">
      <c r="A76" s="167" t="s">
        <v>328</v>
      </c>
      <c r="B76" s="167"/>
      <c r="C76" s="167"/>
      <c r="D76" s="180" t="s">
        <v>379</v>
      </c>
      <c r="E76" s="180" t="s">
        <v>380</v>
      </c>
      <c r="F76" s="182" t="e">
        <f>+#REF!+#REF!+#REF!</f>
        <v>#REF!</v>
      </c>
      <c r="G76" s="182" t="e">
        <f>+#REF!+#REF!+Q76+R76+S76+#REF!</f>
        <v>#REF!</v>
      </c>
      <c r="H76" s="183" t="e">
        <f>+#REF!+#REF!+#REF!+#REF!+#REF!</f>
        <v>#REF!</v>
      </c>
      <c r="I76" s="108"/>
      <c r="J76" s="115"/>
      <c r="K76" s="115"/>
      <c r="L76" s="115">
        <v>3213</v>
      </c>
      <c r="M76" s="120"/>
      <c r="N76" s="121"/>
      <c r="O76" s="10" t="s">
        <v>40</v>
      </c>
      <c r="P76" s="111" t="s">
        <v>146</v>
      </c>
      <c r="Q76" s="286">
        <f t="shared" ref="Q76:R76" si="57">Q77+Q80</f>
        <v>11000</v>
      </c>
      <c r="R76" s="286">
        <f t="shared" si="57"/>
        <v>570</v>
      </c>
      <c r="S76" s="286">
        <f t="shared" ref="S76" si="58">S77+S80</f>
        <v>11570</v>
      </c>
      <c r="T76" s="213"/>
      <c r="U76" s="97"/>
    </row>
    <row r="77" spans="1:21" s="98" customFormat="1" ht="20.25" hidden="1" customHeight="1" x14ac:dyDescent="0.25">
      <c r="A77" s="167" t="s">
        <v>328</v>
      </c>
      <c r="B77" s="167"/>
      <c r="C77" s="167"/>
      <c r="D77" s="167"/>
      <c r="E77" s="180" t="s">
        <v>380</v>
      </c>
      <c r="F77" s="182" t="e">
        <f>+#REF!+#REF!+#REF!</f>
        <v>#REF!</v>
      </c>
      <c r="G77" s="182" t="e">
        <f>+#REF!+#REF!+Q77+R77+S77+#REF!</f>
        <v>#REF!</v>
      </c>
      <c r="H77" s="183" t="e">
        <f>+#REF!+#REF!+#REF!+#REF!+#REF!</f>
        <v>#REF!</v>
      </c>
      <c r="I77" s="108"/>
      <c r="J77" s="115"/>
      <c r="K77" s="115"/>
      <c r="L77" s="115"/>
      <c r="M77" s="176">
        <v>32131</v>
      </c>
      <c r="N77" s="177"/>
      <c r="O77" s="178" t="s">
        <v>40</v>
      </c>
      <c r="P77" s="177" t="s">
        <v>147</v>
      </c>
      <c r="Q77" s="287">
        <f t="shared" ref="Q77:R77" si="59">Q78+Q79</f>
        <v>7000</v>
      </c>
      <c r="R77" s="287">
        <f t="shared" si="59"/>
        <v>570</v>
      </c>
      <c r="S77" s="287">
        <f t="shared" ref="S77" si="60">S78+S79</f>
        <v>7570</v>
      </c>
      <c r="T77" s="213"/>
      <c r="U77" s="97"/>
    </row>
    <row r="78" spans="1:21" s="98" customFormat="1" ht="20.25" hidden="1" customHeight="1" x14ac:dyDescent="0.25">
      <c r="A78" s="167" t="s">
        <v>328</v>
      </c>
      <c r="B78" s="167"/>
      <c r="C78" s="167"/>
      <c r="D78" s="167"/>
      <c r="E78" s="167"/>
      <c r="F78" s="182" t="e">
        <f>+#REF!+#REF!+#REF!</f>
        <v>#REF!</v>
      </c>
      <c r="G78" s="182" t="e">
        <f>+#REF!+#REF!+Q78+R78+S78+#REF!</f>
        <v>#REF!</v>
      </c>
      <c r="H78" s="183" t="e">
        <f>+#REF!+#REF!+#REF!+#REF!+#REF!</f>
        <v>#REF!</v>
      </c>
      <c r="I78" s="108"/>
      <c r="J78" s="115"/>
      <c r="K78" s="120"/>
      <c r="L78" s="120"/>
      <c r="M78" s="9"/>
      <c r="N78" s="155">
        <v>321310</v>
      </c>
      <c r="O78" s="156" t="s">
        <v>40</v>
      </c>
      <c r="P78" s="157" t="s">
        <v>148</v>
      </c>
      <c r="Q78" s="289">
        <v>7000</v>
      </c>
      <c r="R78" s="289">
        <f>-120+200-10+500</f>
        <v>570</v>
      </c>
      <c r="S78" s="289">
        <f t="shared" ref="S78:S79" si="61">+Q78+R78</f>
        <v>7570</v>
      </c>
      <c r="T78" s="213"/>
      <c r="U78" s="97"/>
    </row>
    <row r="79" spans="1:21" s="98" customFormat="1" ht="20.25" hidden="1" customHeight="1" x14ac:dyDescent="0.25">
      <c r="A79" s="167" t="s">
        <v>328</v>
      </c>
      <c r="B79" s="167"/>
      <c r="C79" s="167"/>
      <c r="D79" s="167"/>
      <c r="E79" s="167"/>
      <c r="F79" s="182" t="e">
        <f>+#REF!+#REF!+#REF!</f>
        <v>#REF!</v>
      </c>
      <c r="G79" s="182" t="e">
        <f>+#REF!+#REF!+Q79+R79+S79+#REF!</f>
        <v>#REF!</v>
      </c>
      <c r="H79" s="183" t="e">
        <f>+#REF!+#REF!+#REF!+#REF!+#REF!</f>
        <v>#REF!</v>
      </c>
      <c r="I79" s="108"/>
      <c r="J79" s="115"/>
      <c r="K79" s="120"/>
      <c r="L79" s="120"/>
      <c r="M79" s="9"/>
      <c r="N79" s="155">
        <v>321311</v>
      </c>
      <c r="O79" s="156" t="s">
        <v>40</v>
      </c>
      <c r="P79" s="157" t="s">
        <v>149</v>
      </c>
      <c r="Q79" s="289">
        <v>0</v>
      </c>
      <c r="R79" s="289"/>
      <c r="S79" s="289">
        <f t="shared" si="61"/>
        <v>0</v>
      </c>
      <c r="T79" s="213"/>
      <c r="U79" s="97"/>
    </row>
    <row r="80" spans="1:21" s="98" customFormat="1" ht="20.25" hidden="1" customHeight="1" x14ac:dyDescent="0.25">
      <c r="A80" s="167" t="s">
        <v>328</v>
      </c>
      <c r="B80" s="167"/>
      <c r="C80" s="167"/>
      <c r="D80" s="167"/>
      <c r="E80" s="180" t="s">
        <v>380</v>
      </c>
      <c r="F80" s="182" t="e">
        <f>+#REF!+#REF!+#REF!</f>
        <v>#REF!</v>
      </c>
      <c r="G80" s="182" t="e">
        <f>+#REF!+#REF!+Q80+R80+S80+#REF!</f>
        <v>#REF!</v>
      </c>
      <c r="H80" s="183" t="e">
        <f>+#REF!+#REF!+#REF!+#REF!+#REF!</f>
        <v>#REF!</v>
      </c>
      <c r="I80" s="108"/>
      <c r="J80" s="115"/>
      <c r="K80" s="115"/>
      <c r="L80" s="115"/>
      <c r="M80" s="176">
        <v>32132</v>
      </c>
      <c r="N80" s="177"/>
      <c r="O80" s="178" t="s">
        <v>40</v>
      </c>
      <c r="P80" s="177" t="s">
        <v>150</v>
      </c>
      <c r="Q80" s="287">
        <f t="shared" ref="Q80:S80" si="62">Q81</f>
        <v>4000</v>
      </c>
      <c r="R80" s="287">
        <f t="shared" si="62"/>
        <v>0</v>
      </c>
      <c r="S80" s="287">
        <f t="shared" si="62"/>
        <v>4000</v>
      </c>
      <c r="T80" s="213"/>
      <c r="U80" s="97"/>
    </row>
    <row r="81" spans="1:21" s="98" customFormat="1" ht="20.25" hidden="1" customHeight="1" x14ac:dyDescent="0.25">
      <c r="A81" s="167" t="s">
        <v>328</v>
      </c>
      <c r="B81" s="167"/>
      <c r="C81" s="167"/>
      <c r="D81" s="167"/>
      <c r="E81" s="167"/>
      <c r="F81" s="182" t="e">
        <f>+#REF!+#REF!+#REF!</f>
        <v>#REF!</v>
      </c>
      <c r="G81" s="182" t="e">
        <f>+#REF!+#REF!+Q81+R81+S81+#REF!</f>
        <v>#REF!</v>
      </c>
      <c r="H81" s="183" t="e">
        <f>+#REF!+#REF!+#REF!+#REF!+#REF!</f>
        <v>#REF!</v>
      </c>
      <c r="I81" s="108"/>
      <c r="J81" s="115"/>
      <c r="K81" s="120"/>
      <c r="L81" s="120"/>
      <c r="M81" s="9"/>
      <c r="N81" s="155">
        <v>321320</v>
      </c>
      <c r="O81" s="156" t="s">
        <v>40</v>
      </c>
      <c r="P81" s="157" t="s">
        <v>150</v>
      </c>
      <c r="Q81" s="289">
        <v>4000</v>
      </c>
      <c r="R81" s="289">
        <v>0</v>
      </c>
      <c r="S81" s="289">
        <f>+Q81+R81</f>
        <v>4000</v>
      </c>
      <c r="T81" s="213"/>
      <c r="U81" s="97"/>
    </row>
    <row r="82" spans="1:21" s="194" customFormat="1" ht="20.25" hidden="1" customHeight="1" x14ac:dyDescent="0.25">
      <c r="A82" s="172" t="s">
        <v>328</v>
      </c>
      <c r="B82" s="172"/>
      <c r="C82" s="195" t="s">
        <v>376</v>
      </c>
      <c r="D82" s="195" t="s">
        <v>379</v>
      </c>
      <c r="E82" s="195" t="s">
        <v>380</v>
      </c>
      <c r="F82" s="187" t="e">
        <f>+#REF!+#REF!+#REF!</f>
        <v>#REF!</v>
      </c>
      <c r="G82" s="187" t="e">
        <f>+#REF!+#REF!+Q82+R82+S82+#REF!</f>
        <v>#REF!</v>
      </c>
      <c r="H82" s="188" t="e">
        <f>+#REF!+#REF!+#REF!+#REF!+#REF!</f>
        <v>#REF!</v>
      </c>
      <c r="I82" s="108"/>
      <c r="J82" s="115"/>
      <c r="K82" s="115">
        <v>322</v>
      </c>
      <c r="L82" s="115"/>
      <c r="M82" s="115"/>
      <c r="N82" s="116"/>
      <c r="O82" s="10" t="s">
        <v>40</v>
      </c>
      <c r="P82" s="111" t="s">
        <v>151</v>
      </c>
      <c r="Q82" s="286">
        <f t="shared" ref="Q82:R82" si="63">Q83+Q95+Q100+Q108+Q111+Q116</f>
        <v>172850</v>
      </c>
      <c r="R82" s="286">
        <f t="shared" si="63"/>
        <v>-27000</v>
      </c>
      <c r="S82" s="286">
        <f t="shared" ref="S82" si="64">S83+S95+S100+S108+S111+S116</f>
        <v>145850</v>
      </c>
      <c r="T82" s="213"/>
      <c r="U82" s="97"/>
    </row>
    <row r="83" spans="1:21" s="98" customFormat="1" ht="20.25" hidden="1" customHeight="1" x14ac:dyDescent="0.25">
      <c r="A83" s="167" t="s">
        <v>328</v>
      </c>
      <c r="B83" s="167"/>
      <c r="C83" s="167"/>
      <c r="D83" s="180" t="s">
        <v>379</v>
      </c>
      <c r="E83" s="180" t="s">
        <v>380</v>
      </c>
      <c r="F83" s="182" t="e">
        <f>+#REF!+#REF!+#REF!</f>
        <v>#REF!</v>
      </c>
      <c r="G83" s="182" t="e">
        <f>+#REF!+#REF!+Q83+R83+S83+#REF!</f>
        <v>#REF!</v>
      </c>
      <c r="H83" s="183" t="e">
        <f>+#REF!+#REF!+#REF!+#REF!+#REF!</f>
        <v>#REF!</v>
      </c>
      <c r="I83" s="108"/>
      <c r="J83" s="115"/>
      <c r="K83" s="115"/>
      <c r="L83" s="115">
        <v>3221</v>
      </c>
      <c r="M83" s="115"/>
      <c r="N83" s="116"/>
      <c r="O83" s="10" t="s">
        <v>40</v>
      </c>
      <c r="P83" s="111" t="s">
        <v>152</v>
      </c>
      <c r="Q83" s="286">
        <f t="shared" ref="Q83:R83" si="65">Q84+Q87+Q89+Q91+Q93</f>
        <v>19400</v>
      </c>
      <c r="R83" s="286">
        <f t="shared" si="65"/>
        <v>0</v>
      </c>
      <c r="S83" s="286">
        <f t="shared" ref="S83" si="66">S84+S87+S89+S91+S93</f>
        <v>19400</v>
      </c>
      <c r="T83" s="213"/>
      <c r="U83" s="97"/>
    </row>
    <row r="84" spans="1:21" s="98" customFormat="1" ht="20.25" hidden="1" customHeight="1" x14ac:dyDescent="0.25">
      <c r="A84" s="167" t="s">
        <v>328</v>
      </c>
      <c r="B84" s="167"/>
      <c r="C84" s="167"/>
      <c r="D84" s="167"/>
      <c r="E84" s="180" t="s">
        <v>380</v>
      </c>
      <c r="F84" s="182" t="e">
        <f>+#REF!+#REF!+#REF!</f>
        <v>#REF!</v>
      </c>
      <c r="G84" s="182" t="e">
        <f>+#REF!+#REF!+Q84+R84+S84+#REF!</f>
        <v>#REF!</v>
      </c>
      <c r="H84" s="183" t="e">
        <f>+#REF!+#REF!+#REF!+#REF!+#REF!</f>
        <v>#REF!</v>
      </c>
      <c r="I84" s="108"/>
      <c r="J84" s="115"/>
      <c r="K84" s="115"/>
      <c r="L84" s="115"/>
      <c r="M84" s="176">
        <v>32211</v>
      </c>
      <c r="N84" s="177"/>
      <c r="O84" s="178" t="s">
        <v>40</v>
      </c>
      <c r="P84" s="177" t="s">
        <v>153</v>
      </c>
      <c r="Q84" s="287">
        <f t="shared" ref="Q84:R84" si="67">Q85+Q86</f>
        <v>7030</v>
      </c>
      <c r="R84" s="287">
        <f t="shared" si="67"/>
        <v>0</v>
      </c>
      <c r="S84" s="287">
        <f t="shared" ref="S84" si="68">S85+S86</f>
        <v>7030</v>
      </c>
      <c r="T84" s="213"/>
      <c r="U84" s="97"/>
    </row>
    <row r="85" spans="1:21" s="98" customFormat="1" ht="20.25" hidden="1" customHeight="1" x14ac:dyDescent="0.25">
      <c r="A85" s="167" t="s">
        <v>328</v>
      </c>
      <c r="B85" s="167"/>
      <c r="C85" s="167"/>
      <c r="D85" s="167"/>
      <c r="E85" s="167"/>
      <c r="F85" s="182" t="e">
        <f>+#REF!+#REF!+#REF!</f>
        <v>#REF!</v>
      </c>
      <c r="G85" s="182" t="e">
        <f>+#REF!+#REF!+Q85+R85+S85+#REF!</f>
        <v>#REF!</v>
      </c>
      <c r="H85" s="183" t="e">
        <f>+#REF!+#REF!+#REF!+#REF!+#REF!</f>
        <v>#REF!</v>
      </c>
      <c r="I85" s="108"/>
      <c r="J85" s="115"/>
      <c r="K85" s="115"/>
      <c r="L85" s="115"/>
      <c r="M85" s="9"/>
      <c r="N85" s="155">
        <v>322110</v>
      </c>
      <c r="O85" s="156" t="s">
        <v>40</v>
      </c>
      <c r="P85" s="157" t="s">
        <v>153</v>
      </c>
      <c r="Q85" s="289">
        <v>7030</v>
      </c>
      <c r="R85" s="289"/>
      <c r="S85" s="289">
        <f t="shared" ref="S85:S86" si="69">+Q85+R85</f>
        <v>7030</v>
      </c>
      <c r="T85" s="213"/>
      <c r="U85" s="97"/>
    </row>
    <row r="86" spans="1:21" s="98" customFormat="1" ht="20.25" hidden="1" customHeight="1" x14ac:dyDescent="0.25">
      <c r="A86" s="167" t="s">
        <v>328</v>
      </c>
      <c r="B86" s="167"/>
      <c r="C86" s="167"/>
      <c r="D86" s="167"/>
      <c r="E86" s="167"/>
      <c r="F86" s="182" t="e">
        <f>+#REF!+#REF!+#REF!</f>
        <v>#REF!</v>
      </c>
      <c r="G86" s="182" t="e">
        <f>+#REF!+#REF!+Q86+R86+S86+#REF!</f>
        <v>#REF!</v>
      </c>
      <c r="H86" s="183" t="e">
        <f>+#REF!+#REF!+#REF!+#REF!+#REF!</f>
        <v>#REF!</v>
      </c>
      <c r="I86" s="108"/>
      <c r="J86" s="115"/>
      <c r="K86" s="115"/>
      <c r="L86" s="115"/>
      <c r="M86" s="9"/>
      <c r="N86" s="155">
        <v>322111</v>
      </c>
      <c r="O86" s="156" t="s">
        <v>40</v>
      </c>
      <c r="P86" s="157" t="s">
        <v>155</v>
      </c>
      <c r="Q86" s="289"/>
      <c r="R86" s="289"/>
      <c r="S86" s="289">
        <f t="shared" si="69"/>
        <v>0</v>
      </c>
      <c r="T86" s="213"/>
      <c r="U86" s="97"/>
    </row>
    <row r="87" spans="1:21" s="98" customFormat="1" ht="20.25" hidden="1" customHeight="1" x14ac:dyDescent="0.25">
      <c r="A87" s="167" t="s">
        <v>328</v>
      </c>
      <c r="B87" s="167"/>
      <c r="C87" s="167"/>
      <c r="D87" s="167"/>
      <c r="E87" s="180" t="s">
        <v>380</v>
      </c>
      <c r="F87" s="182" t="e">
        <f>+#REF!+#REF!+#REF!</f>
        <v>#REF!</v>
      </c>
      <c r="G87" s="182" t="e">
        <f>+#REF!+#REF!+Q87+R87+S87+#REF!</f>
        <v>#REF!</v>
      </c>
      <c r="H87" s="183" t="e">
        <f>+#REF!+#REF!+#REF!+#REF!+#REF!</f>
        <v>#REF!</v>
      </c>
      <c r="I87" s="108"/>
      <c r="J87" s="115"/>
      <c r="K87" s="115"/>
      <c r="L87" s="115"/>
      <c r="M87" s="176">
        <v>32212</v>
      </c>
      <c r="N87" s="177"/>
      <c r="O87" s="178" t="s">
        <v>40</v>
      </c>
      <c r="P87" s="177" t="s">
        <v>159</v>
      </c>
      <c r="Q87" s="287">
        <f t="shared" ref="Q87:S87" si="70">Q88</f>
        <v>1870</v>
      </c>
      <c r="R87" s="287">
        <f t="shared" si="70"/>
        <v>0</v>
      </c>
      <c r="S87" s="287">
        <f t="shared" si="70"/>
        <v>1870</v>
      </c>
      <c r="T87" s="213"/>
      <c r="U87" s="97"/>
    </row>
    <row r="88" spans="1:21" s="98" customFormat="1" ht="20.25" hidden="1" customHeight="1" x14ac:dyDescent="0.25">
      <c r="A88" s="167" t="s">
        <v>328</v>
      </c>
      <c r="B88" s="167"/>
      <c r="C88" s="167"/>
      <c r="D88" s="167"/>
      <c r="E88" s="167"/>
      <c r="F88" s="182" t="e">
        <f>+#REF!+#REF!+#REF!</f>
        <v>#REF!</v>
      </c>
      <c r="G88" s="182" t="e">
        <f>+#REF!+#REF!+Q88+R88+S88+#REF!</f>
        <v>#REF!</v>
      </c>
      <c r="H88" s="183" t="e">
        <f>+#REF!+#REF!+#REF!+#REF!+#REF!</f>
        <v>#REF!</v>
      </c>
      <c r="I88" s="108"/>
      <c r="J88" s="115"/>
      <c r="K88" s="115"/>
      <c r="L88" s="115"/>
      <c r="M88" s="9"/>
      <c r="N88" s="155">
        <v>322120</v>
      </c>
      <c r="O88" s="156" t="s">
        <v>40</v>
      </c>
      <c r="P88" s="157" t="s">
        <v>160</v>
      </c>
      <c r="Q88" s="289">
        <v>1870</v>
      </c>
      <c r="R88" s="289"/>
      <c r="S88" s="289">
        <f>+Q88+R88</f>
        <v>1870</v>
      </c>
      <c r="T88" s="213"/>
      <c r="U88" s="97"/>
    </row>
    <row r="89" spans="1:21" s="98" customFormat="1" ht="20.25" hidden="1" customHeight="1" x14ac:dyDescent="0.25">
      <c r="A89" s="167" t="s">
        <v>328</v>
      </c>
      <c r="B89" s="167"/>
      <c r="C89" s="167"/>
      <c r="D89" s="167"/>
      <c r="E89" s="180" t="s">
        <v>380</v>
      </c>
      <c r="F89" s="182" t="e">
        <f>+#REF!+#REF!+#REF!</f>
        <v>#REF!</v>
      </c>
      <c r="G89" s="182" t="e">
        <f>+#REF!+#REF!+Q89+R89+S89+#REF!</f>
        <v>#REF!</v>
      </c>
      <c r="H89" s="183" t="e">
        <f>+#REF!+#REF!+#REF!+#REF!+#REF!</f>
        <v>#REF!</v>
      </c>
      <c r="I89" s="108"/>
      <c r="J89" s="115"/>
      <c r="K89" s="115"/>
      <c r="L89" s="115"/>
      <c r="M89" s="176">
        <v>32214</v>
      </c>
      <c r="N89" s="177"/>
      <c r="O89" s="178" t="s">
        <v>40</v>
      </c>
      <c r="P89" s="177" t="s">
        <v>161</v>
      </c>
      <c r="Q89" s="287">
        <f t="shared" ref="Q89:S89" si="71">Q90</f>
        <v>3000</v>
      </c>
      <c r="R89" s="287">
        <f t="shared" si="71"/>
        <v>0</v>
      </c>
      <c r="S89" s="287">
        <f t="shared" si="71"/>
        <v>3000</v>
      </c>
      <c r="T89" s="213"/>
      <c r="U89" s="97"/>
    </row>
    <row r="90" spans="1:21" s="98" customFormat="1" ht="20.25" hidden="1" customHeight="1" x14ac:dyDescent="0.25">
      <c r="A90" s="167" t="s">
        <v>328</v>
      </c>
      <c r="B90" s="167"/>
      <c r="C90" s="167"/>
      <c r="D90" s="167"/>
      <c r="E90" s="167"/>
      <c r="F90" s="182" t="e">
        <f>+#REF!+#REF!+#REF!</f>
        <v>#REF!</v>
      </c>
      <c r="G90" s="182" t="e">
        <f>+#REF!+#REF!+Q90+R90+S90+#REF!</f>
        <v>#REF!</v>
      </c>
      <c r="H90" s="183" t="e">
        <f>+#REF!+#REF!+#REF!+#REF!+#REF!</f>
        <v>#REF!</v>
      </c>
      <c r="I90" s="108"/>
      <c r="J90" s="115"/>
      <c r="K90" s="115"/>
      <c r="L90" s="115"/>
      <c r="M90" s="9"/>
      <c r="N90" s="155">
        <v>322140</v>
      </c>
      <c r="O90" s="156" t="s">
        <v>40</v>
      </c>
      <c r="P90" s="157" t="s">
        <v>161</v>
      </c>
      <c r="Q90" s="289">
        <v>3000</v>
      </c>
      <c r="R90" s="289"/>
      <c r="S90" s="289">
        <f>+Q90+R90</f>
        <v>3000</v>
      </c>
      <c r="T90" s="213"/>
      <c r="U90" s="97"/>
    </row>
    <row r="91" spans="1:21" s="98" customFormat="1" ht="20.25" hidden="1" customHeight="1" x14ac:dyDescent="0.25">
      <c r="A91" s="167" t="s">
        <v>328</v>
      </c>
      <c r="B91" s="167"/>
      <c r="C91" s="167"/>
      <c r="D91" s="167"/>
      <c r="E91" s="180" t="s">
        <v>380</v>
      </c>
      <c r="F91" s="182" t="e">
        <f>+#REF!+#REF!+#REF!</f>
        <v>#REF!</v>
      </c>
      <c r="G91" s="182" t="e">
        <f>+#REF!+#REF!+Q91+R91+S91+#REF!</f>
        <v>#REF!</v>
      </c>
      <c r="H91" s="183" t="e">
        <f>+#REF!+#REF!+#REF!+#REF!+#REF!</f>
        <v>#REF!</v>
      </c>
      <c r="I91" s="108"/>
      <c r="J91" s="115"/>
      <c r="K91" s="115"/>
      <c r="L91" s="115"/>
      <c r="M91" s="176">
        <v>32216</v>
      </c>
      <c r="N91" s="177"/>
      <c r="O91" s="178" t="s">
        <v>40</v>
      </c>
      <c r="P91" s="177" t="s">
        <v>162</v>
      </c>
      <c r="Q91" s="287">
        <f t="shared" ref="Q91:S91" si="72">Q92</f>
        <v>4500</v>
      </c>
      <c r="R91" s="287">
        <f t="shared" si="72"/>
        <v>0</v>
      </c>
      <c r="S91" s="287">
        <f t="shared" si="72"/>
        <v>4500</v>
      </c>
      <c r="T91" s="213"/>
      <c r="U91" s="97"/>
    </row>
    <row r="92" spans="1:21" s="98" customFormat="1" ht="20.25" hidden="1" customHeight="1" x14ac:dyDescent="0.25">
      <c r="A92" s="167" t="s">
        <v>328</v>
      </c>
      <c r="B92" s="167"/>
      <c r="C92" s="167"/>
      <c r="D92" s="167"/>
      <c r="E92" s="167"/>
      <c r="F92" s="182" t="e">
        <f>+#REF!+#REF!+#REF!</f>
        <v>#REF!</v>
      </c>
      <c r="G92" s="182" t="e">
        <f>+#REF!+#REF!+Q92+R92+S92+#REF!</f>
        <v>#REF!</v>
      </c>
      <c r="H92" s="183" t="e">
        <f>+#REF!+#REF!+#REF!+#REF!+#REF!</f>
        <v>#REF!</v>
      </c>
      <c r="I92" s="108"/>
      <c r="J92" s="115"/>
      <c r="K92" s="115"/>
      <c r="L92" s="115"/>
      <c r="M92" s="9"/>
      <c r="N92" s="155">
        <v>322160</v>
      </c>
      <c r="O92" s="156" t="s">
        <v>40</v>
      </c>
      <c r="P92" s="157" t="s">
        <v>162</v>
      </c>
      <c r="Q92" s="289">
        <v>4500</v>
      </c>
      <c r="R92" s="289"/>
      <c r="S92" s="289">
        <f>+Q92+R92</f>
        <v>4500</v>
      </c>
      <c r="T92" s="213"/>
      <c r="U92" s="97"/>
    </row>
    <row r="93" spans="1:21" s="98" customFormat="1" ht="20.25" hidden="1" customHeight="1" x14ac:dyDescent="0.25">
      <c r="A93" s="167" t="s">
        <v>328</v>
      </c>
      <c r="B93" s="167"/>
      <c r="C93" s="167"/>
      <c r="D93" s="167"/>
      <c r="E93" s="180" t="s">
        <v>380</v>
      </c>
      <c r="F93" s="182" t="e">
        <f>+#REF!+#REF!+#REF!</f>
        <v>#REF!</v>
      </c>
      <c r="G93" s="182" t="e">
        <f>+#REF!+#REF!+Q93+R93+S93+#REF!</f>
        <v>#REF!</v>
      </c>
      <c r="H93" s="183" t="e">
        <f>+#REF!+#REF!+#REF!+#REF!+#REF!</f>
        <v>#REF!</v>
      </c>
      <c r="I93" s="108"/>
      <c r="J93" s="115"/>
      <c r="K93" s="115"/>
      <c r="L93" s="115"/>
      <c r="M93" s="176">
        <v>32219</v>
      </c>
      <c r="N93" s="177"/>
      <c r="O93" s="178" t="s">
        <v>40</v>
      </c>
      <c r="P93" s="177" t="s">
        <v>163</v>
      </c>
      <c r="Q93" s="287">
        <f t="shared" ref="Q93:S93" si="73">Q94</f>
        <v>3000</v>
      </c>
      <c r="R93" s="287">
        <f t="shared" si="73"/>
        <v>0</v>
      </c>
      <c r="S93" s="287">
        <f t="shared" si="73"/>
        <v>3000</v>
      </c>
      <c r="T93" s="213"/>
      <c r="U93" s="97"/>
    </row>
    <row r="94" spans="1:21" s="98" customFormat="1" ht="20.25" hidden="1" customHeight="1" x14ac:dyDescent="0.25">
      <c r="A94" s="167" t="s">
        <v>328</v>
      </c>
      <c r="B94" s="167"/>
      <c r="C94" s="167"/>
      <c r="D94" s="167"/>
      <c r="E94" s="167"/>
      <c r="F94" s="182" t="e">
        <f>+#REF!+#REF!+#REF!</f>
        <v>#REF!</v>
      </c>
      <c r="G94" s="182" t="e">
        <f>+#REF!+#REF!+Q94+R94+S94+#REF!</f>
        <v>#REF!</v>
      </c>
      <c r="H94" s="183" t="e">
        <f>+#REF!+#REF!+#REF!+#REF!+#REF!</f>
        <v>#REF!</v>
      </c>
      <c r="I94" s="108"/>
      <c r="J94" s="115"/>
      <c r="K94" s="115"/>
      <c r="L94" s="115"/>
      <c r="M94" s="9"/>
      <c r="N94" s="155">
        <v>322190</v>
      </c>
      <c r="O94" s="156" t="s">
        <v>40</v>
      </c>
      <c r="P94" s="157" t="s">
        <v>163</v>
      </c>
      <c r="Q94" s="289">
        <v>3000</v>
      </c>
      <c r="R94" s="289"/>
      <c r="S94" s="289">
        <f>+Q94+R94</f>
        <v>3000</v>
      </c>
      <c r="T94" s="213"/>
      <c r="U94" s="97"/>
    </row>
    <row r="95" spans="1:21" s="98" customFormat="1" ht="20.25" hidden="1" customHeight="1" x14ac:dyDescent="0.25">
      <c r="A95" s="167" t="s">
        <v>328</v>
      </c>
      <c r="B95" s="167"/>
      <c r="C95" s="167"/>
      <c r="D95" s="180" t="s">
        <v>379</v>
      </c>
      <c r="E95" s="180" t="s">
        <v>380</v>
      </c>
      <c r="F95" s="182" t="e">
        <f>+#REF!+#REF!+#REF!</f>
        <v>#REF!</v>
      </c>
      <c r="G95" s="182" t="e">
        <f>+#REF!+#REF!+Q95+R95+S95+#REF!</f>
        <v>#REF!</v>
      </c>
      <c r="H95" s="183" t="e">
        <f>+#REF!+#REF!+#REF!+#REF!+#REF!</f>
        <v>#REF!</v>
      </c>
      <c r="I95" s="108"/>
      <c r="J95" s="115"/>
      <c r="K95" s="115"/>
      <c r="L95" s="115">
        <v>3222</v>
      </c>
      <c r="M95" s="115"/>
      <c r="N95" s="116"/>
      <c r="O95" s="10" t="s">
        <v>40</v>
      </c>
      <c r="P95" s="111" t="s">
        <v>164</v>
      </c>
      <c r="Q95" s="286">
        <f t="shared" ref="Q95:R95" si="74">Q96+Q98</f>
        <v>120000</v>
      </c>
      <c r="R95" s="286">
        <f t="shared" si="74"/>
        <v>-30000</v>
      </c>
      <c r="S95" s="286">
        <f t="shared" ref="S95" si="75">S96+S98</f>
        <v>90000</v>
      </c>
      <c r="T95" s="213"/>
      <c r="U95" s="97"/>
    </row>
    <row r="96" spans="1:21" s="98" customFormat="1" ht="20.25" hidden="1" customHeight="1" x14ac:dyDescent="0.25">
      <c r="A96" s="167" t="s">
        <v>328</v>
      </c>
      <c r="B96" s="167"/>
      <c r="C96" s="167"/>
      <c r="D96" s="167"/>
      <c r="E96" s="180" t="s">
        <v>380</v>
      </c>
      <c r="F96" s="182" t="e">
        <f>+#REF!+#REF!+#REF!</f>
        <v>#REF!</v>
      </c>
      <c r="G96" s="182" t="e">
        <f>+#REF!+#REF!+Q96+R96+S96+#REF!</f>
        <v>#REF!</v>
      </c>
      <c r="H96" s="183" t="e">
        <f>+#REF!+#REF!+#REF!+#REF!+#REF!</f>
        <v>#REF!</v>
      </c>
      <c r="I96" s="108"/>
      <c r="J96" s="115"/>
      <c r="K96" s="115"/>
      <c r="L96" s="115"/>
      <c r="M96" s="176">
        <v>32221</v>
      </c>
      <c r="N96" s="177"/>
      <c r="O96" s="178" t="s">
        <v>40</v>
      </c>
      <c r="P96" s="177" t="s">
        <v>165</v>
      </c>
      <c r="Q96" s="287">
        <f t="shared" ref="Q96:S96" si="76">Q97</f>
        <v>50000</v>
      </c>
      <c r="R96" s="287">
        <f t="shared" si="76"/>
        <v>-9910</v>
      </c>
      <c r="S96" s="287">
        <f t="shared" si="76"/>
        <v>40090</v>
      </c>
      <c r="T96" s="213"/>
      <c r="U96" s="97"/>
    </row>
    <row r="97" spans="1:21" s="98" customFormat="1" ht="20.25" hidden="1" customHeight="1" x14ac:dyDescent="0.25">
      <c r="A97" s="167" t="s">
        <v>328</v>
      </c>
      <c r="B97" s="167"/>
      <c r="C97" s="167"/>
      <c r="D97" s="167"/>
      <c r="E97" s="167"/>
      <c r="F97" s="182" t="e">
        <f>+#REF!+#REF!+#REF!</f>
        <v>#REF!</v>
      </c>
      <c r="G97" s="182" t="e">
        <f>+#REF!+#REF!+Q97+R97+S97+#REF!</f>
        <v>#REF!</v>
      </c>
      <c r="H97" s="183" t="e">
        <f>+#REF!+#REF!+#REF!+#REF!+#REF!</f>
        <v>#REF!</v>
      </c>
      <c r="I97" s="108"/>
      <c r="J97" s="115"/>
      <c r="K97" s="115"/>
      <c r="L97" s="115"/>
      <c r="M97" s="9"/>
      <c r="N97" s="155">
        <v>322210</v>
      </c>
      <c r="O97" s="156" t="s">
        <v>40</v>
      </c>
      <c r="P97" s="157" t="s">
        <v>165</v>
      </c>
      <c r="Q97" s="289">
        <v>50000</v>
      </c>
      <c r="R97" s="289">
        <f>90-7000-3000</f>
        <v>-9910</v>
      </c>
      <c r="S97" s="289">
        <f>+Q97+R97</f>
        <v>40090</v>
      </c>
      <c r="T97" s="213"/>
      <c r="U97" s="97"/>
    </row>
    <row r="98" spans="1:21" s="98" customFormat="1" ht="20.25" hidden="1" customHeight="1" x14ac:dyDescent="0.25">
      <c r="A98" s="167" t="s">
        <v>328</v>
      </c>
      <c r="B98" s="167"/>
      <c r="C98" s="167"/>
      <c r="D98" s="167"/>
      <c r="E98" s="180" t="s">
        <v>380</v>
      </c>
      <c r="F98" s="182" t="e">
        <f>+#REF!+#REF!+#REF!</f>
        <v>#REF!</v>
      </c>
      <c r="G98" s="182" t="e">
        <f>+#REF!+#REF!+Q98+R98+S98+#REF!</f>
        <v>#REF!</v>
      </c>
      <c r="H98" s="183" t="e">
        <f>+#REF!+#REF!+#REF!+#REF!+#REF!</f>
        <v>#REF!</v>
      </c>
      <c r="I98" s="108"/>
      <c r="J98" s="115"/>
      <c r="K98" s="115"/>
      <c r="L98" s="115"/>
      <c r="M98" s="176">
        <v>32222</v>
      </c>
      <c r="N98" s="177"/>
      <c r="O98" s="178" t="s">
        <v>40</v>
      </c>
      <c r="P98" s="177" t="s">
        <v>167</v>
      </c>
      <c r="Q98" s="287">
        <f t="shared" ref="Q98:S98" si="77">Q99</f>
        <v>70000</v>
      </c>
      <c r="R98" s="287">
        <f t="shared" si="77"/>
        <v>-20090</v>
      </c>
      <c r="S98" s="287">
        <f t="shared" si="77"/>
        <v>49910</v>
      </c>
      <c r="T98" s="213"/>
      <c r="U98" s="97"/>
    </row>
    <row r="99" spans="1:21" s="98" customFormat="1" ht="20.25" hidden="1" customHeight="1" x14ac:dyDescent="0.25">
      <c r="A99" s="167" t="s">
        <v>328</v>
      </c>
      <c r="B99" s="167"/>
      <c r="C99" s="167"/>
      <c r="D99" s="167"/>
      <c r="E99" s="167"/>
      <c r="F99" s="182" t="e">
        <f>+#REF!+#REF!+#REF!</f>
        <v>#REF!</v>
      </c>
      <c r="G99" s="182" t="e">
        <f>+#REF!+#REF!+Q99+R99+S99+#REF!</f>
        <v>#REF!</v>
      </c>
      <c r="H99" s="183" t="e">
        <f>+#REF!+#REF!+#REF!+#REF!+#REF!</f>
        <v>#REF!</v>
      </c>
      <c r="I99" s="108"/>
      <c r="J99" s="115"/>
      <c r="K99" s="115"/>
      <c r="L99" s="115"/>
      <c r="M99" s="9"/>
      <c r="N99" s="155">
        <v>322220</v>
      </c>
      <c r="O99" s="156" t="s">
        <v>40</v>
      </c>
      <c r="P99" s="157" t="s">
        <v>167</v>
      </c>
      <c r="Q99" s="289">
        <v>70000</v>
      </c>
      <c r="R99" s="289">
        <f>-90-20000</f>
        <v>-20090</v>
      </c>
      <c r="S99" s="289">
        <f>+Q99+R99</f>
        <v>49910</v>
      </c>
      <c r="T99" s="213"/>
      <c r="U99" s="97"/>
    </row>
    <row r="100" spans="1:21" s="98" customFormat="1" ht="20.25" hidden="1" customHeight="1" x14ac:dyDescent="0.25">
      <c r="A100" s="167" t="s">
        <v>328</v>
      </c>
      <c r="B100" s="167"/>
      <c r="C100" s="167"/>
      <c r="D100" s="180" t="s">
        <v>379</v>
      </c>
      <c r="E100" s="180" t="s">
        <v>380</v>
      </c>
      <c r="F100" s="182" t="e">
        <f>+#REF!+#REF!+#REF!</f>
        <v>#REF!</v>
      </c>
      <c r="G100" s="182" t="e">
        <f>+#REF!+#REF!+Q100+R100+S100+#REF!</f>
        <v>#REF!</v>
      </c>
      <c r="H100" s="183" t="e">
        <f>+#REF!+#REF!+#REF!+#REF!+#REF!</f>
        <v>#REF!</v>
      </c>
      <c r="I100" s="108"/>
      <c r="J100" s="115"/>
      <c r="K100" s="115"/>
      <c r="L100" s="115">
        <v>3223</v>
      </c>
      <c r="M100" s="115"/>
      <c r="N100" s="116"/>
      <c r="O100" s="10" t="s">
        <v>40</v>
      </c>
      <c r="P100" s="111" t="s">
        <v>170</v>
      </c>
      <c r="Q100" s="286">
        <f t="shared" ref="Q100:R100" si="78">Q101+Q104+Q106</f>
        <v>20000</v>
      </c>
      <c r="R100" s="286">
        <f t="shared" si="78"/>
        <v>0</v>
      </c>
      <c r="S100" s="286">
        <f t="shared" ref="S100" si="79">S101+S104+S106</f>
        <v>20000</v>
      </c>
      <c r="T100" s="213"/>
      <c r="U100" s="97"/>
    </row>
    <row r="101" spans="1:21" s="98" customFormat="1" ht="20.25" hidden="1" customHeight="1" x14ac:dyDescent="0.25">
      <c r="A101" s="167" t="s">
        <v>328</v>
      </c>
      <c r="B101" s="167"/>
      <c r="C101" s="167"/>
      <c r="D101" s="167"/>
      <c r="E101" s="180" t="s">
        <v>380</v>
      </c>
      <c r="F101" s="182" t="e">
        <f>+#REF!+#REF!+#REF!</f>
        <v>#REF!</v>
      </c>
      <c r="G101" s="182" t="e">
        <f>+#REF!+#REF!+Q101+R101+S101+#REF!</f>
        <v>#REF!</v>
      </c>
      <c r="H101" s="183" t="e">
        <f>+#REF!+#REF!+#REF!+#REF!+#REF!</f>
        <v>#REF!</v>
      </c>
      <c r="I101" s="108"/>
      <c r="J101" s="115"/>
      <c r="K101" s="115"/>
      <c r="L101" s="115"/>
      <c r="M101" s="176">
        <v>32231</v>
      </c>
      <c r="N101" s="177"/>
      <c r="O101" s="178" t="s">
        <v>40</v>
      </c>
      <c r="P101" s="177" t="s">
        <v>171</v>
      </c>
      <c r="Q101" s="287">
        <f t="shared" ref="Q101:R101" si="80">Q102+Q103</f>
        <v>6000</v>
      </c>
      <c r="R101" s="287">
        <f t="shared" si="80"/>
        <v>0</v>
      </c>
      <c r="S101" s="287">
        <f t="shared" ref="S101" si="81">S102+S103</f>
        <v>6000</v>
      </c>
      <c r="T101" s="213"/>
      <c r="U101" s="97"/>
    </row>
    <row r="102" spans="1:21" s="98" customFormat="1" ht="20.25" hidden="1" customHeight="1" x14ac:dyDescent="0.25">
      <c r="A102" s="167" t="s">
        <v>328</v>
      </c>
      <c r="B102" s="167"/>
      <c r="C102" s="167"/>
      <c r="D102" s="167"/>
      <c r="E102" s="167"/>
      <c r="F102" s="182" t="e">
        <f>+#REF!+#REF!+#REF!</f>
        <v>#REF!</v>
      </c>
      <c r="G102" s="182" t="e">
        <f>+#REF!+#REF!+Q102+R102+S102+#REF!</f>
        <v>#REF!</v>
      </c>
      <c r="H102" s="183" t="e">
        <f>+#REF!+#REF!+#REF!+#REF!+#REF!</f>
        <v>#REF!</v>
      </c>
      <c r="I102" s="108"/>
      <c r="J102" s="115"/>
      <c r="K102" s="115"/>
      <c r="L102" s="115"/>
      <c r="M102" s="9"/>
      <c r="N102" s="155">
        <v>322310</v>
      </c>
      <c r="O102" s="156" t="s">
        <v>40</v>
      </c>
      <c r="P102" s="157" t="s">
        <v>171</v>
      </c>
      <c r="Q102" s="289">
        <v>6000</v>
      </c>
      <c r="R102" s="289"/>
      <c r="S102" s="289">
        <f t="shared" ref="S102:S103" si="82">+Q102+R102</f>
        <v>6000</v>
      </c>
      <c r="T102" s="213"/>
      <c r="U102" s="97"/>
    </row>
    <row r="103" spans="1:21" s="98" customFormat="1" ht="20.25" hidden="1" customHeight="1" x14ac:dyDescent="0.25">
      <c r="A103" s="167" t="s">
        <v>328</v>
      </c>
      <c r="B103" s="167"/>
      <c r="C103" s="167"/>
      <c r="D103" s="167"/>
      <c r="E103" s="167"/>
      <c r="F103" s="182" t="e">
        <f>+#REF!+#REF!+#REF!</f>
        <v>#REF!</v>
      </c>
      <c r="G103" s="182" t="e">
        <f>+#REF!+#REF!+Q103+R103+S103+#REF!</f>
        <v>#REF!</v>
      </c>
      <c r="H103" s="183" t="e">
        <f>+#REF!+#REF!+#REF!+#REF!+#REF!</f>
        <v>#REF!</v>
      </c>
      <c r="I103" s="108"/>
      <c r="J103" s="115"/>
      <c r="K103" s="115"/>
      <c r="L103" s="115"/>
      <c r="M103" s="9"/>
      <c r="N103" s="155">
        <v>322311</v>
      </c>
      <c r="O103" s="156" t="s">
        <v>40</v>
      </c>
      <c r="P103" s="157" t="s">
        <v>172</v>
      </c>
      <c r="Q103" s="289"/>
      <c r="R103" s="289"/>
      <c r="S103" s="289">
        <f t="shared" si="82"/>
        <v>0</v>
      </c>
      <c r="T103" s="213"/>
      <c r="U103" s="97"/>
    </row>
    <row r="104" spans="1:21" s="98" customFormat="1" ht="20.25" hidden="1" customHeight="1" x14ac:dyDescent="0.25">
      <c r="A104" s="167" t="s">
        <v>328</v>
      </c>
      <c r="B104" s="167"/>
      <c r="C104" s="167"/>
      <c r="D104" s="167"/>
      <c r="E104" s="180" t="s">
        <v>380</v>
      </c>
      <c r="F104" s="182" t="e">
        <f>+#REF!+#REF!+#REF!</f>
        <v>#REF!</v>
      </c>
      <c r="G104" s="182" t="e">
        <f>+#REF!+#REF!+Q104+R104+S104+#REF!</f>
        <v>#REF!</v>
      </c>
      <c r="H104" s="183" t="e">
        <f>+#REF!+#REF!+#REF!+#REF!+#REF!</f>
        <v>#REF!</v>
      </c>
      <c r="I104" s="108"/>
      <c r="J104" s="115"/>
      <c r="K104" s="115"/>
      <c r="L104" s="115"/>
      <c r="M104" s="176">
        <v>32233</v>
      </c>
      <c r="N104" s="177"/>
      <c r="O104" s="178" t="s">
        <v>40</v>
      </c>
      <c r="P104" s="177" t="s">
        <v>173</v>
      </c>
      <c r="Q104" s="287">
        <f t="shared" ref="Q104:S104" si="83">Q105</f>
        <v>6000</v>
      </c>
      <c r="R104" s="287">
        <f t="shared" si="83"/>
        <v>0</v>
      </c>
      <c r="S104" s="287">
        <f t="shared" si="83"/>
        <v>6000</v>
      </c>
      <c r="T104" s="213"/>
      <c r="U104" s="97"/>
    </row>
    <row r="105" spans="1:21" s="98" customFormat="1" ht="20.25" hidden="1" customHeight="1" x14ac:dyDescent="0.25">
      <c r="A105" s="167" t="s">
        <v>328</v>
      </c>
      <c r="B105" s="167"/>
      <c r="C105" s="167"/>
      <c r="D105" s="167"/>
      <c r="E105" s="167"/>
      <c r="F105" s="182" t="e">
        <f>+#REF!+#REF!+#REF!</f>
        <v>#REF!</v>
      </c>
      <c r="G105" s="182" t="e">
        <f>+#REF!+#REF!+Q105+R105+S105+#REF!</f>
        <v>#REF!</v>
      </c>
      <c r="H105" s="183" t="e">
        <f>+#REF!+#REF!+#REF!+#REF!+#REF!</f>
        <v>#REF!</v>
      </c>
      <c r="I105" s="108"/>
      <c r="J105" s="115"/>
      <c r="K105" s="115"/>
      <c r="L105" s="115"/>
      <c r="M105" s="9"/>
      <c r="N105" s="155">
        <v>322330</v>
      </c>
      <c r="O105" s="156" t="s">
        <v>40</v>
      </c>
      <c r="P105" s="157" t="s">
        <v>173</v>
      </c>
      <c r="Q105" s="289">
        <v>6000</v>
      </c>
      <c r="R105" s="289"/>
      <c r="S105" s="289">
        <f>+Q105+R105</f>
        <v>6000</v>
      </c>
      <c r="T105" s="213"/>
      <c r="U105" s="97"/>
    </row>
    <row r="106" spans="1:21" s="98" customFormat="1" ht="20.25" hidden="1" customHeight="1" x14ac:dyDescent="0.25">
      <c r="A106" s="167" t="s">
        <v>328</v>
      </c>
      <c r="B106" s="167"/>
      <c r="C106" s="167"/>
      <c r="D106" s="167"/>
      <c r="E106" s="180" t="s">
        <v>380</v>
      </c>
      <c r="F106" s="182" t="e">
        <f>+#REF!+#REF!+#REF!</f>
        <v>#REF!</v>
      </c>
      <c r="G106" s="182" t="e">
        <f>+#REF!+#REF!+Q106+R106+S106+#REF!</f>
        <v>#REF!</v>
      </c>
      <c r="H106" s="183" t="e">
        <f>+#REF!+#REF!+#REF!+#REF!+#REF!</f>
        <v>#REF!</v>
      </c>
      <c r="I106" s="108"/>
      <c r="J106" s="115"/>
      <c r="K106" s="115"/>
      <c r="L106" s="115"/>
      <c r="M106" s="176">
        <v>32234</v>
      </c>
      <c r="N106" s="177"/>
      <c r="O106" s="178" t="s">
        <v>40</v>
      </c>
      <c r="P106" s="177" t="s">
        <v>174</v>
      </c>
      <c r="Q106" s="287">
        <f t="shared" ref="Q106:S106" si="84">Q107</f>
        <v>8000</v>
      </c>
      <c r="R106" s="287">
        <f t="shared" si="84"/>
        <v>0</v>
      </c>
      <c r="S106" s="287">
        <f t="shared" si="84"/>
        <v>8000</v>
      </c>
      <c r="T106" s="213"/>
      <c r="U106" s="97"/>
    </row>
    <row r="107" spans="1:21" s="98" customFormat="1" ht="20.25" hidden="1" customHeight="1" x14ac:dyDescent="0.25">
      <c r="A107" s="167" t="s">
        <v>328</v>
      </c>
      <c r="B107" s="167"/>
      <c r="C107" s="167"/>
      <c r="D107" s="167"/>
      <c r="E107" s="167"/>
      <c r="F107" s="182" t="e">
        <f>+#REF!+#REF!+#REF!</f>
        <v>#REF!</v>
      </c>
      <c r="G107" s="182" t="e">
        <f>+#REF!+#REF!+Q107+R107+S107+#REF!</f>
        <v>#REF!</v>
      </c>
      <c r="H107" s="183" t="e">
        <f>+#REF!+#REF!+#REF!+#REF!+#REF!</f>
        <v>#REF!</v>
      </c>
      <c r="I107" s="108"/>
      <c r="J107" s="115"/>
      <c r="K107" s="115"/>
      <c r="L107" s="115"/>
      <c r="M107" s="9"/>
      <c r="N107" s="155">
        <v>322340</v>
      </c>
      <c r="O107" s="156" t="s">
        <v>40</v>
      </c>
      <c r="P107" s="157" t="s">
        <v>174</v>
      </c>
      <c r="Q107" s="289">
        <v>8000</v>
      </c>
      <c r="R107" s="289"/>
      <c r="S107" s="289">
        <f>+Q107+R107</f>
        <v>8000</v>
      </c>
      <c r="T107" s="213"/>
      <c r="U107" s="97"/>
    </row>
    <row r="108" spans="1:21" s="98" customFormat="1" ht="20.25" hidden="1" customHeight="1" x14ac:dyDescent="0.25">
      <c r="A108" s="167" t="s">
        <v>328</v>
      </c>
      <c r="B108" s="167"/>
      <c r="C108" s="167"/>
      <c r="D108" s="180" t="s">
        <v>379</v>
      </c>
      <c r="E108" s="180" t="s">
        <v>380</v>
      </c>
      <c r="F108" s="182" t="e">
        <f>+#REF!+#REF!+#REF!</f>
        <v>#REF!</v>
      </c>
      <c r="G108" s="182" t="e">
        <f>+#REF!+#REF!+Q108+R108+S108+#REF!</f>
        <v>#REF!</v>
      </c>
      <c r="H108" s="183" t="e">
        <f>+#REF!+#REF!+#REF!+#REF!+#REF!</f>
        <v>#REF!</v>
      </c>
      <c r="I108" s="108"/>
      <c r="J108" s="115"/>
      <c r="K108" s="115"/>
      <c r="L108" s="115">
        <v>3224</v>
      </c>
      <c r="M108" s="115"/>
      <c r="N108" s="116"/>
      <c r="O108" s="10" t="s">
        <v>40</v>
      </c>
      <c r="P108" s="118" t="s">
        <v>175</v>
      </c>
      <c r="Q108" s="286">
        <f t="shared" ref="Q108:S109" si="85">Q109</f>
        <v>4000</v>
      </c>
      <c r="R108" s="286">
        <f t="shared" si="85"/>
        <v>-4000</v>
      </c>
      <c r="S108" s="286">
        <f t="shared" si="85"/>
        <v>0</v>
      </c>
      <c r="T108" s="213"/>
      <c r="U108" s="97"/>
    </row>
    <row r="109" spans="1:21" s="98" customFormat="1" ht="25.5" hidden="1" customHeight="1" x14ac:dyDescent="0.25">
      <c r="A109" s="167" t="s">
        <v>328</v>
      </c>
      <c r="B109" s="167"/>
      <c r="C109" s="167"/>
      <c r="D109" s="167"/>
      <c r="E109" s="180" t="s">
        <v>380</v>
      </c>
      <c r="F109" s="182" t="e">
        <f>+#REF!+#REF!+#REF!</f>
        <v>#REF!</v>
      </c>
      <c r="G109" s="182" t="e">
        <f>+#REF!+#REF!+Q109+R109+S109+#REF!</f>
        <v>#REF!</v>
      </c>
      <c r="H109" s="183" t="e">
        <f>+#REF!+#REF!+#REF!+#REF!+#REF!</f>
        <v>#REF!</v>
      </c>
      <c r="I109" s="108"/>
      <c r="J109" s="115"/>
      <c r="K109" s="115"/>
      <c r="L109" s="115"/>
      <c r="M109" s="176">
        <v>32242</v>
      </c>
      <c r="N109" s="177"/>
      <c r="O109" s="178" t="s">
        <v>40</v>
      </c>
      <c r="P109" s="177" t="s">
        <v>176</v>
      </c>
      <c r="Q109" s="287">
        <f t="shared" si="85"/>
        <v>4000</v>
      </c>
      <c r="R109" s="287">
        <f t="shared" si="85"/>
        <v>-4000</v>
      </c>
      <c r="S109" s="287">
        <f t="shared" si="85"/>
        <v>0</v>
      </c>
      <c r="T109" s="213"/>
      <c r="U109" s="97"/>
    </row>
    <row r="110" spans="1:21" s="98" customFormat="1" ht="25.5" hidden="1" customHeight="1" x14ac:dyDescent="0.25">
      <c r="A110" s="167" t="s">
        <v>328</v>
      </c>
      <c r="B110" s="167"/>
      <c r="C110" s="167"/>
      <c r="D110" s="167"/>
      <c r="E110" s="167"/>
      <c r="F110" s="182" t="e">
        <f>+#REF!+#REF!+#REF!</f>
        <v>#REF!</v>
      </c>
      <c r="G110" s="182" t="e">
        <f>+#REF!+#REF!+Q110+R110+S110+#REF!</f>
        <v>#REF!</v>
      </c>
      <c r="H110" s="183" t="e">
        <f>+#REF!+#REF!+#REF!+#REF!+#REF!</f>
        <v>#REF!</v>
      </c>
      <c r="I110" s="108"/>
      <c r="J110" s="115"/>
      <c r="K110" s="115"/>
      <c r="L110" s="115"/>
      <c r="M110" s="9"/>
      <c r="N110" s="155">
        <v>322420</v>
      </c>
      <c r="O110" s="156" t="s">
        <v>40</v>
      </c>
      <c r="P110" s="157" t="s">
        <v>176</v>
      </c>
      <c r="Q110" s="289">
        <v>4000</v>
      </c>
      <c r="R110" s="289">
        <v>-4000</v>
      </c>
      <c r="S110" s="289">
        <f>+Q110+R110</f>
        <v>0</v>
      </c>
      <c r="T110" s="213"/>
      <c r="U110" s="97"/>
    </row>
    <row r="111" spans="1:21" s="98" customFormat="1" ht="20.25" hidden="1" customHeight="1" x14ac:dyDescent="0.25">
      <c r="A111" s="167" t="s">
        <v>328</v>
      </c>
      <c r="B111" s="167"/>
      <c r="C111" s="167"/>
      <c r="D111" s="180" t="s">
        <v>379</v>
      </c>
      <c r="E111" s="180" t="s">
        <v>380</v>
      </c>
      <c r="F111" s="182" t="e">
        <f>+#REF!+#REF!+#REF!</f>
        <v>#REF!</v>
      </c>
      <c r="G111" s="182" t="e">
        <f>+#REF!+#REF!+Q111+R111+S111+#REF!</f>
        <v>#REF!</v>
      </c>
      <c r="H111" s="183" t="e">
        <f>+#REF!+#REF!+#REF!+#REF!+#REF!</f>
        <v>#REF!</v>
      </c>
      <c r="I111" s="108"/>
      <c r="J111" s="115"/>
      <c r="K111" s="115"/>
      <c r="L111" s="115">
        <v>3225</v>
      </c>
      <c r="M111" s="115"/>
      <c r="N111" s="116"/>
      <c r="O111" s="10" t="s">
        <v>40</v>
      </c>
      <c r="P111" s="118" t="s">
        <v>177</v>
      </c>
      <c r="Q111" s="286">
        <f t="shared" ref="Q111:R111" si="86">Q112+Q114</f>
        <v>6450</v>
      </c>
      <c r="R111" s="286">
        <f t="shared" si="86"/>
        <v>7000</v>
      </c>
      <c r="S111" s="286">
        <f t="shared" ref="S111" si="87">S112+S114</f>
        <v>13450</v>
      </c>
      <c r="T111" s="213"/>
      <c r="U111" s="97"/>
    </row>
    <row r="112" spans="1:21" s="98" customFormat="1" ht="20.25" hidden="1" customHeight="1" x14ac:dyDescent="0.25">
      <c r="A112" s="167" t="s">
        <v>328</v>
      </c>
      <c r="B112" s="167"/>
      <c r="C112" s="167"/>
      <c r="D112" s="167"/>
      <c r="E112" s="180" t="s">
        <v>380</v>
      </c>
      <c r="F112" s="182" t="e">
        <f>+#REF!+#REF!+#REF!</f>
        <v>#REF!</v>
      </c>
      <c r="G112" s="182" t="e">
        <f>+#REF!+#REF!+Q112+R112+S112+#REF!</f>
        <v>#REF!</v>
      </c>
      <c r="H112" s="183" t="e">
        <f>+#REF!+#REF!+#REF!+#REF!+#REF!</f>
        <v>#REF!</v>
      </c>
      <c r="I112" s="108"/>
      <c r="J112" s="115"/>
      <c r="K112" s="115"/>
      <c r="L112" s="115"/>
      <c r="M112" s="176">
        <v>32251</v>
      </c>
      <c r="N112" s="177"/>
      <c r="O112" s="178" t="s">
        <v>40</v>
      </c>
      <c r="P112" s="177" t="s">
        <v>178</v>
      </c>
      <c r="Q112" s="287">
        <f t="shared" ref="Q112:S112" si="88">Q113</f>
        <v>3450</v>
      </c>
      <c r="R112" s="287">
        <f t="shared" si="88"/>
        <v>7000</v>
      </c>
      <c r="S112" s="287">
        <f t="shared" si="88"/>
        <v>10450</v>
      </c>
      <c r="T112" s="213"/>
      <c r="U112" s="97"/>
    </row>
    <row r="113" spans="1:21" s="98" customFormat="1" ht="20.25" hidden="1" customHeight="1" x14ac:dyDescent="0.25">
      <c r="A113" s="167" t="s">
        <v>328</v>
      </c>
      <c r="B113" s="167"/>
      <c r="C113" s="167"/>
      <c r="D113" s="167"/>
      <c r="E113" s="167"/>
      <c r="F113" s="182" t="e">
        <f>+#REF!+#REF!+#REF!</f>
        <v>#REF!</v>
      </c>
      <c r="G113" s="182" t="e">
        <f>+#REF!+#REF!+Q113+R113+S113+#REF!</f>
        <v>#REF!</v>
      </c>
      <c r="H113" s="183" t="e">
        <f>+#REF!+#REF!+#REF!+#REF!+#REF!</f>
        <v>#REF!</v>
      </c>
      <c r="I113" s="108"/>
      <c r="J113" s="115"/>
      <c r="K113" s="115"/>
      <c r="L113" s="115"/>
      <c r="M113" s="9"/>
      <c r="N113" s="155">
        <v>322510</v>
      </c>
      <c r="O113" s="156" t="s">
        <v>40</v>
      </c>
      <c r="P113" s="157" t="s">
        <v>178</v>
      </c>
      <c r="Q113" s="289">
        <v>3450</v>
      </c>
      <c r="R113" s="289">
        <f>4000+3000</f>
        <v>7000</v>
      </c>
      <c r="S113" s="289">
        <f>+Q113+R113</f>
        <v>10450</v>
      </c>
      <c r="T113" s="213"/>
      <c r="U113" s="97"/>
    </row>
    <row r="114" spans="1:21" s="98" customFormat="1" ht="20.25" hidden="1" customHeight="1" x14ac:dyDescent="0.25">
      <c r="A114" s="167" t="s">
        <v>328</v>
      </c>
      <c r="B114" s="167"/>
      <c r="C114" s="167"/>
      <c r="D114" s="167"/>
      <c r="E114" s="180" t="s">
        <v>380</v>
      </c>
      <c r="F114" s="182" t="e">
        <f>+#REF!+#REF!+#REF!</f>
        <v>#REF!</v>
      </c>
      <c r="G114" s="182" t="e">
        <f>+#REF!+#REF!+Q114+R114+S114+#REF!</f>
        <v>#REF!</v>
      </c>
      <c r="H114" s="183" t="e">
        <f>+#REF!+#REF!+#REF!+#REF!+#REF!</f>
        <v>#REF!</v>
      </c>
      <c r="I114" s="108"/>
      <c r="J114" s="115"/>
      <c r="K114" s="115"/>
      <c r="L114" s="115"/>
      <c r="M114" s="176">
        <v>32252</v>
      </c>
      <c r="N114" s="177"/>
      <c r="O114" s="178" t="s">
        <v>40</v>
      </c>
      <c r="P114" s="177" t="s">
        <v>179</v>
      </c>
      <c r="Q114" s="287">
        <f t="shared" ref="Q114:S114" si="89">Q115</f>
        <v>3000</v>
      </c>
      <c r="R114" s="287">
        <f t="shared" si="89"/>
        <v>0</v>
      </c>
      <c r="S114" s="287">
        <f t="shared" si="89"/>
        <v>3000</v>
      </c>
      <c r="T114" s="213"/>
      <c r="U114" s="97"/>
    </row>
    <row r="115" spans="1:21" s="98" customFormat="1" ht="20.25" hidden="1" customHeight="1" x14ac:dyDescent="0.25">
      <c r="A115" s="167" t="s">
        <v>328</v>
      </c>
      <c r="B115" s="167"/>
      <c r="C115" s="167"/>
      <c r="D115" s="167"/>
      <c r="E115" s="167"/>
      <c r="F115" s="182" t="e">
        <f>+#REF!+#REF!+#REF!</f>
        <v>#REF!</v>
      </c>
      <c r="G115" s="182" t="e">
        <f>+#REF!+#REF!+Q115+R115+S115+#REF!</f>
        <v>#REF!</v>
      </c>
      <c r="H115" s="183" t="e">
        <f>+#REF!+#REF!+#REF!+#REF!+#REF!</f>
        <v>#REF!</v>
      </c>
      <c r="I115" s="108"/>
      <c r="J115" s="115"/>
      <c r="K115" s="115"/>
      <c r="L115" s="115"/>
      <c r="M115" s="9"/>
      <c r="N115" s="155">
        <v>322520</v>
      </c>
      <c r="O115" s="156" t="s">
        <v>40</v>
      </c>
      <c r="P115" s="157" t="s">
        <v>179</v>
      </c>
      <c r="Q115" s="289">
        <v>3000</v>
      </c>
      <c r="R115" s="289"/>
      <c r="S115" s="289">
        <f>+Q115+R115</f>
        <v>3000</v>
      </c>
      <c r="T115" s="213"/>
      <c r="U115" s="97"/>
    </row>
    <row r="116" spans="1:21" s="98" customFormat="1" ht="20.25" hidden="1" customHeight="1" x14ac:dyDescent="0.25">
      <c r="A116" s="167" t="s">
        <v>328</v>
      </c>
      <c r="B116" s="167"/>
      <c r="C116" s="167"/>
      <c r="D116" s="180" t="s">
        <v>379</v>
      </c>
      <c r="E116" s="180" t="s">
        <v>380</v>
      </c>
      <c r="F116" s="182" t="e">
        <f>+#REF!+#REF!+#REF!</f>
        <v>#REF!</v>
      </c>
      <c r="G116" s="182" t="e">
        <f>+#REF!+#REF!+Q116+R116+S116+#REF!</f>
        <v>#REF!</v>
      </c>
      <c r="H116" s="183" t="e">
        <f>+#REF!+#REF!+#REF!+#REF!+#REF!</f>
        <v>#REF!</v>
      </c>
      <c r="I116" s="108"/>
      <c r="J116" s="115"/>
      <c r="K116" s="115"/>
      <c r="L116" s="115">
        <v>3227</v>
      </c>
      <c r="M116" s="115"/>
      <c r="N116" s="116"/>
      <c r="O116" s="10" t="s">
        <v>40</v>
      </c>
      <c r="P116" s="111" t="s">
        <v>180</v>
      </c>
      <c r="Q116" s="286">
        <f t="shared" ref="Q116:S117" si="90">Q117</f>
        <v>3000</v>
      </c>
      <c r="R116" s="286">
        <f t="shared" si="90"/>
        <v>0</v>
      </c>
      <c r="S116" s="286">
        <f t="shared" si="90"/>
        <v>3000</v>
      </c>
      <c r="T116" s="213"/>
      <c r="U116" s="97"/>
    </row>
    <row r="117" spans="1:21" s="98" customFormat="1" ht="20.25" hidden="1" customHeight="1" x14ac:dyDescent="0.25">
      <c r="A117" s="167" t="s">
        <v>328</v>
      </c>
      <c r="B117" s="167"/>
      <c r="C117" s="167"/>
      <c r="D117" s="167"/>
      <c r="E117" s="180" t="s">
        <v>380</v>
      </c>
      <c r="F117" s="182" t="e">
        <f>+#REF!+#REF!+#REF!</f>
        <v>#REF!</v>
      </c>
      <c r="G117" s="182" t="e">
        <f>+#REF!+#REF!+Q117+R117+S117+#REF!</f>
        <v>#REF!</v>
      </c>
      <c r="H117" s="183" t="e">
        <f>+#REF!+#REF!+#REF!+#REF!+#REF!</f>
        <v>#REF!</v>
      </c>
      <c r="I117" s="108"/>
      <c r="J117" s="115"/>
      <c r="K117" s="115"/>
      <c r="L117" s="115"/>
      <c r="M117" s="176">
        <v>32271</v>
      </c>
      <c r="N117" s="177"/>
      <c r="O117" s="178" t="s">
        <v>40</v>
      </c>
      <c r="P117" s="177" t="s">
        <v>181</v>
      </c>
      <c r="Q117" s="287">
        <f t="shared" si="90"/>
        <v>3000</v>
      </c>
      <c r="R117" s="287">
        <f t="shared" si="90"/>
        <v>0</v>
      </c>
      <c r="S117" s="287">
        <f t="shared" si="90"/>
        <v>3000</v>
      </c>
      <c r="T117" s="213"/>
      <c r="U117" s="97"/>
    </row>
    <row r="118" spans="1:21" s="98" customFormat="1" ht="20.25" hidden="1" customHeight="1" x14ac:dyDescent="0.25">
      <c r="A118" s="167" t="s">
        <v>328</v>
      </c>
      <c r="B118" s="167"/>
      <c r="C118" s="167"/>
      <c r="D118" s="167"/>
      <c r="E118" s="167"/>
      <c r="F118" s="182" t="e">
        <f>+#REF!+#REF!+#REF!</f>
        <v>#REF!</v>
      </c>
      <c r="G118" s="182" t="e">
        <f>+#REF!+#REF!+Q118+R118+S118+#REF!</f>
        <v>#REF!</v>
      </c>
      <c r="H118" s="183" t="e">
        <f>+#REF!+#REF!+#REF!+#REF!+#REF!</f>
        <v>#REF!</v>
      </c>
      <c r="I118" s="108"/>
      <c r="J118" s="115"/>
      <c r="K118" s="115"/>
      <c r="L118" s="115"/>
      <c r="M118" s="9"/>
      <c r="N118" s="155">
        <v>322710</v>
      </c>
      <c r="O118" s="156" t="s">
        <v>40</v>
      </c>
      <c r="P118" s="157" t="s">
        <v>181</v>
      </c>
      <c r="Q118" s="289">
        <v>3000</v>
      </c>
      <c r="R118" s="289">
        <v>0</v>
      </c>
      <c r="S118" s="289">
        <f>+Q118+R118</f>
        <v>3000</v>
      </c>
      <c r="T118" s="213"/>
      <c r="U118" s="97"/>
    </row>
    <row r="119" spans="1:21" s="194" customFormat="1" ht="20.25" hidden="1" customHeight="1" x14ac:dyDescent="0.25">
      <c r="A119" s="172" t="s">
        <v>328</v>
      </c>
      <c r="B119" s="172"/>
      <c r="C119" s="195" t="s">
        <v>376</v>
      </c>
      <c r="D119" s="195" t="s">
        <v>379</v>
      </c>
      <c r="E119" s="195" t="s">
        <v>380</v>
      </c>
      <c r="F119" s="187" t="e">
        <f>+#REF!+#REF!+#REF!</f>
        <v>#REF!</v>
      </c>
      <c r="G119" s="187" t="e">
        <f>+#REF!+#REF!+Q119+R119+S119+#REF!</f>
        <v>#REF!</v>
      </c>
      <c r="H119" s="188" t="e">
        <f>+#REF!+#REF!+#REF!+#REF!+#REF!</f>
        <v>#REF!</v>
      </c>
      <c r="I119" s="108"/>
      <c r="J119" s="115"/>
      <c r="K119" s="115">
        <v>323</v>
      </c>
      <c r="L119" s="115"/>
      <c r="M119" s="115"/>
      <c r="N119" s="116"/>
      <c r="O119" s="10" t="s">
        <v>40</v>
      </c>
      <c r="P119" s="111" t="s">
        <v>182</v>
      </c>
      <c r="Q119" s="286">
        <f t="shared" ref="Q119:R119" si="91">Q120+Q130+Q137+Q140+Q148+Q155+Q160+Q168+Q171</f>
        <v>268360</v>
      </c>
      <c r="R119" s="286">
        <f t="shared" si="91"/>
        <v>32502</v>
      </c>
      <c r="S119" s="286">
        <f t="shared" ref="S119" si="92">S120+S130+S137+S140+S148+S155+S160+S168+S171</f>
        <v>300862</v>
      </c>
      <c r="T119" s="213"/>
      <c r="U119" s="97"/>
    </row>
    <row r="120" spans="1:21" s="98" customFormat="1" ht="20.25" hidden="1" customHeight="1" x14ac:dyDescent="0.25">
      <c r="A120" s="167" t="s">
        <v>328</v>
      </c>
      <c r="B120" s="167"/>
      <c r="C120" s="167"/>
      <c r="D120" s="180" t="s">
        <v>379</v>
      </c>
      <c r="E120" s="180" t="s">
        <v>380</v>
      </c>
      <c r="F120" s="182" t="e">
        <f>+#REF!+#REF!+#REF!</f>
        <v>#REF!</v>
      </c>
      <c r="G120" s="182" t="e">
        <f>+#REF!+#REF!+Q120+R120+S120+#REF!</f>
        <v>#REF!</v>
      </c>
      <c r="H120" s="183" t="e">
        <f>+#REF!+#REF!+#REF!+#REF!+#REF!</f>
        <v>#REF!</v>
      </c>
      <c r="I120" s="108"/>
      <c r="J120" s="115"/>
      <c r="K120" s="115"/>
      <c r="L120" s="115">
        <v>3231</v>
      </c>
      <c r="M120" s="115"/>
      <c r="N120" s="116"/>
      <c r="O120" s="10" t="s">
        <v>40</v>
      </c>
      <c r="P120" s="111" t="s">
        <v>183</v>
      </c>
      <c r="Q120" s="286">
        <f t="shared" ref="Q120:R120" si="93">Q121+Q123+Q125+Q127</f>
        <v>13090</v>
      </c>
      <c r="R120" s="286">
        <f t="shared" si="93"/>
        <v>500</v>
      </c>
      <c r="S120" s="286">
        <f t="shared" ref="S120" si="94">S121+S123+S125+S127</f>
        <v>13590</v>
      </c>
      <c r="T120" s="213"/>
      <c r="U120" s="97"/>
    </row>
    <row r="121" spans="1:21" s="98" customFormat="1" ht="20.25" hidden="1" customHeight="1" x14ac:dyDescent="0.25">
      <c r="A121" s="167" t="s">
        <v>328</v>
      </c>
      <c r="B121" s="167"/>
      <c r="C121" s="167"/>
      <c r="D121" s="167"/>
      <c r="E121" s="180" t="s">
        <v>380</v>
      </c>
      <c r="F121" s="182" t="e">
        <f>+#REF!+#REF!+#REF!</f>
        <v>#REF!</v>
      </c>
      <c r="G121" s="182" t="e">
        <f>+#REF!+#REF!+Q121+R121+S121+#REF!</f>
        <v>#REF!</v>
      </c>
      <c r="H121" s="183" t="e">
        <f>+#REF!+#REF!+#REF!+#REF!+#REF!</f>
        <v>#REF!</v>
      </c>
      <c r="I121" s="108"/>
      <c r="J121" s="115"/>
      <c r="K121" s="115"/>
      <c r="L121" s="115"/>
      <c r="M121" s="176">
        <v>32311</v>
      </c>
      <c r="N121" s="177"/>
      <c r="O121" s="178" t="s">
        <v>40</v>
      </c>
      <c r="P121" s="177" t="s">
        <v>184</v>
      </c>
      <c r="Q121" s="287">
        <f t="shared" ref="Q121:S121" si="95">Q122</f>
        <v>7900</v>
      </c>
      <c r="R121" s="287">
        <f t="shared" si="95"/>
        <v>500</v>
      </c>
      <c r="S121" s="287">
        <f t="shared" si="95"/>
        <v>8400</v>
      </c>
      <c r="T121" s="213"/>
      <c r="U121" s="97"/>
    </row>
    <row r="122" spans="1:21" s="98" customFormat="1" ht="20.25" hidden="1" customHeight="1" x14ac:dyDescent="0.25">
      <c r="A122" s="167" t="s">
        <v>328</v>
      </c>
      <c r="B122" s="167"/>
      <c r="C122" s="167"/>
      <c r="D122" s="167"/>
      <c r="E122" s="167"/>
      <c r="F122" s="182" t="e">
        <f>+#REF!+#REF!+#REF!</f>
        <v>#REF!</v>
      </c>
      <c r="G122" s="182" t="e">
        <f>+#REF!+#REF!+Q122+R122+S122+#REF!</f>
        <v>#REF!</v>
      </c>
      <c r="H122" s="183" t="e">
        <f>+#REF!+#REF!+#REF!+#REF!+#REF!</f>
        <v>#REF!</v>
      </c>
      <c r="I122" s="108"/>
      <c r="J122" s="115"/>
      <c r="K122" s="115"/>
      <c r="L122" s="115"/>
      <c r="M122" s="9"/>
      <c r="N122" s="155">
        <v>323110</v>
      </c>
      <c r="O122" s="156" t="s">
        <v>40</v>
      </c>
      <c r="P122" s="157" t="s">
        <v>184</v>
      </c>
      <c r="Q122" s="289">
        <v>7900</v>
      </c>
      <c r="R122" s="289">
        <v>500</v>
      </c>
      <c r="S122" s="289">
        <f>+Q122+R122</f>
        <v>8400</v>
      </c>
      <c r="T122" s="213"/>
      <c r="U122" s="97"/>
    </row>
    <row r="123" spans="1:21" s="98" customFormat="1" ht="20.25" hidden="1" customHeight="1" x14ac:dyDescent="0.25">
      <c r="A123" s="167" t="s">
        <v>328</v>
      </c>
      <c r="B123" s="167"/>
      <c r="C123" s="167"/>
      <c r="D123" s="167"/>
      <c r="E123" s="180" t="s">
        <v>380</v>
      </c>
      <c r="F123" s="182" t="e">
        <f>+#REF!+#REF!+#REF!</f>
        <v>#REF!</v>
      </c>
      <c r="G123" s="182" t="e">
        <f>+#REF!+#REF!+Q123+R123+S123+#REF!</f>
        <v>#REF!</v>
      </c>
      <c r="H123" s="183" t="e">
        <f>+#REF!+#REF!+#REF!+#REF!+#REF!</f>
        <v>#REF!</v>
      </c>
      <c r="I123" s="108"/>
      <c r="J123" s="115"/>
      <c r="K123" s="115"/>
      <c r="L123" s="115"/>
      <c r="M123" s="176">
        <v>32312</v>
      </c>
      <c r="N123" s="177"/>
      <c r="O123" s="178" t="s">
        <v>40</v>
      </c>
      <c r="P123" s="177" t="s">
        <v>185</v>
      </c>
      <c r="Q123" s="287">
        <f t="shared" ref="Q123:S123" si="96">Q124</f>
        <v>0</v>
      </c>
      <c r="R123" s="287">
        <f t="shared" si="96"/>
        <v>0</v>
      </c>
      <c r="S123" s="287">
        <f t="shared" si="96"/>
        <v>0</v>
      </c>
      <c r="T123" s="213"/>
      <c r="U123" s="97"/>
    </row>
    <row r="124" spans="1:21" s="98" customFormat="1" ht="20.25" hidden="1" customHeight="1" x14ac:dyDescent="0.25">
      <c r="A124" s="167" t="s">
        <v>328</v>
      </c>
      <c r="B124" s="167"/>
      <c r="C124" s="167"/>
      <c r="D124" s="167"/>
      <c r="E124" s="167"/>
      <c r="F124" s="182" t="e">
        <f>+#REF!+#REF!+#REF!</f>
        <v>#REF!</v>
      </c>
      <c r="G124" s="182" t="e">
        <f>+#REF!+#REF!+Q124+R124+S124+#REF!</f>
        <v>#REF!</v>
      </c>
      <c r="H124" s="183" t="e">
        <f>+#REF!+#REF!+#REF!+#REF!+#REF!</f>
        <v>#REF!</v>
      </c>
      <c r="I124" s="108"/>
      <c r="J124" s="115"/>
      <c r="K124" s="115"/>
      <c r="L124" s="115"/>
      <c r="M124" s="9"/>
      <c r="N124" s="155">
        <v>323120</v>
      </c>
      <c r="O124" s="156" t="s">
        <v>40</v>
      </c>
      <c r="P124" s="157" t="s">
        <v>185</v>
      </c>
      <c r="Q124" s="289">
        <v>0</v>
      </c>
      <c r="R124" s="289"/>
      <c r="S124" s="289">
        <f>+Q124+R124</f>
        <v>0</v>
      </c>
      <c r="T124" s="213"/>
      <c r="U124" s="97"/>
    </row>
    <row r="125" spans="1:21" s="98" customFormat="1" ht="20.25" hidden="1" customHeight="1" x14ac:dyDescent="0.25">
      <c r="A125" s="167" t="s">
        <v>328</v>
      </c>
      <c r="B125" s="167"/>
      <c r="C125" s="167"/>
      <c r="D125" s="167"/>
      <c r="E125" s="180" t="s">
        <v>380</v>
      </c>
      <c r="F125" s="182" t="e">
        <f>+#REF!+#REF!+#REF!</f>
        <v>#REF!</v>
      </c>
      <c r="G125" s="182" t="e">
        <f>+#REF!+#REF!+Q125+R125+S125+#REF!</f>
        <v>#REF!</v>
      </c>
      <c r="H125" s="183" t="e">
        <f>+#REF!+#REF!+#REF!+#REF!+#REF!</f>
        <v>#REF!</v>
      </c>
      <c r="I125" s="108"/>
      <c r="J125" s="115"/>
      <c r="K125" s="115"/>
      <c r="L125" s="115"/>
      <c r="M125" s="176">
        <v>32313</v>
      </c>
      <c r="N125" s="177"/>
      <c r="O125" s="178" t="s">
        <v>40</v>
      </c>
      <c r="P125" s="177" t="s">
        <v>186</v>
      </c>
      <c r="Q125" s="287">
        <f t="shared" ref="Q125:S125" si="97">Q126</f>
        <v>2890</v>
      </c>
      <c r="R125" s="287">
        <f t="shared" si="97"/>
        <v>0</v>
      </c>
      <c r="S125" s="287">
        <f t="shared" si="97"/>
        <v>2890</v>
      </c>
      <c r="T125" s="213"/>
      <c r="U125" s="97"/>
    </row>
    <row r="126" spans="1:21" s="98" customFormat="1" ht="20.25" hidden="1" customHeight="1" x14ac:dyDescent="0.25">
      <c r="A126" s="167" t="s">
        <v>328</v>
      </c>
      <c r="B126" s="167"/>
      <c r="C126" s="167"/>
      <c r="D126" s="167"/>
      <c r="E126" s="167"/>
      <c r="F126" s="182" t="e">
        <f>+#REF!+#REF!+#REF!</f>
        <v>#REF!</v>
      </c>
      <c r="G126" s="182" t="e">
        <f>+#REF!+#REF!+Q126+R126+S126+#REF!</f>
        <v>#REF!</v>
      </c>
      <c r="H126" s="183" t="e">
        <f>+#REF!+#REF!+#REF!+#REF!+#REF!</f>
        <v>#REF!</v>
      </c>
      <c r="I126" s="108"/>
      <c r="J126" s="115"/>
      <c r="K126" s="115"/>
      <c r="L126" s="115"/>
      <c r="M126" s="9"/>
      <c r="N126" s="155">
        <v>323130</v>
      </c>
      <c r="O126" s="156" t="s">
        <v>40</v>
      </c>
      <c r="P126" s="157" t="s">
        <v>186</v>
      </c>
      <c r="Q126" s="289">
        <v>2890</v>
      </c>
      <c r="R126" s="289"/>
      <c r="S126" s="289">
        <f>+Q126+R126</f>
        <v>2890</v>
      </c>
      <c r="T126" s="213"/>
      <c r="U126" s="97"/>
    </row>
    <row r="127" spans="1:21" s="98" customFormat="1" ht="20.25" hidden="1" customHeight="1" x14ac:dyDescent="0.25">
      <c r="A127" s="167" t="s">
        <v>328</v>
      </c>
      <c r="B127" s="167"/>
      <c r="C127" s="167"/>
      <c r="D127" s="167"/>
      <c r="E127" s="180" t="s">
        <v>380</v>
      </c>
      <c r="F127" s="182" t="e">
        <f>+#REF!+#REF!+#REF!</f>
        <v>#REF!</v>
      </c>
      <c r="G127" s="182" t="e">
        <f>+#REF!+#REF!+Q127+R127+S127+#REF!</f>
        <v>#REF!</v>
      </c>
      <c r="H127" s="183" t="e">
        <f>+#REF!+#REF!+#REF!+#REF!+#REF!</f>
        <v>#REF!</v>
      </c>
      <c r="I127" s="108"/>
      <c r="J127" s="115"/>
      <c r="K127" s="115"/>
      <c r="L127" s="115"/>
      <c r="M127" s="176">
        <v>32319</v>
      </c>
      <c r="N127" s="177"/>
      <c r="O127" s="178" t="s">
        <v>40</v>
      </c>
      <c r="P127" s="177" t="s">
        <v>187</v>
      </c>
      <c r="Q127" s="287">
        <f t="shared" ref="Q127:R127" si="98">Q128+Q129</f>
        <v>2300</v>
      </c>
      <c r="R127" s="287">
        <f t="shared" si="98"/>
        <v>0</v>
      </c>
      <c r="S127" s="287">
        <f t="shared" ref="S127" si="99">S128+S129</f>
        <v>2300</v>
      </c>
      <c r="T127" s="213"/>
      <c r="U127" s="97"/>
    </row>
    <row r="128" spans="1:21" s="98" customFormat="1" ht="20.25" hidden="1" customHeight="1" x14ac:dyDescent="0.25">
      <c r="A128" s="167" t="s">
        <v>328</v>
      </c>
      <c r="B128" s="167"/>
      <c r="C128" s="167"/>
      <c r="D128" s="167"/>
      <c r="E128" s="167"/>
      <c r="F128" s="182" t="e">
        <f>+#REF!+#REF!+#REF!</f>
        <v>#REF!</v>
      </c>
      <c r="G128" s="182" t="e">
        <f>+#REF!+#REF!+Q128+R128+S128+#REF!</f>
        <v>#REF!</v>
      </c>
      <c r="H128" s="183" t="e">
        <f>+#REF!+#REF!+#REF!+#REF!+#REF!</f>
        <v>#REF!</v>
      </c>
      <c r="I128" s="108"/>
      <c r="J128" s="115"/>
      <c r="K128" s="115"/>
      <c r="L128" s="115"/>
      <c r="M128" s="9"/>
      <c r="N128" s="155">
        <v>323190</v>
      </c>
      <c r="O128" s="156" t="s">
        <v>40</v>
      </c>
      <c r="P128" s="157" t="s">
        <v>187</v>
      </c>
      <c r="Q128" s="289">
        <v>2300</v>
      </c>
      <c r="R128" s="289">
        <v>0</v>
      </c>
      <c r="S128" s="289">
        <f t="shared" ref="S128:S129" si="100">+Q128+R128</f>
        <v>2300</v>
      </c>
      <c r="T128" s="213"/>
      <c r="U128" s="97"/>
    </row>
    <row r="129" spans="1:21" s="98" customFormat="1" ht="20.25" hidden="1" customHeight="1" x14ac:dyDescent="0.25">
      <c r="A129" s="167" t="s">
        <v>328</v>
      </c>
      <c r="B129" s="167"/>
      <c r="C129" s="167"/>
      <c r="D129" s="167"/>
      <c r="E129" s="167"/>
      <c r="F129" s="182" t="e">
        <f>+#REF!+#REF!+#REF!</f>
        <v>#REF!</v>
      </c>
      <c r="G129" s="182" t="e">
        <f>+#REF!+#REF!+Q129+R129+S129+#REF!</f>
        <v>#REF!</v>
      </c>
      <c r="H129" s="183" t="e">
        <f>+#REF!+#REF!+#REF!+#REF!+#REF!</f>
        <v>#REF!</v>
      </c>
      <c r="I129" s="108"/>
      <c r="J129" s="115"/>
      <c r="K129" s="115"/>
      <c r="L129" s="115"/>
      <c r="M129" s="9"/>
      <c r="N129" s="155">
        <v>323191</v>
      </c>
      <c r="O129" s="156" t="s">
        <v>40</v>
      </c>
      <c r="P129" s="157" t="s">
        <v>188</v>
      </c>
      <c r="Q129" s="289"/>
      <c r="R129" s="289"/>
      <c r="S129" s="289">
        <f t="shared" si="100"/>
        <v>0</v>
      </c>
      <c r="T129" s="213"/>
      <c r="U129" s="97"/>
    </row>
    <row r="130" spans="1:21" s="98" customFormat="1" ht="20.25" hidden="1" customHeight="1" x14ac:dyDescent="0.25">
      <c r="A130" s="167" t="s">
        <v>328</v>
      </c>
      <c r="B130" s="167"/>
      <c r="C130" s="167"/>
      <c r="D130" s="180" t="s">
        <v>379</v>
      </c>
      <c r="E130" s="180" t="s">
        <v>380</v>
      </c>
      <c r="F130" s="182" t="e">
        <f>+#REF!+#REF!+#REF!</f>
        <v>#REF!</v>
      </c>
      <c r="G130" s="182" t="e">
        <f>+#REF!+#REF!+Q130+R130+S130+#REF!</f>
        <v>#REF!</v>
      </c>
      <c r="H130" s="183" t="e">
        <f>+#REF!+#REF!+#REF!+#REF!+#REF!</f>
        <v>#REF!</v>
      </c>
      <c r="I130" s="108"/>
      <c r="J130" s="115"/>
      <c r="K130" s="115"/>
      <c r="L130" s="115">
        <v>3232</v>
      </c>
      <c r="M130" s="115"/>
      <c r="N130" s="116"/>
      <c r="O130" s="10" t="s">
        <v>40</v>
      </c>
      <c r="P130" s="111" t="s">
        <v>189</v>
      </c>
      <c r="Q130" s="286">
        <f t="shared" ref="Q130:S130" si="101">Q133+Q135</f>
        <v>70000</v>
      </c>
      <c r="R130" s="286">
        <f>R131+R133+R135</f>
        <v>-5000</v>
      </c>
      <c r="S130" s="286">
        <f t="shared" si="101"/>
        <v>65000</v>
      </c>
      <c r="T130" s="213"/>
      <c r="U130" s="97"/>
    </row>
    <row r="131" spans="1:21" s="98" customFormat="1" ht="24.75" hidden="1" customHeight="1" x14ac:dyDescent="0.25">
      <c r="A131" s="167" t="s">
        <v>328</v>
      </c>
      <c r="B131" s="167"/>
      <c r="C131" s="167"/>
      <c r="D131" s="167"/>
      <c r="E131" s="180" t="s">
        <v>380</v>
      </c>
      <c r="F131" s="182" t="e">
        <f>+#REF!+#REF!+#REF!</f>
        <v>#REF!</v>
      </c>
      <c r="G131" s="182" t="e">
        <f>+#REF!+#REF!+Q131+R131+S131+#REF!</f>
        <v>#REF!</v>
      </c>
      <c r="H131" s="183" t="e">
        <f>+#REF!+#REF!+#REF!+#REF!+#REF!</f>
        <v>#REF!</v>
      </c>
      <c r="I131" s="108"/>
      <c r="J131" s="115"/>
      <c r="K131" s="115"/>
      <c r="L131" s="115"/>
      <c r="M131" s="176">
        <v>32321</v>
      </c>
      <c r="N131" s="177"/>
      <c r="O131" s="178" t="s">
        <v>40</v>
      </c>
      <c r="P131" s="177" t="s">
        <v>375</v>
      </c>
      <c r="Q131" s="287">
        <f t="shared" ref="Q131:S131" si="102">+Q132</f>
        <v>0</v>
      </c>
      <c r="R131" s="287">
        <f t="shared" ref="R131" si="103">+R132</f>
        <v>0</v>
      </c>
      <c r="S131" s="287">
        <f t="shared" si="102"/>
        <v>0</v>
      </c>
      <c r="T131" s="213"/>
      <c r="U131" s="97"/>
    </row>
    <row r="132" spans="1:21" s="98" customFormat="1" ht="27" hidden="1" customHeight="1" x14ac:dyDescent="0.25">
      <c r="A132" s="167" t="s">
        <v>328</v>
      </c>
      <c r="B132" s="167"/>
      <c r="C132" s="167"/>
      <c r="D132" s="167"/>
      <c r="E132" s="167"/>
      <c r="F132" s="182" t="e">
        <f>+#REF!+#REF!+#REF!</f>
        <v>#REF!</v>
      </c>
      <c r="G132" s="182" t="e">
        <f>+#REF!+#REF!+Q132+R132+S132+#REF!</f>
        <v>#REF!</v>
      </c>
      <c r="H132" s="183" t="e">
        <f>+#REF!+#REF!+#REF!+#REF!+#REF!</f>
        <v>#REF!</v>
      </c>
      <c r="I132" s="108"/>
      <c r="J132" s="115"/>
      <c r="K132" s="115"/>
      <c r="L132" s="115"/>
      <c r="M132" s="9"/>
      <c r="N132" s="155">
        <v>323210</v>
      </c>
      <c r="O132" s="156" t="s">
        <v>40</v>
      </c>
      <c r="P132" s="157" t="s">
        <v>375</v>
      </c>
      <c r="Q132" s="289">
        <v>0</v>
      </c>
      <c r="R132" s="289"/>
      <c r="S132" s="289">
        <f>+Q132+R132</f>
        <v>0</v>
      </c>
      <c r="T132" s="213"/>
      <c r="U132" s="97"/>
    </row>
    <row r="133" spans="1:21" s="98" customFormat="1" ht="23.25" hidden="1" customHeight="1" x14ac:dyDescent="0.25">
      <c r="A133" s="167" t="s">
        <v>328</v>
      </c>
      <c r="B133" s="167"/>
      <c r="C133" s="167"/>
      <c r="D133" s="167"/>
      <c r="E133" s="180" t="s">
        <v>380</v>
      </c>
      <c r="F133" s="182" t="e">
        <f>+#REF!+#REF!+#REF!</f>
        <v>#REF!</v>
      </c>
      <c r="G133" s="182" t="e">
        <f>+#REF!+#REF!+Q133+R133+S133+#REF!</f>
        <v>#REF!</v>
      </c>
      <c r="H133" s="183" t="e">
        <f>+#REF!+#REF!+#REF!+#REF!+#REF!</f>
        <v>#REF!</v>
      </c>
      <c r="I133" s="108"/>
      <c r="J133" s="115"/>
      <c r="K133" s="115"/>
      <c r="L133" s="115"/>
      <c r="M133" s="176">
        <v>32322</v>
      </c>
      <c r="N133" s="177"/>
      <c r="O133" s="178" t="s">
        <v>40</v>
      </c>
      <c r="P133" s="177" t="s">
        <v>190</v>
      </c>
      <c r="Q133" s="287">
        <f t="shared" ref="Q133:S133" si="104">Q134</f>
        <v>60000</v>
      </c>
      <c r="R133" s="287">
        <f t="shared" si="104"/>
        <v>-5000</v>
      </c>
      <c r="S133" s="287">
        <f t="shared" si="104"/>
        <v>55000</v>
      </c>
      <c r="T133" s="213"/>
      <c r="U133" s="97"/>
    </row>
    <row r="134" spans="1:21" s="98" customFormat="1" ht="24.75" hidden="1" customHeight="1" x14ac:dyDescent="0.25">
      <c r="A134" s="167" t="s">
        <v>328</v>
      </c>
      <c r="B134" s="167"/>
      <c r="C134" s="167"/>
      <c r="D134" s="167"/>
      <c r="E134" s="167"/>
      <c r="F134" s="182" t="e">
        <f>+#REF!+#REF!+#REF!</f>
        <v>#REF!</v>
      </c>
      <c r="G134" s="182" t="e">
        <f>+#REF!+#REF!+Q134+R134+S134+#REF!</f>
        <v>#REF!</v>
      </c>
      <c r="H134" s="183" t="e">
        <f>+#REF!+#REF!+#REF!+#REF!+#REF!</f>
        <v>#REF!</v>
      </c>
      <c r="I134" s="108"/>
      <c r="J134" s="115"/>
      <c r="K134" s="115"/>
      <c r="L134" s="115"/>
      <c r="M134" s="9"/>
      <c r="N134" s="155">
        <v>323220</v>
      </c>
      <c r="O134" s="156" t="s">
        <v>40</v>
      </c>
      <c r="P134" s="157" t="s">
        <v>190</v>
      </c>
      <c r="Q134" s="289">
        <v>60000</v>
      </c>
      <c r="R134" s="289">
        <v>-5000</v>
      </c>
      <c r="S134" s="289">
        <f>+Q134+R134</f>
        <v>55000</v>
      </c>
      <c r="T134" s="213"/>
      <c r="U134" s="97"/>
    </row>
    <row r="135" spans="1:21" s="98" customFormat="1" ht="25.5" hidden="1" customHeight="1" x14ac:dyDescent="0.25">
      <c r="A135" s="167" t="s">
        <v>328</v>
      </c>
      <c r="B135" s="167"/>
      <c r="C135" s="167"/>
      <c r="D135" s="167"/>
      <c r="E135" s="180" t="s">
        <v>380</v>
      </c>
      <c r="F135" s="182" t="e">
        <f>+#REF!+#REF!+#REF!</f>
        <v>#REF!</v>
      </c>
      <c r="G135" s="182" t="e">
        <f>+#REF!+#REF!+Q135+R135+S135+#REF!</f>
        <v>#REF!</v>
      </c>
      <c r="H135" s="183" t="e">
        <f>+#REF!+#REF!+#REF!+#REF!+#REF!</f>
        <v>#REF!</v>
      </c>
      <c r="I135" s="108"/>
      <c r="J135" s="115"/>
      <c r="K135" s="115"/>
      <c r="L135" s="115"/>
      <c r="M135" s="176">
        <v>32323</v>
      </c>
      <c r="N135" s="177"/>
      <c r="O135" s="178" t="s">
        <v>40</v>
      </c>
      <c r="P135" s="177" t="s">
        <v>191</v>
      </c>
      <c r="Q135" s="287">
        <f t="shared" ref="Q135:S135" si="105">Q136</f>
        <v>10000</v>
      </c>
      <c r="R135" s="287">
        <f t="shared" si="105"/>
        <v>0</v>
      </c>
      <c r="S135" s="287">
        <f t="shared" si="105"/>
        <v>10000</v>
      </c>
      <c r="T135" s="213"/>
      <c r="U135" s="97"/>
    </row>
    <row r="136" spans="1:21" s="98" customFormat="1" ht="26.25" hidden="1" customHeight="1" x14ac:dyDescent="0.25">
      <c r="A136" s="167" t="s">
        <v>328</v>
      </c>
      <c r="B136" s="167"/>
      <c r="C136" s="167"/>
      <c r="D136" s="167"/>
      <c r="E136" s="167"/>
      <c r="F136" s="182" t="e">
        <f>+#REF!+#REF!+#REF!</f>
        <v>#REF!</v>
      </c>
      <c r="G136" s="182" t="e">
        <f>+#REF!+#REF!+Q136+R136+S136+#REF!</f>
        <v>#REF!</v>
      </c>
      <c r="H136" s="183" t="e">
        <f>+#REF!+#REF!+#REF!+#REF!+#REF!</f>
        <v>#REF!</v>
      </c>
      <c r="I136" s="108"/>
      <c r="J136" s="115"/>
      <c r="K136" s="115"/>
      <c r="L136" s="115"/>
      <c r="M136" s="9"/>
      <c r="N136" s="155">
        <v>323230</v>
      </c>
      <c r="O136" s="156" t="s">
        <v>40</v>
      </c>
      <c r="P136" s="157" t="s">
        <v>191</v>
      </c>
      <c r="Q136" s="289">
        <v>10000</v>
      </c>
      <c r="R136" s="289"/>
      <c r="S136" s="289">
        <f>+Q136+R136</f>
        <v>10000</v>
      </c>
      <c r="T136" s="213"/>
      <c r="U136" s="97"/>
    </row>
    <row r="137" spans="1:21" s="98" customFormat="1" ht="20.25" hidden="1" customHeight="1" x14ac:dyDescent="0.25">
      <c r="A137" s="167" t="s">
        <v>328</v>
      </c>
      <c r="B137" s="167"/>
      <c r="C137" s="167"/>
      <c r="D137" s="180" t="s">
        <v>379</v>
      </c>
      <c r="E137" s="180" t="s">
        <v>380</v>
      </c>
      <c r="F137" s="182" t="e">
        <f>+#REF!+#REF!+#REF!</f>
        <v>#REF!</v>
      </c>
      <c r="G137" s="182" t="e">
        <f>+#REF!+#REF!+Q137+R137+S137+#REF!</f>
        <v>#REF!</v>
      </c>
      <c r="H137" s="183" t="e">
        <f>+#REF!+#REF!+#REF!+#REF!+#REF!</f>
        <v>#REF!</v>
      </c>
      <c r="I137" s="108"/>
      <c r="J137" s="115"/>
      <c r="K137" s="115"/>
      <c r="L137" s="115">
        <v>3233</v>
      </c>
      <c r="M137" s="115"/>
      <c r="N137" s="116"/>
      <c r="O137" s="10" t="s">
        <v>40</v>
      </c>
      <c r="P137" s="111" t="s">
        <v>192</v>
      </c>
      <c r="Q137" s="286">
        <f t="shared" ref="Q137:S138" si="106">Q138</f>
        <v>3000</v>
      </c>
      <c r="R137" s="286">
        <f t="shared" si="106"/>
        <v>360</v>
      </c>
      <c r="S137" s="286">
        <f t="shared" si="106"/>
        <v>3360</v>
      </c>
      <c r="T137" s="213"/>
      <c r="U137" s="97"/>
    </row>
    <row r="138" spans="1:21" s="98" customFormat="1" ht="20.25" hidden="1" customHeight="1" x14ac:dyDescent="0.25">
      <c r="A138" s="167" t="s">
        <v>328</v>
      </c>
      <c r="B138" s="167"/>
      <c r="C138" s="167"/>
      <c r="D138" s="167"/>
      <c r="E138" s="180" t="s">
        <v>380</v>
      </c>
      <c r="F138" s="182" t="e">
        <f>+#REF!+#REF!+#REF!</f>
        <v>#REF!</v>
      </c>
      <c r="G138" s="182" t="e">
        <f>+#REF!+#REF!+Q138+R138+S138+#REF!</f>
        <v>#REF!</v>
      </c>
      <c r="H138" s="183" t="e">
        <f>+#REF!+#REF!+#REF!+#REF!+#REF!</f>
        <v>#REF!</v>
      </c>
      <c r="I138" s="108"/>
      <c r="J138" s="115"/>
      <c r="K138" s="115"/>
      <c r="L138" s="115"/>
      <c r="M138" s="176">
        <v>32339</v>
      </c>
      <c r="N138" s="177"/>
      <c r="O138" s="178" t="s">
        <v>40</v>
      </c>
      <c r="P138" s="177" t="s">
        <v>193</v>
      </c>
      <c r="Q138" s="287">
        <f t="shared" si="106"/>
        <v>3000</v>
      </c>
      <c r="R138" s="287">
        <f t="shared" si="106"/>
        <v>360</v>
      </c>
      <c r="S138" s="287">
        <f t="shared" si="106"/>
        <v>3360</v>
      </c>
      <c r="T138" s="213"/>
      <c r="U138" s="97"/>
    </row>
    <row r="139" spans="1:21" s="98" customFormat="1" ht="20.25" hidden="1" customHeight="1" x14ac:dyDescent="0.25">
      <c r="A139" s="167" t="s">
        <v>328</v>
      </c>
      <c r="B139" s="167"/>
      <c r="C139" s="167"/>
      <c r="D139" s="167"/>
      <c r="E139" s="167"/>
      <c r="F139" s="182" t="e">
        <f>+#REF!+#REF!+#REF!</f>
        <v>#REF!</v>
      </c>
      <c r="G139" s="182" t="e">
        <f>+#REF!+#REF!+Q139+R139+S139+#REF!</f>
        <v>#REF!</v>
      </c>
      <c r="H139" s="183" t="e">
        <f>+#REF!+#REF!+#REF!+#REF!+#REF!</f>
        <v>#REF!</v>
      </c>
      <c r="I139" s="108"/>
      <c r="J139" s="115"/>
      <c r="K139" s="115"/>
      <c r="L139" s="115"/>
      <c r="M139" s="9"/>
      <c r="N139" s="155">
        <v>323390</v>
      </c>
      <c r="O139" s="156" t="s">
        <v>40</v>
      </c>
      <c r="P139" s="157" t="s">
        <v>193</v>
      </c>
      <c r="Q139" s="289">
        <v>3000</v>
      </c>
      <c r="R139" s="289">
        <f>260+100</f>
        <v>360</v>
      </c>
      <c r="S139" s="289">
        <f>+Q139+R139</f>
        <v>3360</v>
      </c>
      <c r="T139" s="213"/>
      <c r="U139" s="97"/>
    </row>
    <row r="140" spans="1:21" s="98" customFormat="1" ht="20.25" hidden="1" customHeight="1" x14ac:dyDescent="0.25">
      <c r="A140" s="167" t="s">
        <v>328</v>
      </c>
      <c r="B140" s="167"/>
      <c r="C140" s="167"/>
      <c r="D140" s="180" t="s">
        <v>379</v>
      </c>
      <c r="E140" s="180" t="s">
        <v>380</v>
      </c>
      <c r="F140" s="182" t="e">
        <f>+#REF!+#REF!+#REF!</f>
        <v>#REF!</v>
      </c>
      <c r="G140" s="182" t="e">
        <f>+#REF!+#REF!+Q140+R140+S140+#REF!</f>
        <v>#REF!</v>
      </c>
      <c r="H140" s="183" t="e">
        <f>+#REF!+#REF!+#REF!+#REF!+#REF!</f>
        <v>#REF!</v>
      </c>
      <c r="I140" s="108"/>
      <c r="J140" s="115"/>
      <c r="K140" s="115"/>
      <c r="L140" s="115">
        <v>3234</v>
      </c>
      <c r="M140" s="115"/>
      <c r="N140" s="116"/>
      <c r="O140" s="10" t="s">
        <v>40</v>
      </c>
      <c r="P140" s="111" t="s">
        <v>194</v>
      </c>
      <c r="Q140" s="286">
        <f t="shared" ref="Q140:R140" si="107">Q141+Q143+Q145</f>
        <v>20000</v>
      </c>
      <c r="R140" s="286">
        <f t="shared" si="107"/>
        <v>2877</v>
      </c>
      <c r="S140" s="286">
        <f t="shared" ref="S140" si="108">S141+S143+S145</f>
        <v>22877</v>
      </c>
      <c r="T140" s="213"/>
      <c r="U140" s="97"/>
    </row>
    <row r="141" spans="1:21" s="98" customFormat="1" ht="20.25" hidden="1" customHeight="1" x14ac:dyDescent="0.25">
      <c r="A141" s="167" t="s">
        <v>328</v>
      </c>
      <c r="B141" s="167"/>
      <c r="C141" s="167"/>
      <c r="D141" s="167"/>
      <c r="E141" s="180" t="s">
        <v>380</v>
      </c>
      <c r="F141" s="182" t="e">
        <f>+#REF!+#REF!+#REF!</f>
        <v>#REF!</v>
      </c>
      <c r="G141" s="182" t="e">
        <f>+#REF!+#REF!+Q141+R141+S141+#REF!</f>
        <v>#REF!</v>
      </c>
      <c r="H141" s="183" t="e">
        <f>+#REF!+#REF!+#REF!+#REF!+#REF!</f>
        <v>#REF!</v>
      </c>
      <c r="I141" s="108"/>
      <c r="J141" s="115"/>
      <c r="K141" s="115"/>
      <c r="L141" s="115"/>
      <c r="M141" s="176">
        <v>32341</v>
      </c>
      <c r="N141" s="177"/>
      <c r="O141" s="178" t="s">
        <v>40</v>
      </c>
      <c r="P141" s="177" t="s">
        <v>195</v>
      </c>
      <c r="Q141" s="287">
        <f t="shared" ref="Q141:S141" si="109">Q142</f>
        <v>2000</v>
      </c>
      <c r="R141" s="287">
        <f t="shared" si="109"/>
        <v>0</v>
      </c>
      <c r="S141" s="287">
        <f t="shared" si="109"/>
        <v>2000</v>
      </c>
      <c r="T141" s="213"/>
      <c r="U141" s="97"/>
    </row>
    <row r="142" spans="1:21" s="98" customFormat="1" ht="20.25" hidden="1" customHeight="1" x14ac:dyDescent="0.25">
      <c r="A142" s="167" t="s">
        <v>328</v>
      </c>
      <c r="B142" s="167"/>
      <c r="C142" s="167"/>
      <c r="D142" s="167"/>
      <c r="E142" s="167"/>
      <c r="F142" s="182" t="e">
        <f>+#REF!+#REF!+#REF!</f>
        <v>#REF!</v>
      </c>
      <c r="G142" s="182" t="e">
        <f>+#REF!+#REF!+Q142+R142+S142+#REF!</f>
        <v>#REF!</v>
      </c>
      <c r="H142" s="183" t="e">
        <f>+#REF!+#REF!+#REF!+#REF!+#REF!</f>
        <v>#REF!</v>
      </c>
      <c r="I142" s="108"/>
      <c r="J142" s="115"/>
      <c r="K142" s="115"/>
      <c r="L142" s="115"/>
      <c r="M142" s="9"/>
      <c r="N142" s="155">
        <v>323410</v>
      </c>
      <c r="O142" s="156" t="s">
        <v>40</v>
      </c>
      <c r="P142" s="157" t="s">
        <v>195</v>
      </c>
      <c r="Q142" s="289">
        <v>2000</v>
      </c>
      <c r="R142" s="289"/>
      <c r="S142" s="289">
        <f>+Q142+R142</f>
        <v>2000</v>
      </c>
      <c r="T142" s="213"/>
      <c r="U142" s="97"/>
    </row>
    <row r="143" spans="1:21" s="98" customFormat="1" ht="20.25" hidden="1" customHeight="1" x14ac:dyDescent="0.25">
      <c r="A143" s="167" t="s">
        <v>328</v>
      </c>
      <c r="B143" s="167"/>
      <c r="C143" s="167"/>
      <c r="D143" s="167"/>
      <c r="E143" s="180" t="s">
        <v>380</v>
      </c>
      <c r="F143" s="182" t="e">
        <f>+#REF!+#REF!+#REF!</f>
        <v>#REF!</v>
      </c>
      <c r="G143" s="182" t="e">
        <f>+#REF!+#REF!+Q143+R143+S143+#REF!</f>
        <v>#REF!</v>
      </c>
      <c r="H143" s="183" t="e">
        <f>+#REF!+#REF!+#REF!+#REF!+#REF!</f>
        <v>#REF!</v>
      </c>
      <c r="I143" s="108"/>
      <c r="J143" s="115"/>
      <c r="K143" s="115"/>
      <c r="L143" s="115"/>
      <c r="M143" s="176">
        <v>32342</v>
      </c>
      <c r="N143" s="177"/>
      <c r="O143" s="178" t="s">
        <v>40</v>
      </c>
      <c r="P143" s="177" t="s">
        <v>196</v>
      </c>
      <c r="Q143" s="287">
        <f t="shared" ref="Q143:S143" si="110">Q144</f>
        <v>9000</v>
      </c>
      <c r="R143" s="287">
        <f t="shared" si="110"/>
        <v>2877</v>
      </c>
      <c r="S143" s="287">
        <f t="shared" si="110"/>
        <v>11877</v>
      </c>
      <c r="T143" s="213"/>
      <c r="U143" s="97"/>
    </row>
    <row r="144" spans="1:21" s="98" customFormat="1" ht="20.25" hidden="1" customHeight="1" x14ac:dyDescent="0.25">
      <c r="A144" s="167" t="s">
        <v>328</v>
      </c>
      <c r="B144" s="167"/>
      <c r="C144" s="167"/>
      <c r="D144" s="167"/>
      <c r="E144" s="167"/>
      <c r="F144" s="182" t="e">
        <f>+#REF!+#REF!+#REF!</f>
        <v>#REF!</v>
      </c>
      <c r="G144" s="182" t="e">
        <f>+#REF!+#REF!+Q144+R144+S144+#REF!</f>
        <v>#REF!</v>
      </c>
      <c r="H144" s="183" t="e">
        <f>+#REF!+#REF!+#REF!+#REF!+#REF!</f>
        <v>#REF!</v>
      </c>
      <c r="I144" s="108"/>
      <c r="J144" s="115"/>
      <c r="K144" s="115"/>
      <c r="L144" s="115"/>
      <c r="M144" s="9"/>
      <c r="N144" s="155">
        <v>323420</v>
      </c>
      <c r="O144" s="156" t="s">
        <v>40</v>
      </c>
      <c r="P144" s="157" t="s">
        <v>196</v>
      </c>
      <c r="Q144" s="289">
        <v>9000</v>
      </c>
      <c r="R144" s="289">
        <f>877+2000</f>
        <v>2877</v>
      </c>
      <c r="S144" s="289">
        <f>+Q144+R144</f>
        <v>11877</v>
      </c>
      <c r="T144" s="213"/>
      <c r="U144" s="97"/>
    </row>
    <row r="145" spans="1:21" s="98" customFormat="1" ht="20.25" hidden="1" customHeight="1" x14ac:dyDescent="0.25">
      <c r="A145" s="167" t="s">
        <v>328</v>
      </c>
      <c r="B145" s="167"/>
      <c r="C145" s="167"/>
      <c r="D145" s="167"/>
      <c r="E145" s="180" t="s">
        <v>380</v>
      </c>
      <c r="F145" s="182" t="e">
        <f>+#REF!+#REF!+#REF!</f>
        <v>#REF!</v>
      </c>
      <c r="G145" s="182" t="e">
        <f>+#REF!+#REF!+Q145+R145+S145+#REF!</f>
        <v>#REF!</v>
      </c>
      <c r="H145" s="183" t="e">
        <f>+#REF!+#REF!+#REF!+#REF!+#REF!</f>
        <v>#REF!</v>
      </c>
      <c r="I145" s="108"/>
      <c r="J145" s="115"/>
      <c r="K145" s="115"/>
      <c r="L145" s="115"/>
      <c r="M145" s="176">
        <v>32349</v>
      </c>
      <c r="N145" s="177"/>
      <c r="O145" s="178" t="s">
        <v>40</v>
      </c>
      <c r="P145" s="177" t="s">
        <v>197</v>
      </c>
      <c r="Q145" s="287">
        <f t="shared" ref="Q145:R145" si="111">Q146+Q147</f>
        <v>9000</v>
      </c>
      <c r="R145" s="287">
        <f t="shared" si="111"/>
        <v>0</v>
      </c>
      <c r="S145" s="287">
        <f t="shared" ref="S145" si="112">S146+S147</f>
        <v>9000</v>
      </c>
      <c r="T145" s="213"/>
      <c r="U145" s="97"/>
    </row>
    <row r="146" spans="1:21" s="98" customFormat="1" ht="20.25" hidden="1" customHeight="1" x14ac:dyDescent="0.25">
      <c r="A146" s="167" t="s">
        <v>328</v>
      </c>
      <c r="B146" s="167"/>
      <c r="C146" s="167"/>
      <c r="D146" s="167"/>
      <c r="E146" s="167"/>
      <c r="F146" s="182" t="e">
        <f>+#REF!+#REF!+#REF!</f>
        <v>#REF!</v>
      </c>
      <c r="G146" s="182" t="e">
        <f>+#REF!+#REF!+Q146+R146+S146+#REF!</f>
        <v>#REF!</v>
      </c>
      <c r="H146" s="183" t="e">
        <f>+#REF!+#REF!+#REF!+#REF!+#REF!</f>
        <v>#REF!</v>
      </c>
      <c r="I146" s="108"/>
      <c r="J146" s="115"/>
      <c r="K146" s="115"/>
      <c r="L146" s="115"/>
      <c r="M146" s="9"/>
      <c r="N146" s="155">
        <v>323490</v>
      </c>
      <c r="O146" s="156" t="s">
        <v>40</v>
      </c>
      <c r="P146" s="157" t="s">
        <v>197</v>
      </c>
      <c r="Q146" s="289">
        <v>9000</v>
      </c>
      <c r="R146" s="289"/>
      <c r="S146" s="289">
        <f t="shared" ref="S146:S147" si="113">+Q146+R146</f>
        <v>9000</v>
      </c>
      <c r="T146" s="213"/>
      <c r="U146" s="97"/>
    </row>
    <row r="147" spans="1:21" s="98" customFormat="1" ht="20.25" hidden="1" customHeight="1" x14ac:dyDescent="0.25">
      <c r="A147" s="167" t="s">
        <v>328</v>
      </c>
      <c r="B147" s="167"/>
      <c r="C147" s="167"/>
      <c r="D147" s="167"/>
      <c r="E147" s="167"/>
      <c r="F147" s="182" t="e">
        <f>+#REF!+#REF!+#REF!</f>
        <v>#REF!</v>
      </c>
      <c r="G147" s="182" t="e">
        <f>+#REF!+#REF!+Q147+R147+S147+#REF!</f>
        <v>#REF!</v>
      </c>
      <c r="H147" s="183" t="e">
        <f>+#REF!+#REF!+#REF!+#REF!+#REF!</f>
        <v>#REF!</v>
      </c>
      <c r="I147" s="108"/>
      <c r="J147" s="115"/>
      <c r="K147" s="115"/>
      <c r="L147" s="115"/>
      <c r="M147" s="9"/>
      <c r="N147" s="155">
        <v>323491</v>
      </c>
      <c r="O147" s="156" t="s">
        <v>40</v>
      </c>
      <c r="P147" s="157" t="s">
        <v>198</v>
      </c>
      <c r="Q147" s="289"/>
      <c r="R147" s="289"/>
      <c r="S147" s="289">
        <f t="shared" si="113"/>
        <v>0</v>
      </c>
      <c r="T147" s="213"/>
      <c r="U147" s="97"/>
    </row>
    <row r="148" spans="1:21" s="98" customFormat="1" ht="20.25" hidden="1" customHeight="1" x14ac:dyDescent="0.25">
      <c r="A148" s="167" t="s">
        <v>328</v>
      </c>
      <c r="B148" s="167"/>
      <c r="C148" s="167"/>
      <c r="D148" s="180" t="s">
        <v>379</v>
      </c>
      <c r="E148" s="180" t="s">
        <v>380</v>
      </c>
      <c r="F148" s="182" t="e">
        <f>+#REF!+#REF!+#REF!</f>
        <v>#REF!</v>
      </c>
      <c r="G148" s="182" t="e">
        <f>+#REF!+#REF!+Q148+R148+S148+#REF!</f>
        <v>#REF!</v>
      </c>
      <c r="H148" s="183" t="e">
        <f>+#REF!+#REF!+#REF!+#REF!+#REF!</f>
        <v>#REF!</v>
      </c>
      <c r="I148" s="108"/>
      <c r="J148" s="115"/>
      <c r="K148" s="115"/>
      <c r="L148" s="115">
        <v>3235</v>
      </c>
      <c r="M148" s="115"/>
      <c r="N148" s="116"/>
      <c r="O148" s="10" t="s">
        <v>40</v>
      </c>
      <c r="P148" s="111" t="s">
        <v>199</v>
      </c>
      <c r="Q148" s="286">
        <f t="shared" ref="Q148:R148" si="114">Q149+Q151+Q153</f>
        <v>3670</v>
      </c>
      <c r="R148" s="286">
        <f t="shared" si="114"/>
        <v>0</v>
      </c>
      <c r="S148" s="286">
        <f t="shared" ref="S148" si="115">S149+S151+S153</f>
        <v>3670</v>
      </c>
      <c r="T148" s="213"/>
      <c r="U148" s="97"/>
    </row>
    <row r="149" spans="1:21" s="98" customFormat="1" ht="20.25" hidden="1" customHeight="1" x14ac:dyDescent="0.25">
      <c r="A149" s="167" t="s">
        <v>328</v>
      </c>
      <c r="B149" s="167"/>
      <c r="C149" s="167"/>
      <c r="D149" s="167"/>
      <c r="E149" s="180" t="s">
        <v>380</v>
      </c>
      <c r="F149" s="182" t="e">
        <f>+#REF!+#REF!+#REF!</f>
        <v>#REF!</v>
      </c>
      <c r="G149" s="182" t="e">
        <f>+#REF!+#REF!+Q149+R149+S149+#REF!</f>
        <v>#REF!</v>
      </c>
      <c r="H149" s="183" t="e">
        <f>+#REF!+#REF!+#REF!+#REF!+#REF!</f>
        <v>#REF!</v>
      </c>
      <c r="I149" s="108"/>
      <c r="J149" s="115"/>
      <c r="K149" s="115"/>
      <c r="L149" s="115"/>
      <c r="M149" s="176">
        <v>32352</v>
      </c>
      <c r="N149" s="177"/>
      <c r="O149" s="178" t="s">
        <v>40</v>
      </c>
      <c r="P149" s="177" t="s">
        <v>200</v>
      </c>
      <c r="Q149" s="287">
        <f t="shared" ref="Q149:S149" si="116">Q150</f>
        <v>70</v>
      </c>
      <c r="R149" s="287">
        <f t="shared" si="116"/>
        <v>0</v>
      </c>
      <c r="S149" s="287">
        <f t="shared" si="116"/>
        <v>70</v>
      </c>
      <c r="T149" s="213"/>
      <c r="U149" s="97"/>
    </row>
    <row r="150" spans="1:21" s="98" customFormat="1" ht="20.25" hidden="1" customHeight="1" x14ac:dyDescent="0.25">
      <c r="A150" s="167" t="s">
        <v>328</v>
      </c>
      <c r="B150" s="167"/>
      <c r="C150" s="167"/>
      <c r="D150" s="167"/>
      <c r="E150" s="167"/>
      <c r="F150" s="182" t="e">
        <f>+#REF!+#REF!+#REF!</f>
        <v>#REF!</v>
      </c>
      <c r="G150" s="182" t="e">
        <f>+#REF!+#REF!+Q150+R150+S150+#REF!</f>
        <v>#REF!</v>
      </c>
      <c r="H150" s="183" t="e">
        <f>+#REF!+#REF!+#REF!+#REF!+#REF!</f>
        <v>#REF!</v>
      </c>
      <c r="I150" s="108"/>
      <c r="J150" s="115"/>
      <c r="K150" s="115"/>
      <c r="L150" s="115"/>
      <c r="M150" s="9"/>
      <c r="N150" s="155">
        <v>323520</v>
      </c>
      <c r="O150" s="156" t="s">
        <v>40</v>
      </c>
      <c r="P150" s="157" t="s">
        <v>200</v>
      </c>
      <c r="Q150" s="289">
        <v>70</v>
      </c>
      <c r="R150" s="289"/>
      <c r="S150" s="289">
        <f>+Q150+R150</f>
        <v>70</v>
      </c>
      <c r="T150" s="213"/>
      <c r="U150" s="97"/>
    </row>
    <row r="151" spans="1:21" s="98" customFormat="1" ht="20.25" hidden="1" customHeight="1" x14ac:dyDescent="0.25">
      <c r="A151" s="167" t="s">
        <v>328</v>
      </c>
      <c r="B151" s="167"/>
      <c r="C151" s="167"/>
      <c r="D151" s="167"/>
      <c r="E151" s="180" t="s">
        <v>380</v>
      </c>
      <c r="F151" s="182" t="e">
        <f>+#REF!+#REF!+#REF!</f>
        <v>#REF!</v>
      </c>
      <c r="G151" s="182" t="e">
        <f>+#REF!+#REF!+Q151+R151+S151+#REF!</f>
        <v>#REF!</v>
      </c>
      <c r="H151" s="183" t="e">
        <f>+#REF!+#REF!+#REF!+#REF!+#REF!</f>
        <v>#REF!</v>
      </c>
      <c r="I151" s="108"/>
      <c r="J151" s="115"/>
      <c r="K151" s="115"/>
      <c r="L151" s="115"/>
      <c r="M151" s="176">
        <v>32354</v>
      </c>
      <c r="N151" s="177"/>
      <c r="O151" s="178" t="s">
        <v>40</v>
      </c>
      <c r="P151" s="177" t="s">
        <v>201</v>
      </c>
      <c r="Q151" s="287">
        <f t="shared" ref="Q151:S151" si="117">Q152</f>
        <v>3000</v>
      </c>
      <c r="R151" s="287">
        <f t="shared" si="117"/>
        <v>0</v>
      </c>
      <c r="S151" s="287">
        <f t="shared" si="117"/>
        <v>3000</v>
      </c>
      <c r="T151" s="213"/>
      <c r="U151" s="97"/>
    </row>
    <row r="152" spans="1:21" s="98" customFormat="1" ht="20.25" hidden="1" customHeight="1" x14ac:dyDescent="0.25">
      <c r="A152" s="167" t="s">
        <v>328</v>
      </c>
      <c r="B152" s="167"/>
      <c r="C152" s="167"/>
      <c r="D152" s="167"/>
      <c r="E152" s="167"/>
      <c r="F152" s="182" t="e">
        <f>+#REF!+#REF!+#REF!</f>
        <v>#REF!</v>
      </c>
      <c r="G152" s="182" t="e">
        <f>+#REF!+#REF!+Q152+R152+S152+#REF!</f>
        <v>#REF!</v>
      </c>
      <c r="H152" s="183" t="e">
        <f>+#REF!+#REF!+#REF!+#REF!+#REF!</f>
        <v>#REF!</v>
      </c>
      <c r="I152" s="108"/>
      <c r="J152" s="115"/>
      <c r="K152" s="115"/>
      <c r="L152" s="115"/>
      <c r="M152" s="9"/>
      <c r="N152" s="155">
        <v>323540</v>
      </c>
      <c r="O152" s="156" t="s">
        <v>40</v>
      </c>
      <c r="P152" s="157" t="s">
        <v>201</v>
      </c>
      <c r="Q152" s="289">
        <v>3000</v>
      </c>
      <c r="R152" s="289"/>
      <c r="S152" s="289">
        <f>+Q152+R152</f>
        <v>3000</v>
      </c>
      <c r="T152" s="213"/>
      <c r="U152" s="97"/>
    </row>
    <row r="153" spans="1:21" s="98" customFormat="1" ht="20.25" hidden="1" customHeight="1" x14ac:dyDescent="0.25">
      <c r="A153" s="167" t="s">
        <v>328</v>
      </c>
      <c r="B153" s="167"/>
      <c r="C153" s="167"/>
      <c r="D153" s="167"/>
      <c r="E153" s="180" t="s">
        <v>380</v>
      </c>
      <c r="F153" s="182" t="e">
        <f>+#REF!+#REF!+#REF!</f>
        <v>#REF!</v>
      </c>
      <c r="G153" s="182" t="e">
        <f>+#REF!+#REF!+Q153+R153+S153+#REF!</f>
        <v>#REF!</v>
      </c>
      <c r="H153" s="183" t="e">
        <f>+#REF!+#REF!+#REF!+#REF!+#REF!</f>
        <v>#REF!</v>
      </c>
      <c r="I153" s="108"/>
      <c r="J153" s="115"/>
      <c r="K153" s="115"/>
      <c r="L153" s="115"/>
      <c r="M153" s="176">
        <v>32359</v>
      </c>
      <c r="N153" s="177"/>
      <c r="O153" s="178" t="s">
        <v>40</v>
      </c>
      <c r="P153" s="177" t="s">
        <v>202</v>
      </c>
      <c r="Q153" s="287">
        <f t="shared" ref="Q153:S153" si="118">Q154</f>
        <v>600</v>
      </c>
      <c r="R153" s="287">
        <f t="shared" si="118"/>
        <v>0</v>
      </c>
      <c r="S153" s="287">
        <f t="shared" si="118"/>
        <v>600</v>
      </c>
      <c r="T153" s="213"/>
      <c r="U153" s="97"/>
    </row>
    <row r="154" spans="1:21" s="98" customFormat="1" ht="20.25" hidden="1" customHeight="1" x14ac:dyDescent="0.25">
      <c r="A154" s="167" t="s">
        <v>328</v>
      </c>
      <c r="B154" s="167"/>
      <c r="C154" s="167"/>
      <c r="D154" s="167"/>
      <c r="E154" s="167"/>
      <c r="F154" s="182" t="e">
        <f>+#REF!+#REF!+#REF!</f>
        <v>#REF!</v>
      </c>
      <c r="G154" s="182" t="e">
        <f>+#REF!+#REF!+Q154+R154+S154+#REF!</f>
        <v>#REF!</v>
      </c>
      <c r="H154" s="183" t="e">
        <f>+#REF!+#REF!+#REF!+#REF!+#REF!</f>
        <v>#REF!</v>
      </c>
      <c r="I154" s="108"/>
      <c r="J154" s="115"/>
      <c r="K154" s="115"/>
      <c r="L154" s="115"/>
      <c r="M154" s="9"/>
      <c r="N154" s="155">
        <v>323590</v>
      </c>
      <c r="O154" s="156" t="s">
        <v>40</v>
      </c>
      <c r="P154" s="157" t="s">
        <v>202</v>
      </c>
      <c r="Q154" s="289">
        <v>600</v>
      </c>
      <c r="R154" s="289"/>
      <c r="S154" s="289">
        <f>+Q154+R154</f>
        <v>600</v>
      </c>
      <c r="T154" s="213"/>
      <c r="U154" s="97"/>
    </row>
    <row r="155" spans="1:21" s="98" customFormat="1" ht="20.25" hidden="1" customHeight="1" x14ac:dyDescent="0.25">
      <c r="A155" s="167" t="s">
        <v>328</v>
      </c>
      <c r="B155" s="167"/>
      <c r="C155" s="167"/>
      <c r="D155" s="180" t="s">
        <v>379</v>
      </c>
      <c r="E155" s="180" t="s">
        <v>380</v>
      </c>
      <c r="F155" s="182" t="e">
        <f>+#REF!+#REF!+#REF!</f>
        <v>#REF!</v>
      </c>
      <c r="G155" s="182" t="e">
        <f>+#REF!+#REF!+Q155+R155+S155+#REF!</f>
        <v>#REF!</v>
      </c>
      <c r="H155" s="183" t="e">
        <f>+#REF!+#REF!+#REF!+#REF!+#REF!</f>
        <v>#REF!</v>
      </c>
      <c r="I155" s="108"/>
      <c r="J155" s="115"/>
      <c r="K155" s="115"/>
      <c r="L155" s="115">
        <v>3236</v>
      </c>
      <c r="M155" s="115"/>
      <c r="N155" s="116"/>
      <c r="O155" s="10" t="s">
        <v>40</v>
      </c>
      <c r="P155" s="111" t="s">
        <v>203</v>
      </c>
      <c r="Q155" s="286">
        <f t="shared" ref="Q155:R155" si="119">Q156+Q158</f>
        <v>24400</v>
      </c>
      <c r="R155" s="286">
        <f t="shared" si="119"/>
        <v>5900</v>
      </c>
      <c r="S155" s="286">
        <f t="shared" ref="S155" si="120">S156+S158</f>
        <v>30300</v>
      </c>
      <c r="T155" s="213"/>
      <c r="U155" s="97"/>
    </row>
    <row r="156" spans="1:21" s="98" customFormat="1" ht="20.25" hidden="1" customHeight="1" x14ac:dyDescent="0.25">
      <c r="A156" s="167" t="s">
        <v>328</v>
      </c>
      <c r="B156" s="167"/>
      <c r="C156" s="167"/>
      <c r="D156" s="167"/>
      <c r="E156" s="180" t="s">
        <v>380</v>
      </c>
      <c r="F156" s="182" t="e">
        <f>+#REF!+#REF!+#REF!</f>
        <v>#REF!</v>
      </c>
      <c r="G156" s="182" t="e">
        <f>+#REF!+#REF!+Q156+R156+S156+#REF!</f>
        <v>#REF!</v>
      </c>
      <c r="H156" s="183" t="e">
        <f>+#REF!+#REF!+#REF!+#REF!+#REF!</f>
        <v>#REF!</v>
      </c>
      <c r="I156" s="108"/>
      <c r="J156" s="115"/>
      <c r="K156" s="115"/>
      <c r="L156" s="115"/>
      <c r="M156" s="176">
        <v>32363</v>
      </c>
      <c r="N156" s="177"/>
      <c r="O156" s="178" t="s">
        <v>40</v>
      </c>
      <c r="P156" s="177" t="s">
        <v>204</v>
      </c>
      <c r="Q156" s="287">
        <f t="shared" ref="Q156:S156" si="121">Q157</f>
        <v>21000</v>
      </c>
      <c r="R156" s="287">
        <f t="shared" si="121"/>
        <v>5900</v>
      </c>
      <c r="S156" s="287">
        <f t="shared" si="121"/>
        <v>26900</v>
      </c>
      <c r="T156" s="213"/>
      <c r="U156" s="97"/>
    </row>
    <row r="157" spans="1:21" s="98" customFormat="1" ht="20.25" hidden="1" customHeight="1" x14ac:dyDescent="0.25">
      <c r="A157" s="167" t="s">
        <v>328</v>
      </c>
      <c r="B157" s="167"/>
      <c r="C157" s="167"/>
      <c r="D157" s="167"/>
      <c r="E157" s="167"/>
      <c r="F157" s="182" t="e">
        <f>+#REF!+#REF!+#REF!</f>
        <v>#REF!</v>
      </c>
      <c r="G157" s="182" t="e">
        <f>+#REF!+#REF!+Q157+R157+S157+#REF!</f>
        <v>#REF!</v>
      </c>
      <c r="H157" s="183" t="e">
        <f>+#REF!+#REF!+#REF!+#REF!+#REF!</f>
        <v>#REF!</v>
      </c>
      <c r="I157" s="108"/>
      <c r="J157" s="115"/>
      <c r="K157" s="115"/>
      <c r="L157" s="115"/>
      <c r="M157" s="9"/>
      <c r="N157" s="155">
        <v>323630</v>
      </c>
      <c r="O157" s="156" t="s">
        <v>40</v>
      </c>
      <c r="P157" s="157" t="s">
        <v>204</v>
      </c>
      <c r="Q157" s="289">
        <v>21000</v>
      </c>
      <c r="R157" s="289">
        <f>-100+6000</f>
        <v>5900</v>
      </c>
      <c r="S157" s="289">
        <f>+Q157+R157</f>
        <v>26900</v>
      </c>
      <c r="T157" s="213"/>
      <c r="U157" s="97"/>
    </row>
    <row r="158" spans="1:21" s="98" customFormat="1" ht="20.25" hidden="1" customHeight="1" x14ac:dyDescent="0.25">
      <c r="A158" s="167" t="s">
        <v>328</v>
      </c>
      <c r="B158" s="167"/>
      <c r="C158" s="167"/>
      <c r="D158" s="167"/>
      <c r="E158" s="180" t="s">
        <v>380</v>
      </c>
      <c r="F158" s="182" t="e">
        <f>+#REF!+#REF!+#REF!</f>
        <v>#REF!</v>
      </c>
      <c r="G158" s="182" t="e">
        <f>+#REF!+#REF!+Q158+R158+S158+#REF!</f>
        <v>#REF!</v>
      </c>
      <c r="H158" s="183" t="e">
        <f>+#REF!+#REF!+#REF!+#REF!+#REF!</f>
        <v>#REF!</v>
      </c>
      <c r="I158" s="108"/>
      <c r="J158" s="115"/>
      <c r="K158" s="115"/>
      <c r="L158" s="115"/>
      <c r="M158" s="176">
        <v>32369</v>
      </c>
      <c r="N158" s="177"/>
      <c r="O158" s="178" t="s">
        <v>40</v>
      </c>
      <c r="P158" s="177" t="s">
        <v>205</v>
      </c>
      <c r="Q158" s="287">
        <f t="shared" ref="Q158:S158" si="122">Q159</f>
        <v>3400</v>
      </c>
      <c r="R158" s="287">
        <f t="shared" si="122"/>
        <v>0</v>
      </c>
      <c r="S158" s="287">
        <f t="shared" si="122"/>
        <v>3400</v>
      </c>
      <c r="T158" s="213"/>
      <c r="U158" s="97"/>
    </row>
    <row r="159" spans="1:21" s="98" customFormat="1" ht="20.25" hidden="1" customHeight="1" x14ac:dyDescent="0.25">
      <c r="A159" s="167" t="s">
        <v>328</v>
      </c>
      <c r="B159" s="167"/>
      <c r="C159" s="167"/>
      <c r="D159" s="167"/>
      <c r="E159" s="167"/>
      <c r="F159" s="182" t="e">
        <f>+#REF!+#REF!+#REF!</f>
        <v>#REF!</v>
      </c>
      <c r="G159" s="182" t="e">
        <f>+#REF!+#REF!+Q159+R159+S159+#REF!</f>
        <v>#REF!</v>
      </c>
      <c r="H159" s="183" t="e">
        <f>+#REF!+#REF!+#REF!+#REF!+#REF!</f>
        <v>#REF!</v>
      </c>
      <c r="I159" s="108"/>
      <c r="J159" s="115"/>
      <c r="K159" s="115"/>
      <c r="L159" s="115"/>
      <c r="M159" s="9"/>
      <c r="N159" s="155">
        <v>323690</v>
      </c>
      <c r="O159" s="156" t="s">
        <v>40</v>
      </c>
      <c r="P159" s="157" t="s">
        <v>205</v>
      </c>
      <c r="Q159" s="289">
        <v>3400</v>
      </c>
      <c r="R159" s="289"/>
      <c r="S159" s="289">
        <f>+Q159+R159</f>
        <v>3400</v>
      </c>
      <c r="T159" s="213"/>
      <c r="U159" s="97"/>
    </row>
    <row r="160" spans="1:21" s="98" customFormat="1" ht="20.25" hidden="1" customHeight="1" x14ac:dyDescent="0.25">
      <c r="A160" s="167" t="s">
        <v>328</v>
      </c>
      <c r="B160" s="167"/>
      <c r="C160" s="167"/>
      <c r="D160" s="180" t="s">
        <v>379</v>
      </c>
      <c r="E160" s="180" t="s">
        <v>380</v>
      </c>
      <c r="F160" s="182" t="e">
        <f>+#REF!+#REF!+#REF!</f>
        <v>#REF!</v>
      </c>
      <c r="G160" s="182" t="e">
        <f>+#REF!+#REF!+Q160+R160+S160+#REF!</f>
        <v>#REF!</v>
      </c>
      <c r="H160" s="183" t="e">
        <f>+#REF!+#REF!+#REF!+#REF!+#REF!</f>
        <v>#REF!</v>
      </c>
      <c r="I160" s="108"/>
      <c r="J160" s="115"/>
      <c r="K160" s="115"/>
      <c r="L160" s="115">
        <v>3237</v>
      </c>
      <c r="M160" s="115"/>
      <c r="N160" s="116"/>
      <c r="O160" s="10" t="s">
        <v>40</v>
      </c>
      <c r="P160" s="111" t="s">
        <v>206</v>
      </c>
      <c r="Q160" s="286">
        <f t="shared" ref="Q160:R160" si="123">Q161+Q163+Q165</f>
        <v>104500</v>
      </c>
      <c r="R160" s="286">
        <f t="shared" si="123"/>
        <v>22420</v>
      </c>
      <c r="S160" s="286">
        <f t="shared" ref="S160" si="124">S161+S163+S165</f>
        <v>126920</v>
      </c>
      <c r="T160" s="213"/>
      <c r="U160" s="97"/>
    </row>
    <row r="161" spans="1:21" s="98" customFormat="1" ht="20.25" hidden="1" customHeight="1" x14ac:dyDescent="0.25">
      <c r="A161" s="167" t="s">
        <v>328</v>
      </c>
      <c r="B161" s="167"/>
      <c r="C161" s="167"/>
      <c r="D161" s="167"/>
      <c r="E161" s="180" t="s">
        <v>380</v>
      </c>
      <c r="F161" s="182" t="e">
        <f>+#REF!+#REF!+#REF!</f>
        <v>#REF!</v>
      </c>
      <c r="G161" s="182" t="e">
        <f>+#REF!+#REF!+Q161+R161+S161+#REF!</f>
        <v>#REF!</v>
      </c>
      <c r="H161" s="183" t="e">
        <f>+#REF!+#REF!+#REF!+#REF!+#REF!</f>
        <v>#REF!</v>
      </c>
      <c r="I161" s="108"/>
      <c r="J161" s="115"/>
      <c r="K161" s="115"/>
      <c r="L161" s="115"/>
      <c r="M161" s="176">
        <v>32372</v>
      </c>
      <c r="N161" s="177"/>
      <c r="O161" s="178" t="s">
        <v>40</v>
      </c>
      <c r="P161" s="177" t="s">
        <v>207</v>
      </c>
      <c r="Q161" s="287">
        <f t="shared" ref="Q161:S161" si="125">Q162</f>
        <v>17500</v>
      </c>
      <c r="R161" s="287">
        <f t="shared" si="125"/>
        <v>7920</v>
      </c>
      <c r="S161" s="287">
        <f t="shared" si="125"/>
        <v>25420</v>
      </c>
      <c r="T161" s="213"/>
      <c r="U161" s="97"/>
    </row>
    <row r="162" spans="1:21" s="98" customFormat="1" ht="20.25" hidden="1" customHeight="1" x14ac:dyDescent="0.25">
      <c r="A162" s="167" t="s">
        <v>328</v>
      </c>
      <c r="B162" s="167"/>
      <c r="C162" s="167"/>
      <c r="D162" s="167"/>
      <c r="E162" s="167"/>
      <c r="F162" s="182" t="e">
        <f>+#REF!+#REF!+#REF!</f>
        <v>#REF!</v>
      </c>
      <c r="G162" s="182" t="e">
        <f>+#REF!+#REF!+Q162+R162+S162+#REF!</f>
        <v>#REF!</v>
      </c>
      <c r="H162" s="183" t="e">
        <f>+#REF!+#REF!+#REF!+#REF!+#REF!</f>
        <v>#REF!</v>
      </c>
      <c r="I162" s="108"/>
      <c r="J162" s="115"/>
      <c r="K162" s="115"/>
      <c r="L162" s="115"/>
      <c r="M162" s="9"/>
      <c r="N162" s="155">
        <v>323720</v>
      </c>
      <c r="O162" s="156" t="s">
        <v>40</v>
      </c>
      <c r="P162" s="157" t="s">
        <v>207</v>
      </c>
      <c r="Q162" s="289">
        <v>17500</v>
      </c>
      <c r="R162" s="289">
        <f>5160-1700-540+5000</f>
        <v>7920</v>
      </c>
      <c r="S162" s="289">
        <f>+Q162+R162</f>
        <v>25420</v>
      </c>
      <c r="T162" s="213"/>
      <c r="U162" s="97"/>
    </row>
    <row r="163" spans="1:21" s="98" customFormat="1" ht="20.25" hidden="1" customHeight="1" x14ac:dyDescent="0.25">
      <c r="A163" s="167" t="s">
        <v>328</v>
      </c>
      <c r="B163" s="167"/>
      <c r="C163" s="167"/>
      <c r="D163" s="167"/>
      <c r="E163" s="180" t="s">
        <v>380</v>
      </c>
      <c r="F163" s="182" t="e">
        <f>+#REF!+#REF!+#REF!</f>
        <v>#REF!</v>
      </c>
      <c r="G163" s="182" t="e">
        <f>+#REF!+#REF!+Q163+R163+S163+#REF!</f>
        <v>#REF!</v>
      </c>
      <c r="H163" s="183" t="e">
        <f>+#REF!+#REF!+#REF!+#REF!+#REF!</f>
        <v>#REF!</v>
      </c>
      <c r="I163" s="108"/>
      <c r="J163" s="115"/>
      <c r="K163" s="115"/>
      <c r="L163" s="115"/>
      <c r="M163" s="176">
        <v>32373</v>
      </c>
      <c r="N163" s="177"/>
      <c r="O163" s="178" t="s">
        <v>40</v>
      </c>
      <c r="P163" s="177" t="s">
        <v>208</v>
      </c>
      <c r="Q163" s="287">
        <f t="shared" ref="Q163:S163" si="126">Q164</f>
        <v>9000</v>
      </c>
      <c r="R163" s="287">
        <f t="shared" si="126"/>
        <v>0</v>
      </c>
      <c r="S163" s="287">
        <f t="shared" si="126"/>
        <v>9000</v>
      </c>
      <c r="T163" s="213"/>
      <c r="U163" s="97"/>
    </row>
    <row r="164" spans="1:21" s="98" customFormat="1" ht="20.25" hidden="1" customHeight="1" x14ac:dyDescent="0.25">
      <c r="A164" s="167" t="s">
        <v>328</v>
      </c>
      <c r="B164" s="167"/>
      <c r="C164" s="167"/>
      <c r="D164" s="167"/>
      <c r="E164" s="167"/>
      <c r="F164" s="182" t="e">
        <f>+#REF!+#REF!+#REF!</f>
        <v>#REF!</v>
      </c>
      <c r="G164" s="182" t="e">
        <f>+#REF!+#REF!+Q164+R164+S164+#REF!</f>
        <v>#REF!</v>
      </c>
      <c r="H164" s="183" t="e">
        <f>+#REF!+#REF!+#REF!+#REF!+#REF!</f>
        <v>#REF!</v>
      </c>
      <c r="I164" s="108"/>
      <c r="J164" s="115"/>
      <c r="K164" s="115"/>
      <c r="L164" s="115"/>
      <c r="M164" s="9"/>
      <c r="N164" s="155">
        <v>323730</v>
      </c>
      <c r="O164" s="156" t="s">
        <v>40</v>
      </c>
      <c r="P164" s="157" t="s">
        <v>208</v>
      </c>
      <c r="Q164" s="289">
        <v>9000</v>
      </c>
      <c r="R164" s="289"/>
      <c r="S164" s="289">
        <f>+Q164+R164</f>
        <v>9000</v>
      </c>
      <c r="T164" s="213"/>
      <c r="U164" s="97"/>
    </row>
    <row r="165" spans="1:21" s="98" customFormat="1" ht="20.25" hidden="1" customHeight="1" x14ac:dyDescent="0.25">
      <c r="A165" s="167" t="s">
        <v>328</v>
      </c>
      <c r="B165" s="167"/>
      <c r="C165" s="167"/>
      <c r="D165" s="167"/>
      <c r="E165" s="180" t="s">
        <v>380</v>
      </c>
      <c r="F165" s="182" t="e">
        <f>+#REF!+#REF!+#REF!</f>
        <v>#REF!</v>
      </c>
      <c r="G165" s="182" t="e">
        <f>+#REF!+#REF!+Q165+R165+S165+#REF!</f>
        <v>#REF!</v>
      </c>
      <c r="H165" s="183" t="e">
        <f>+#REF!+#REF!+#REF!+#REF!+#REF!</f>
        <v>#REF!</v>
      </c>
      <c r="I165" s="108"/>
      <c r="J165" s="115"/>
      <c r="K165" s="115"/>
      <c r="L165" s="115"/>
      <c r="M165" s="176">
        <v>32379</v>
      </c>
      <c r="N165" s="177"/>
      <c r="O165" s="178" t="s">
        <v>40</v>
      </c>
      <c r="P165" s="177" t="s">
        <v>209</v>
      </c>
      <c r="Q165" s="287">
        <f t="shared" ref="Q165:R165" si="127">Q166+Q167</f>
        <v>78000</v>
      </c>
      <c r="R165" s="287">
        <f t="shared" si="127"/>
        <v>14500</v>
      </c>
      <c r="S165" s="287">
        <f t="shared" ref="S165" si="128">S166+S167</f>
        <v>92500</v>
      </c>
      <c r="T165" s="213"/>
      <c r="U165" s="97"/>
    </row>
    <row r="166" spans="1:21" s="98" customFormat="1" ht="20.25" hidden="1" customHeight="1" x14ac:dyDescent="0.25">
      <c r="A166" s="167" t="s">
        <v>328</v>
      </c>
      <c r="B166" s="167"/>
      <c r="C166" s="167"/>
      <c r="D166" s="167"/>
      <c r="E166" s="167"/>
      <c r="F166" s="182" t="e">
        <f>+#REF!+#REF!+#REF!</f>
        <v>#REF!</v>
      </c>
      <c r="G166" s="182" t="e">
        <f>+#REF!+#REF!+Q166+R166+S166+#REF!</f>
        <v>#REF!</v>
      </c>
      <c r="H166" s="183" t="e">
        <f>+#REF!+#REF!+#REF!+#REF!+#REF!</f>
        <v>#REF!</v>
      </c>
      <c r="I166" s="108"/>
      <c r="J166" s="115"/>
      <c r="K166" s="115"/>
      <c r="L166" s="115"/>
      <c r="M166" s="9"/>
      <c r="N166" s="155">
        <v>323790</v>
      </c>
      <c r="O166" s="156" t="s">
        <v>40</v>
      </c>
      <c r="P166" s="157" t="s">
        <v>209</v>
      </c>
      <c r="Q166" s="289">
        <v>78000</v>
      </c>
      <c r="R166" s="289">
        <f>-5900+1400+19000</f>
        <v>14500</v>
      </c>
      <c r="S166" s="289">
        <f t="shared" ref="S166:S167" si="129">+Q166+R166</f>
        <v>92500</v>
      </c>
      <c r="T166" s="213"/>
      <c r="U166" s="97"/>
    </row>
    <row r="167" spans="1:21" s="98" customFormat="1" ht="20.25" hidden="1" customHeight="1" x14ac:dyDescent="0.25">
      <c r="A167" s="167" t="s">
        <v>328</v>
      </c>
      <c r="B167" s="167"/>
      <c r="C167" s="167"/>
      <c r="D167" s="167"/>
      <c r="E167" s="167"/>
      <c r="F167" s="182" t="e">
        <f>+#REF!+#REF!+#REF!</f>
        <v>#REF!</v>
      </c>
      <c r="G167" s="182" t="e">
        <f>+#REF!+#REF!+Q167+R167+S167+#REF!</f>
        <v>#REF!</v>
      </c>
      <c r="H167" s="183" t="e">
        <f>+#REF!+#REF!+#REF!+#REF!+#REF!</f>
        <v>#REF!</v>
      </c>
      <c r="I167" s="108"/>
      <c r="J167" s="115"/>
      <c r="K167" s="115"/>
      <c r="L167" s="115"/>
      <c r="M167" s="9"/>
      <c r="N167" s="155">
        <v>323791</v>
      </c>
      <c r="O167" s="156" t="s">
        <v>40</v>
      </c>
      <c r="P167" s="157" t="s">
        <v>209</v>
      </c>
      <c r="Q167" s="289">
        <v>0</v>
      </c>
      <c r="R167" s="289"/>
      <c r="S167" s="289">
        <f t="shared" si="129"/>
        <v>0</v>
      </c>
      <c r="T167" s="213"/>
      <c r="U167" s="97"/>
    </row>
    <row r="168" spans="1:21" s="98" customFormat="1" ht="20.25" hidden="1" customHeight="1" x14ac:dyDescent="0.25">
      <c r="A168" s="167" t="s">
        <v>328</v>
      </c>
      <c r="B168" s="167"/>
      <c r="C168" s="167"/>
      <c r="D168" s="180" t="s">
        <v>379</v>
      </c>
      <c r="E168" s="180" t="s">
        <v>380</v>
      </c>
      <c r="F168" s="182" t="e">
        <f>+#REF!+#REF!+#REF!</f>
        <v>#REF!</v>
      </c>
      <c r="G168" s="182" t="e">
        <f>+#REF!+#REF!+Q168+R168+S168+#REF!</f>
        <v>#REF!</v>
      </c>
      <c r="H168" s="183" t="e">
        <f>+#REF!+#REF!+#REF!+#REF!+#REF!</f>
        <v>#REF!</v>
      </c>
      <c r="I168" s="108"/>
      <c r="J168" s="115"/>
      <c r="K168" s="115"/>
      <c r="L168" s="115">
        <v>3238</v>
      </c>
      <c r="M168" s="115"/>
      <c r="N168" s="116"/>
      <c r="O168" s="10" t="s">
        <v>40</v>
      </c>
      <c r="P168" s="111" t="s">
        <v>210</v>
      </c>
      <c r="Q168" s="286">
        <f t="shared" ref="Q168:S169" si="130">Q169</f>
        <v>7000</v>
      </c>
      <c r="R168" s="286">
        <f t="shared" si="130"/>
        <v>0</v>
      </c>
      <c r="S168" s="286">
        <f t="shared" si="130"/>
        <v>7000</v>
      </c>
      <c r="T168" s="213"/>
      <c r="U168" s="97"/>
    </row>
    <row r="169" spans="1:21" s="98" customFormat="1" ht="20.25" hidden="1" customHeight="1" x14ac:dyDescent="0.25">
      <c r="A169" s="167" t="s">
        <v>328</v>
      </c>
      <c r="B169" s="167"/>
      <c r="C169" s="167"/>
      <c r="D169" s="167"/>
      <c r="E169" s="180" t="s">
        <v>380</v>
      </c>
      <c r="F169" s="182" t="e">
        <f>+#REF!+#REF!+#REF!</f>
        <v>#REF!</v>
      </c>
      <c r="G169" s="182" t="e">
        <f>+#REF!+#REF!+Q169+R169+S169+#REF!</f>
        <v>#REF!</v>
      </c>
      <c r="H169" s="183" t="e">
        <f>+#REF!+#REF!+#REF!+#REF!+#REF!</f>
        <v>#REF!</v>
      </c>
      <c r="I169" s="108"/>
      <c r="J169" s="115"/>
      <c r="K169" s="115"/>
      <c r="L169" s="115"/>
      <c r="M169" s="176">
        <v>32389</v>
      </c>
      <c r="N169" s="177"/>
      <c r="O169" s="178" t="s">
        <v>40</v>
      </c>
      <c r="P169" s="177" t="s">
        <v>211</v>
      </c>
      <c r="Q169" s="287">
        <f t="shared" si="130"/>
        <v>7000</v>
      </c>
      <c r="R169" s="287">
        <f t="shared" si="130"/>
        <v>0</v>
      </c>
      <c r="S169" s="287">
        <f t="shared" si="130"/>
        <v>7000</v>
      </c>
      <c r="T169" s="213"/>
      <c r="U169" s="97"/>
    </row>
    <row r="170" spans="1:21" s="98" customFormat="1" ht="20.25" hidden="1" customHeight="1" x14ac:dyDescent="0.25">
      <c r="A170" s="167" t="s">
        <v>328</v>
      </c>
      <c r="B170" s="167"/>
      <c r="C170" s="167"/>
      <c r="D170" s="167"/>
      <c r="E170" s="167"/>
      <c r="F170" s="182" t="e">
        <f>+#REF!+#REF!+#REF!</f>
        <v>#REF!</v>
      </c>
      <c r="G170" s="182" t="e">
        <f>+#REF!+#REF!+Q170+R170+S170+#REF!</f>
        <v>#REF!</v>
      </c>
      <c r="H170" s="183" t="e">
        <f>+#REF!+#REF!+#REF!+#REF!+#REF!</f>
        <v>#REF!</v>
      </c>
      <c r="I170" s="108"/>
      <c r="J170" s="115"/>
      <c r="K170" s="115"/>
      <c r="L170" s="115"/>
      <c r="M170" s="9"/>
      <c r="N170" s="155">
        <v>323890</v>
      </c>
      <c r="O170" s="156" t="s">
        <v>40</v>
      </c>
      <c r="P170" s="157" t="s">
        <v>211</v>
      </c>
      <c r="Q170" s="289">
        <v>7000</v>
      </c>
      <c r="R170" s="289"/>
      <c r="S170" s="289">
        <f>+Q170+R170</f>
        <v>7000</v>
      </c>
      <c r="T170" s="213"/>
      <c r="U170" s="97"/>
    </row>
    <row r="171" spans="1:21" s="98" customFormat="1" ht="21" hidden="1" customHeight="1" x14ac:dyDescent="0.25">
      <c r="A171" s="167" t="s">
        <v>328</v>
      </c>
      <c r="B171" s="167"/>
      <c r="C171" s="167"/>
      <c r="D171" s="180" t="s">
        <v>379</v>
      </c>
      <c r="E171" s="180" t="s">
        <v>380</v>
      </c>
      <c r="F171" s="182" t="e">
        <f>+#REF!+#REF!+#REF!</f>
        <v>#REF!</v>
      </c>
      <c r="G171" s="182" t="e">
        <f>+#REF!+#REF!+Q171+R171+S171+#REF!</f>
        <v>#REF!</v>
      </c>
      <c r="H171" s="183" t="e">
        <f>+#REF!+#REF!+#REF!+#REF!+#REF!</f>
        <v>#REF!</v>
      </c>
      <c r="I171" s="108"/>
      <c r="J171" s="115"/>
      <c r="K171" s="115"/>
      <c r="L171" s="115">
        <v>3239</v>
      </c>
      <c r="M171" s="115"/>
      <c r="N171" s="116"/>
      <c r="O171" s="10" t="s">
        <v>40</v>
      </c>
      <c r="P171" s="111" t="s">
        <v>212</v>
      </c>
      <c r="Q171" s="286">
        <f t="shared" ref="Q171:R171" si="131">Q172+Q175+Q177+Q179</f>
        <v>22700</v>
      </c>
      <c r="R171" s="286">
        <f t="shared" si="131"/>
        <v>5445</v>
      </c>
      <c r="S171" s="286">
        <f t="shared" ref="S171" si="132">S172+S175+S177+S179</f>
        <v>28145</v>
      </c>
      <c r="T171" s="213"/>
      <c r="U171" s="97"/>
    </row>
    <row r="172" spans="1:21" s="98" customFormat="1" ht="20.25" hidden="1" customHeight="1" x14ac:dyDescent="0.25">
      <c r="A172" s="167" t="s">
        <v>328</v>
      </c>
      <c r="B172" s="167"/>
      <c r="C172" s="167"/>
      <c r="D172" s="167"/>
      <c r="E172" s="180" t="s">
        <v>380</v>
      </c>
      <c r="F172" s="182" t="e">
        <f>+#REF!+#REF!+#REF!</f>
        <v>#REF!</v>
      </c>
      <c r="G172" s="182" t="e">
        <f>+#REF!+#REF!+Q172+R172+S172+#REF!</f>
        <v>#REF!</v>
      </c>
      <c r="H172" s="183" t="e">
        <f>+#REF!+#REF!+#REF!+#REF!+#REF!</f>
        <v>#REF!</v>
      </c>
      <c r="I172" s="108"/>
      <c r="J172" s="115"/>
      <c r="K172" s="115"/>
      <c r="L172" s="115"/>
      <c r="M172" s="176">
        <v>32391</v>
      </c>
      <c r="N172" s="177"/>
      <c r="O172" s="178" t="s">
        <v>40</v>
      </c>
      <c r="P172" s="177" t="s">
        <v>213</v>
      </c>
      <c r="Q172" s="287">
        <f t="shared" ref="Q172:R172" si="133">Q173+Q174</f>
        <v>4000</v>
      </c>
      <c r="R172" s="287">
        <f t="shared" si="133"/>
        <v>5445</v>
      </c>
      <c r="S172" s="287">
        <f t="shared" ref="S172" si="134">S173+S174</f>
        <v>9445</v>
      </c>
      <c r="T172" s="213"/>
      <c r="U172" s="97"/>
    </row>
    <row r="173" spans="1:21" s="98" customFormat="1" ht="20.25" hidden="1" customHeight="1" x14ac:dyDescent="0.25">
      <c r="A173" s="167" t="s">
        <v>328</v>
      </c>
      <c r="B173" s="167"/>
      <c r="C173" s="167"/>
      <c r="D173" s="167"/>
      <c r="E173" s="167"/>
      <c r="F173" s="182" t="e">
        <f>+#REF!+#REF!+#REF!</f>
        <v>#REF!</v>
      </c>
      <c r="G173" s="182" t="e">
        <f>+#REF!+#REF!+Q173+R173+S173+#REF!</f>
        <v>#REF!</v>
      </c>
      <c r="H173" s="183" t="e">
        <f>+#REF!+#REF!+#REF!+#REF!+#REF!</f>
        <v>#REF!</v>
      </c>
      <c r="I173" s="108"/>
      <c r="J173" s="115"/>
      <c r="K173" s="115"/>
      <c r="L173" s="115"/>
      <c r="M173" s="9"/>
      <c r="N173" s="155">
        <v>323910</v>
      </c>
      <c r="O173" s="156" t="s">
        <v>40</v>
      </c>
      <c r="P173" s="157" t="s">
        <v>213</v>
      </c>
      <c r="Q173" s="289">
        <v>4000</v>
      </c>
      <c r="R173" s="289">
        <f>-3155+2600+3000+3000</f>
        <v>5445</v>
      </c>
      <c r="S173" s="289">
        <f t="shared" ref="S173:S174" si="135">+Q173+R173</f>
        <v>9445</v>
      </c>
      <c r="T173" s="213"/>
      <c r="U173" s="97"/>
    </row>
    <row r="174" spans="1:21" s="98" customFormat="1" ht="20.25" hidden="1" customHeight="1" x14ac:dyDescent="0.25">
      <c r="A174" s="167" t="s">
        <v>328</v>
      </c>
      <c r="B174" s="167"/>
      <c r="C174" s="167"/>
      <c r="D174" s="167"/>
      <c r="E174" s="167"/>
      <c r="F174" s="182" t="e">
        <f>+#REF!+#REF!+#REF!</f>
        <v>#REF!</v>
      </c>
      <c r="G174" s="182" t="e">
        <f>+#REF!+#REF!+Q174+R174+S174+#REF!</f>
        <v>#REF!</v>
      </c>
      <c r="H174" s="183" t="e">
        <f>+#REF!+#REF!+#REF!+#REF!+#REF!</f>
        <v>#REF!</v>
      </c>
      <c r="I174" s="108"/>
      <c r="J174" s="115"/>
      <c r="K174" s="115"/>
      <c r="L174" s="115"/>
      <c r="M174" s="9"/>
      <c r="N174" s="155">
        <v>323911</v>
      </c>
      <c r="O174" s="156" t="s">
        <v>40</v>
      </c>
      <c r="P174" s="157" t="s">
        <v>214</v>
      </c>
      <c r="Q174" s="289">
        <v>0</v>
      </c>
      <c r="R174" s="289"/>
      <c r="S174" s="289">
        <f t="shared" si="135"/>
        <v>0</v>
      </c>
      <c r="T174" s="213"/>
      <c r="U174" s="97"/>
    </row>
    <row r="175" spans="1:21" s="98" customFormat="1" ht="20.25" hidden="1" customHeight="1" x14ac:dyDescent="0.25">
      <c r="A175" s="167" t="s">
        <v>328</v>
      </c>
      <c r="B175" s="167"/>
      <c r="C175" s="167"/>
      <c r="D175" s="167"/>
      <c r="E175" s="180" t="s">
        <v>380</v>
      </c>
      <c r="F175" s="182" t="e">
        <f>+#REF!+#REF!+#REF!</f>
        <v>#REF!</v>
      </c>
      <c r="G175" s="182" t="e">
        <f>+#REF!+#REF!+Q175+R175+S175+#REF!</f>
        <v>#REF!</v>
      </c>
      <c r="H175" s="183" t="e">
        <f>+#REF!+#REF!+#REF!+#REF!+#REF!</f>
        <v>#REF!</v>
      </c>
      <c r="I175" s="108"/>
      <c r="J175" s="115"/>
      <c r="K175" s="115"/>
      <c r="L175" s="115"/>
      <c r="M175" s="176">
        <v>32394</v>
      </c>
      <c r="N175" s="177"/>
      <c r="O175" s="178" t="s">
        <v>40</v>
      </c>
      <c r="P175" s="177" t="s">
        <v>215</v>
      </c>
      <c r="Q175" s="287">
        <f t="shared" ref="Q175:S175" si="136">Q176</f>
        <v>1500</v>
      </c>
      <c r="R175" s="287">
        <f t="shared" si="136"/>
        <v>0</v>
      </c>
      <c r="S175" s="287">
        <f t="shared" si="136"/>
        <v>1500</v>
      </c>
      <c r="T175" s="213"/>
      <c r="U175" s="97"/>
    </row>
    <row r="176" spans="1:21" s="98" customFormat="1" ht="20.25" hidden="1" customHeight="1" x14ac:dyDescent="0.25">
      <c r="A176" s="167" t="s">
        <v>328</v>
      </c>
      <c r="B176" s="167"/>
      <c r="C176" s="167"/>
      <c r="D176" s="167"/>
      <c r="E176" s="167"/>
      <c r="F176" s="182" t="e">
        <f>+#REF!+#REF!+#REF!</f>
        <v>#REF!</v>
      </c>
      <c r="G176" s="182" t="e">
        <f>+#REF!+#REF!+Q176+R176+S176+#REF!</f>
        <v>#REF!</v>
      </c>
      <c r="H176" s="183" t="e">
        <f>+#REF!+#REF!+#REF!+#REF!+#REF!</f>
        <v>#REF!</v>
      </c>
      <c r="I176" s="108"/>
      <c r="J176" s="115"/>
      <c r="K176" s="115"/>
      <c r="L176" s="115"/>
      <c r="M176" s="9"/>
      <c r="N176" s="155">
        <v>323940</v>
      </c>
      <c r="O176" s="156" t="s">
        <v>40</v>
      </c>
      <c r="P176" s="157" t="s">
        <v>215</v>
      </c>
      <c r="Q176" s="289">
        <v>1500</v>
      </c>
      <c r="R176" s="289"/>
      <c r="S176" s="289">
        <f>+Q176+R176</f>
        <v>1500</v>
      </c>
      <c r="T176" s="213"/>
      <c r="U176" s="97"/>
    </row>
    <row r="177" spans="1:21" s="98" customFormat="1" ht="20.25" hidden="1" customHeight="1" x14ac:dyDescent="0.25">
      <c r="A177" s="167" t="s">
        <v>328</v>
      </c>
      <c r="B177" s="167"/>
      <c r="C177" s="167"/>
      <c r="D177" s="167"/>
      <c r="E177" s="180" t="s">
        <v>380</v>
      </c>
      <c r="F177" s="182" t="e">
        <f>+#REF!+#REF!+#REF!</f>
        <v>#REF!</v>
      </c>
      <c r="G177" s="182" t="e">
        <f>+#REF!+#REF!+Q177+R177+S177+#REF!</f>
        <v>#REF!</v>
      </c>
      <c r="H177" s="183" t="e">
        <f>+#REF!+#REF!+#REF!+#REF!+#REF!</f>
        <v>#REF!</v>
      </c>
      <c r="I177" s="108"/>
      <c r="J177" s="115"/>
      <c r="K177" s="115"/>
      <c r="L177" s="115"/>
      <c r="M177" s="176">
        <v>32395</v>
      </c>
      <c r="N177" s="177"/>
      <c r="O177" s="178" t="s">
        <v>40</v>
      </c>
      <c r="P177" s="177" t="s">
        <v>216</v>
      </c>
      <c r="Q177" s="287">
        <f t="shared" ref="Q177:S177" si="137">Q178</f>
        <v>4200</v>
      </c>
      <c r="R177" s="287">
        <f t="shared" si="137"/>
        <v>0</v>
      </c>
      <c r="S177" s="287">
        <f t="shared" si="137"/>
        <v>4200</v>
      </c>
      <c r="T177" s="213"/>
      <c r="U177" s="97"/>
    </row>
    <row r="178" spans="1:21" s="98" customFormat="1" ht="20.25" hidden="1" customHeight="1" x14ac:dyDescent="0.25">
      <c r="A178" s="167" t="s">
        <v>328</v>
      </c>
      <c r="B178" s="167"/>
      <c r="C178" s="167"/>
      <c r="D178" s="167"/>
      <c r="E178" s="167"/>
      <c r="F178" s="182" t="e">
        <f>+#REF!+#REF!+#REF!</f>
        <v>#REF!</v>
      </c>
      <c r="G178" s="182" t="e">
        <f>+#REF!+#REF!+Q178+R178+S178+#REF!</f>
        <v>#REF!</v>
      </c>
      <c r="H178" s="183" t="e">
        <f>+#REF!+#REF!+#REF!+#REF!+#REF!</f>
        <v>#REF!</v>
      </c>
      <c r="I178" s="108"/>
      <c r="J178" s="115"/>
      <c r="K178" s="115"/>
      <c r="L178" s="115"/>
      <c r="M178" s="9"/>
      <c r="N178" s="155">
        <v>323950</v>
      </c>
      <c r="O178" s="156" t="s">
        <v>40</v>
      </c>
      <c r="P178" s="157" t="s">
        <v>216</v>
      </c>
      <c r="Q178" s="289">
        <v>4200</v>
      </c>
      <c r="R178" s="289"/>
      <c r="S178" s="289">
        <f>+Q178+R178</f>
        <v>4200</v>
      </c>
      <c r="T178" s="213"/>
      <c r="U178" s="97"/>
    </row>
    <row r="179" spans="1:21" s="98" customFormat="1" ht="20.25" hidden="1" customHeight="1" x14ac:dyDescent="0.25">
      <c r="A179" s="167" t="s">
        <v>328</v>
      </c>
      <c r="B179" s="167"/>
      <c r="C179" s="167"/>
      <c r="D179" s="167"/>
      <c r="E179" s="180" t="s">
        <v>380</v>
      </c>
      <c r="F179" s="182" t="e">
        <f>+#REF!+#REF!+#REF!</f>
        <v>#REF!</v>
      </c>
      <c r="G179" s="182" t="e">
        <f>+#REF!+#REF!+Q179+R179+S179+#REF!</f>
        <v>#REF!</v>
      </c>
      <c r="H179" s="183" t="e">
        <f>+#REF!+#REF!+#REF!+#REF!+#REF!</f>
        <v>#REF!</v>
      </c>
      <c r="I179" s="108"/>
      <c r="J179" s="115"/>
      <c r="K179" s="115"/>
      <c r="L179" s="115"/>
      <c r="M179" s="176">
        <v>32399</v>
      </c>
      <c r="N179" s="177"/>
      <c r="O179" s="178" t="s">
        <v>40</v>
      </c>
      <c r="P179" s="177" t="s">
        <v>217</v>
      </c>
      <c r="Q179" s="287">
        <f t="shared" ref="Q179:R179" si="138">Q180+Q181+Q182+Q183+Q184</f>
        <v>13000</v>
      </c>
      <c r="R179" s="287">
        <f t="shared" si="138"/>
        <v>0</v>
      </c>
      <c r="S179" s="287">
        <f t="shared" ref="S179" si="139">S180+S181+S182+S183+S184</f>
        <v>13000</v>
      </c>
      <c r="T179" s="213"/>
      <c r="U179" s="97"/>
    </row>
    <row r="180" spans="1:21" s="98" customFormat="1" ht="20.25" hidden="1" customHeight="1" x14ac:dyDescent="0.25">
      <c r="A180" s="167" t="s">
        <v>328</v>
      </c>
      <c r="B180" s="167"/>
      <c r="C180" s="167"/>
      <c r="D180" s="167"/>
      <c r="E180" s="167"/>
      <c r="F180" s="182" t="e">
        <f>+#REF!+#REF!+#REF!</f>
        <v>#REF!</v>
      </c>
      <c r="G180" s="182" t="e">
        <f>+#REF!+#REF!+Q180+R180+S180+#REF!</f>
        <v>#REF!</v>
      </c>
      <c r="H180" s="183" t="e">
        <f>+#REF!+#REF!+#REF!+#REF!+#REF!</f>
        <v>#REF!</v>
      </c>
      <c r="I180" s="108"/>
      <c r="J180" s="115"/>
      <c r="K180" s="115"/>
      <c r="L180" s="115"/>
      <c r="M180" s="9"/>
      <c r="N180" s="155">
        <v>323990</v>
      </c>
      <c r="O180" s="156" t="s">
        <v>40</v>
      </c>
      <c r="P180" s="157" t="s">
        <v>492</v>
      </c>
      <c r="Q180" s="289">
        <v>13000</v>
      </c>
      <c r="R180" s="289"/>
      <c r="S180" s="289">
        <f t="shared" ref="S180:S184" si="140">+Q180+R180</f>
        <v>13000</v>
      </c>
      <c r="T180" s="213"/>
      <c r="U180" s="97"/>
    </row>
    <row r="181" spans="1:21" s="98" customFormat="1" ht="20.25" hidden="1" customHeight="1" x14ac:dyDescent="0.25">
      <c r="A181" s="167" t="s">
        <v>328</v>
      </c>
      <c r="B181" s="167"/>
      <c r="C181" s="167"/>
      <c r="D181" s="167"/>
      <c r="E181" s="167"/>
      <c r="F181" s="182" t="e">
        <f>+#REF!+#REF!+#REF!</f>
        <v>#REF!</v>
      </c>
      <c r="G181" s="182" t="e">
        <f>+#REF!+#REF!+Q181+R181+S181+#REF!</f>
        <v>#REF!</v>
      </c>
      <c r="H181" s="183" t="e">
        <f>+#REF!+#REF!+#REF!+#REF!+#REF!</f>
        <v>#REF!</v>
      </c>
      <c r="I181" s="108"/>
      <c r="J181" s="115"/>
      <c r="K181" s="115"/>
      <c r="L181" s="115"/>
      <c r="M181" s="9"/>
      <c r="N181" s="155">
        <v>323991</v>
      </c>
      <c r="O181" s="156" t="s">
        <v>40</v>
      </c>
      <c r="P181" s="157" t="s">
        <v>219</v>
      </c>
      <c r="Q181" s="289"/>
      <c r="R181" s="289"/>
      <c r="S181" s="289">
        <f t="shared" si="140"/>
        <v>0</v>
      </c>
      <c r="T181" s="213"/>
      <c r="U181" s="97"/>
    </row>
    <row r="182" spans="1:21" s="98" customFormat="1" ht="20.25" hidden="1" customHeight="1" x14ac:dyDescent="0.25">
      <c r="A182" s="167" t="s">
        <v>328</v>
      </c>
      <c r="B182" s="167"/>
      <c r="C182" s="167"/>
      <c r="D182" s="167"/>
      <c r="E182" s="167"/>
      <c r="F182" s="182" t="e">
        <f>+#REF!+#REF!+#REF!</f>
        <v>#REF!</v>
      </c>
      <c r="G182" s="182" t="e">
        <f>+#REF!+#REF!+Q182+R182+S182+#REF!</f>
        <v>#REF!</v>
      </c>
      <c r="H182" s="183" t="e">
        <f>+#REF!+#REF!+#REF!+#REF!+#REF!</f>
        <v>#REF!</v>
      </c>
      <c r="I182" s="108"/>
      <c r="J182" s="115"/>
      <c r="K182" s="115"/>
      <c r="L182" s="115"/>
      <c r="M182" s="9"/>
      <c r="N182" s="155">
        <v>323992</v>
      </c>
      <c r="O182" s="156" t="s">
        <v>40</v>
      </c>
      <c r="P182" s="157" t="s">
        <v>220</v>
      </c>
      <c r="Q182" s="289"/>
      <c r="R182" s="289"/>
      <c r="S182" s="289">
        <f t="shared" si="140"/>
        <v>0</v>
      </c>
      <c r="T182" s="213"/>
      <c r="U182" s="97"/>
    </row>
    <row r="183" spans="1:21" s="98" customFormat="1" ht="20.25" hidden="1" customHeight="1" x14ac:dyDescent="0.25">
      <c r="A183" s="167" t="s">
        <v>328</v>
      </c>
      <c r="B183" s="167"/>
      <c r="C183" s="167"/>
      <c r="D183" s="167"/>
      <c r="E183" s="167"/>
      <c r="F183" s="182" t="e">
        <f>+#REF!+#REF!+#REF!</f>
        <v>#REF!</v>
      </c>
      <c r="G183" s="182" t="e">
        <f>+#REF!+#REF!+Q183+R183+S183+#REF!</f>
        <v>#REF!</v>
      </c>
      <c r="H183" s="183" t="e">
        <f>+#REF!+#REF!+#REF!+#REF!+#REF!</f>
        <v>#REF!</v>
      </c>
      <c r="I183" s="108"/>
      <c r="J183" s="115"/>
      <c r="K183" s="115"/>
      <c r="L183" s="115"/>
      <c r="M183" s="9"/>
      <c r="N183" s="155">
        <v>323993</v>
      </c>
      <c r="O183" s="156" t="s">
        <v>40</v>
      </c>
      <c r="P183" s="157" t="s">
        <v>221</v>
      </c>
      <c r="Q183" s="289"/>
      <c r="R183" s="289"/>
      <c r="S183" s="289">
        <f t="shared" si="140"/>
        <v>0</v>
      </c>
      <c r="T183" s="213"/>
      <c r="U183" s="97"/>
    </row>
    <row r="184" spans="1:21" s="98" customFormat="1" ht="20.25" hidden="1" customHeight="1" x14ac:dyDescent="0.25">
      <c r="A184" s="167" t="s">
        <v>328</v>
      </c>
      <c r="B184" s="167"/>
      <c r="C184" s="167"/>
      <c r="D184" s="167"/>
      <c r="E184" s="167"/>
      <c r="F184" s="182" t="e">
        <f>+#REF!+#REF!+#REF!</f>
        <v>#REF!</v>
      </c>
      <c r="G184" s="182" t="e">
        <f>+#REF!+#REF!+Q184+R184+S184+#REF!</f>
        <v>#REF!</v>
      </c>
      <c r="H184" s="183" t="e">
        <f>+#REF!+#REF!+#REF!+#REF!+#REF!</f>
        <v>#REF!</v>
      </c>
      <c r="I184" s="108"/>
      <c r="J184" s="115"/>
      <c r="K184" s="115"/>
      <c r="L184" s="115"/>
      <c r="M184" s="9"/>
      <c r="N184" s="155">
        <v>323994</v>
      </c>
      <c r="O184" s="156" t="s">
        <v>40</v>
      </c>
      <c r="P184" s="157" t="s">
        <v>222</v>
      </c>
      <c r="Q184" s="289"/>
      <c r="R184" s="289"/>
      <c r="S184" s="289">
        <f t="shared" si="140"/>
        <v>0</v>
      </c>
      <c r="T184" s="213"/>
      <c r="U184" s="97"/>
    </row>
    <row r="185" spans="1:21" s="194" customFormat="1" ht="20.25" hidden="1" customHeight="1" x14ac:dyDescent="0.25">
      <c r="A185" s="172" t="s">
        <v>328</v>
      </c>
      <c r="B185" s="172"/>
      <c r="C185" s="195" t="s">
        <v>376</v>
      </c>
      <c r="D185" s="195" t="s">
        <v>379</v>
      </c>
      <c r="E185" s="195" t="s">
        <v>380</v>
      </c>
      <c r="F185" s="187" t="e">
        <f>+#REF!+#REF!+#REF!</f>
        <v>#REF!</v>
      </c>
      <c r="G185" s="187" t="e">
        <f>+#REF!+#REF!+Q185+R185+S185+#REF!</f>
        <v>#REF!</v>
      </c>
      <c r="H185" s="188" t="e">
        <f>+#REF!+#REF!+#REF!+#REF!+#REF!</f>
        <v>#REF!</v>
      </c>
      <c r="I185" s="108"/>
      <c r="J185" s="115"/>
      <c r="K185" s="115">
        <v>324</v>
      </c>
      <c r="L185" s="115"/>
      <c r="M185" s="115"/>
      <c r="N185" s="116"/>
      <c r="O185" s="10" t="s">
        <v>40</v>
      </c>
      <c r="P185" s="111" t="s">
        <v>223</v>
      </c>
      <c r="Q185" s="286">
        <f t="shared" ref="Q185:S187" si="141">Q186</f>
        <v>0</v>
      </c>
      <c r="R185" s="286">
        <f t="shared" si="141"/>
        <v>0</v>
      </c>
      <c r="S185" s="286">
        <f t="shared" si="141"/>
        <v>0</v>
      </c>
      <c r="T185" s="213"/>
      <c r="U185" s="97"/>
    </row>
    <row r="186" spans="1:21" s="98" customFormat="1" ht="20.25" hidden="1" customHeight="1" x14ac:dyDescent="0.25">
      <c r="A186" s="167" t="s">
        <v>328</v>
      </c>
      <c r="B186" s="167"/>
      <c r="C186" s="167"/>
      <c r="D186" s="180" t="s">
        <v>379</v>
      </c>
      <c r="E186" s="180" t="s">
        <v>380</v>
      </c>
      <c r="F186" s="182" t="e">
        <f>+#REF!+#REF!+#REF!</f>
        <v>#REF!</v>
      </c>
      <c r="G186" s="182" t="e">
        <f>+#REF!+#REF!+Q186+R186+S186+#REF!</f>
        <v>#REF!</v>
      </c>
      <c r="H186" s="183" t="e">
        <f>+#REF!+#REF!+#REF!+#REF!+#REF!</f>
        <v>#REF!</v>
      </c>
      <c r="I186" s="108"/>
      <c r="J186" s="115"/>
      <c r="K186" s="115"/>
      <c r="L186" s="115">
        <v>3241</v>
      </c>
      <c r="M186" s="9"/>
      <c r="N186" s="111"/>
      <c r="O186" s="10" t="s">
        <v>40</v>
      </c>
      <c r="P186" s="111" t="s">
        <v>223</v>
      </c>
      <c r="Q186" s="286">
        <f t="shared" si="141"/>
        <v>0</v>
      </c>
      <c r="R186" s="286">
        <f t="shared" si="141"/>
        <v>0</v>
      </c>
      <c r="S186" s="286">
        <f t="shared" si="141"/>
        <v>0</v>
      </c>
      <c r="T186" s="213"/>
      <c r="U186" s="97"/>
    </row>
    <row r="187" spans="1:21" s="98" customFormat="1" ht="20.25" hidden="1" customHeight="1" x14ac:dyDescent="0.25">
      <c r="A187" s="167" t="s">
        <v>328</v>
      </c>
      <c r="B187" s="167"/>
      <c r="C187" s="167"/>
      <c r="D187" s="167"/>
      <c r="E187" s="180" t="s">
        <v>380</v>
      </c>
      <c r="F187" s="182" t="e">
        <f>+#REF!+#REF!+#REF!</f>
        <v>#REF!</v>
      </c>
      <c r="G187" s="182" t="e">
        <f>+#REF!+#REF!+Q187+R187+S187+#REF!</f>
        <v>#REF!</v>
      </c>
      <c r="H187" s="183" t="e">
        <f>+#REF!+#REF!+#REF!+#REF!+#REF!</f>
        <v>#REF!</v>
      </c>
      <c r="I187" s="108"/>
      <c r="J187" s="115"/>
      <c r="K187" s="115"/>
      <c r="L187" s="115"/>
      <c r="M187" s="176">
        <v>32412</v>
      </c>
      <c r="N187" s="177"/>
      <c r="O187" s="178" t="s">
        <v>40</v>
      </c>
      <c r="P187" s="177" t="s">
        <v>224</v>
      </c>
      <c r="Q187" s="287">
        <f t="shared" si="141"/>
        <v>0</v>
      </c>
      <c r="R187" s="287">
        <f t="shared" si="141"/>
        <v>0</v>
      </c>
      <c r="S187" s="287">
        <f t="shared" si="141"/>
        <v>0</v>
      </c>
      <c r="T187" s="213"/>
      <c r="U187" s="97"/>
    </row>
    <row r="188" spans="1:21" s="98" customFormat="1" ht="20.25" hidden="1" customHeight="1" x14ac:dyDescent="0.25">
      <c r="A188" s="167" t="s">
        <v>328</v>
      </c>
      <c r="B188" s="167"/>
      <c r="C188" s="167"/>
      <c r="D188" s="167"/>
      <c r="E188" s="167"/>
      <c r="F188" s="182" t="e">
        <f>+#REF!+#REF!+#REF!</f>
        <v>#REF!</v>
      </c>
      <c r="G188" s="182" t="e">
        <f>+#REF!+#REF!+Q188+R188+S188+#REF!</f>
        <v>#REF!</v>
      </c>
      <c r="H188" s="183" t="e">
        <f>+#REF!+#REF!+#REF!+#REF!+#REF!</f>
        <v>#REF!</v>
      </c>
      <c r="I188" s="108"/>
      <c r="J188" s="115"/>
      <c r="K188" s="115"/>
      <c r="L188" s="115"/>
      <c r="M188" s="9"/>
      <c r="N188" s="155">
        <v>324120</v>
      </c>
      <c r="O188" s="156" t="s">
        <v>40</v>
      </c>
      <c r="P188" s="157" t="s">
        <v>224</v>
      </c>
      <c r="Q188" s="289">
        <v>0</v>
      </c>
      <c r="R188" s="289"/>
      <c r="S188" s="289">
        <f>+Q188+R188</f>
        <v>0</v>
      </c>
      <c r="T188" s="213"/>
      <c r="U188" s="97"/>
    </row>
    <row r="189" spans="1:21" s="194" customFormat="1" ht="20.25" hidden="1" customHeight="1" x14ac:dyDescent="0.25">
      <c r="A189" s="172" t="s">
        <v>328</v>
      </c>
      <c r="B189" s="172"/>
      <c r="C189" s="195" t="s">
        <v>376</v>
      </c>
      <c r="D189" s="195" t="s">
        <v>379</v>
      </c>
      <c r="E189" s="195" t="s">
        <v>380</v>
      </c>
      <c r="F189" s="187" t="e">
        <f>+#REF!+#REF!+#REF!</f>
        <v>#REF!</v>
      </c>
      <c r="G189" s="187" t="e">
        <f>+#REF!+#REF!+Q189+R189+S189+#REF!</f>
        <v>#REF!</v>
      </c>
      <c r="H189" s="188" t="e">
        <f>+#REF!+#REF!+#REF!+#REF!+#REF!</f>
        <v>#REF!</v>
      </c>
      <c r="I189" s="108"/>
      <c r="J189" s="115"/>
      <c r="K189" s="115">
        <v>329</v>
      </c>
      <c r="L189" s="115"/>
      <c r="M189" s="115"/>
      <c r="N189" s="116"/>
      <c r="O189" s="10" t="s">
        <v>40</v>
      </c>
      <c r="P189" s="111" t="s">
        <v>225</v>
      </c>
      <c r="Q189" s="286">
        <f t="shared" ref="Q189:R189" si="142">Q190+Q193+Q200+Q203+Q206+Q217+Q214</f>
        <v>53100</v>
      </c>
      <c r="R189" s="286">
        <f t="shared" si="142"/>
        <v>6180</v>
      </c>
      <c r="S189" s="286">
        <f t="shared" ref="S189" si="143">S190+S193+S200+S203+S206+S217+S214</f>
        <v>59280</v>
      </c>
      <c r="T189" s="213"/>
      <c r="U189" s="97"/>
    </row>
    <row r="190" spans="1:21" s="98" customFormat="1" ht="24.75" hidden="1" customHeight="1" x14ac:dyDescent="0.25">
      <c r="A190" s="167" t="s">
        <v>328</v>
      </c>
      <c r="B190" s="167"/>
      <c r="C190" s="167"/>
      <c r="D190" s="180" t="s">
        <v>379</v>
      </c>
      <c r="E190" s="180" t="s">
        <v>380</v>
      </c>
      <c r="F190" s="182" t="e">
        <f>+#REF!+#REF!+#REF!</f>
        <v>#REF!</v>
      </c>
      <c r="G190" s="182" t="e">
        <f>+#REF!+#REF!+Q190+R190+S190+#REF!</f>
        <v>#REF!</v>
      </c>
      <c r="H190" s="183" t="e">
        <f>+#REF!+#REF!+#REF!+#REF!+#REF!</f>
        <v>#REF!</v>
      </c>
      <c r="I190" s="108"/>
      <c r="J190" s="115"/>
      <c r="K190" s="115"/>
      <c r="L190" s="115">
        <v>3291</v>
      </c>
      <c r="M190" s="115"/>
      <c r="N190" s="116"/>
      <c r="O190" s="10" t="s">
        <v>40</v>
      </c>
      <c r="P190" s="111" t="s">
        <v>226</v>
      </c>
      <c r="Q190" s="286">
        <f t="shared" ref="Q190:S191" si="144">Q191</f>
        <v>15000</v>
      </c>
      <c r="R190" s="286">
        <f t="shared" si="144"/>
        <v>0</v>
      </c>
      <c r="S190" s="286">
        <f t="shared" si="144"/>
        <v>15000</v>
      </c>
      <c r="T190" s="213"/>
      <c r="U190" s="97"/>
    </row>
    <row r="191" spans="1:21" s="98" customFormat="1" ht="32.25" hidden="1" customHeight="1" x14ac:dyDescent="0.25">
      <c r="A191" s="167" t="s">
        <v>328</v>
      </c>
      <c r="B191" s="167"/>
      <c r="C191" s="167"/>
      <c r="D191" s="167"/>
      <c r="E191" s="180" t="s">
        <v>380</v>
      </c>
      <c r="F191" s="182" t="e">
        <f>+#REF!+#REF!+#REF!</f>
        <v>#REF!</v>
      </c>
      <c r="G191" s="182" t="e">
        <f>+#REF!+#REF!+Q191+R191+S191+#REF!</f>
        <v>#REF!</v>
      </c>
      <c r="H191" s="183" t="e">
        <f>+#REF!+#REF!+#REF!+#REF!+#REF!</f>
        <v>#REF!</v>
      </c>
      <c r="I191" s="108"/>
      <c r="J191" s="115"/>
      <c r="K191" s="115"/>
      <c r="L191" s="115"/>
      <c r="M191" s="176">
        <v>32911</v>
      </c>
      <c r="N191" s="177"/>
      <c r="O191" s="178" t="s">
        <v>40</v>
      </c>
      <c r="P191" s="177" t="s">
        <v>227</v>
      </c>
      <c r="Q191" s="287">
        <f t="shared" si="144"/>
        <v>15000</v>
      </c>
      <c r="R191" s="287">
        <f t="shared" si="144"/>
        <v>0</v>
      </c>
      <c r="S191" s="287">
        <f t="shared" si="144"/>
        <v>15000</v>
      </c>
      <c r="T191" s="213"/>
      <c r="U191" s="97"/>
    </row>
    <row r="192" spans="1:21" s="98" customFormat="1" ht="27.75" hidden="1" customHeight="1" x14ac:dyDescent="0.25">
      <c r="A192" s="167" t="s">
        <v>328</v>
      </c>
      <c r="B192" s="167"/>
      <c r="C192" s="167"/>
      <c r="D192" s="167"/>
      <c r="E192" s="167"/>
      <c r="F192" s="182" t="e">
        <f>+#REF!+#REF!+#REF!</f>
        <v>#REF!</v>
      </c>
      <c r="G192" s="182" t="e">
        <f>+#REF!+#REF!+Q192+R192+S192+#REF!</f>
        <v>#REF!</v>
      </c>
      <c r="H192" s="183" t="e">
        <f>+#REF!+#REF!+#REF!+#REF!+#REF!</f>
        <v>#REF!</v>
      </c>
      <c r="I192" s="108"/>
      <c r="J192" s="115"/>
      <c r="K192" s="115"/>
      <c r="L192" s="115"/>
      <c r="M192" s="9"/>
      <c r="N192" s="155">
        <v>329110</v>
      </c>
      <c r="O192" s="156" t="s">
        <v>40</v>
      </c>
      <c r="P192" s="157" t="s">
        <v>227</v>
      </c>
      <c r="Q192" s="289">
        <v>15000</v>
      </c>
      <c r="R192" s="289"/>
      <c r="S192" s="289">
        <f>+Q192+R192</f>
        <v>15000</v>
      </c>
      <c r="T192" s="213"/>
      <c r="U192" s="97"/>
    </row>
    <row r="193" spans="1:21" s="98" customFormat="1" ht="20.25" hidden="1" customHeight="1" x14ac:dyDescent="0.25">
      <c r="A193" s="167" t="s">
        <v>328</v>
      </c>
      <c r="B193" s="167"/>
      <c r="C193" s="167"/>
      <c r="D193" s="180" t="s">
        <v>379</v>
      </c>
      <c r="E193" s="180" t="s">
        <v>380</v>
      </c>
      <c r="F193" s="182" t="e">
        <f>+#REF!+#REF!+#REF!</f>
        <v>#REF!</v>
      </c>
      <c r="G193" s="182" t="e">
        <f>+#REF!+#REF!+Q193+R193+S193+#REF!</f>
        <v>#REF!</v>
      </c>
      <c r="H193" s="183" t="e">
        <f>+#REF!+#REF!+#REF!+#REF!+#REF!</f>
        <v>#REF!</v>
      </c>
      <c r="I193" s="108"/>
      <c r="J193" s="115"/>
      <c r="K193" s="115"/>
      <c r="L193" s="115">
        <v>3292</v>
      </c>
      <c r="M193" s="115"/>
      <c r="N193" s="116"/>
      <c r="O193" s="10" t="s">
        <v>40</v>
      </c>
      <c r="P193" s="111" t="s">
        <v>228</v>
      </c>
      <c r="Q193" s="286">
        <f t="shared" ref="Q193:R193" si="145">Q194+Q198+Q196</f>
        <v>7600</v>
      </c>
      <c r="R193" s="286">
        <f t="shared" si="145"/>
        <v>1000</v>
      </c>
      <c r="S193" s="286">
        <f t="shared" ref="S193" si="146">S194+S198+S196</f>
        <v>8600</v>
      </c>
      <c r="T193" s="213"/>
      <c r="U193" s="97"/>
    </row>
    <row r="194" spans="1:21" s="98" customFormat="1" ht="20.25" hidden="1" customHeight="1" x14ac:dyDescent="0.25">
      <c r="A194" s="167" t="s">
        <v>328</v>
      </c>
      <c r="B194" s="167"/>
      <c r="C194" s="167"/>
      <c r="D194" s="167"/>
      <c r="E194" s="180" t="s">
        <v>380</v>
      </c>
      <c r="F194" s="182" t="e">
        <f>+#REF!+#REF!+#REF!</f>
        <v>#REF!</v>
      </c>
      <c r="G194" s="182" t="e">
        <f>+#REF!+#REF!+Q194+R194+S194+#REF!</f>
        <v>#REF!</v>
      </c>
      <c r="H194" s="183" t="e">
        <f>+#REF!+#REF!+#REF!+#REF!+#REF!</f>
        <v>#REF!</v>
      </c>
      <c r="I194" s="108"/>
      <c r="J194" s="115"/>
      <c r="K194" s="115"/>
      <c r="L194" s="115"/>
      <c r="M194" s="176">
        <v>32921</v>
      </c>
      <c r="N194" s="177"/>
      <c r="O194" s="178" t="s">
        <v>40</v>
      </c>
      <c r="P194" s="177" t="s">
        <v>229</v>
      </c>
      <c r="Q194" s="287">
        <f t="shared" ref="Q194:S194" si="147">Q195</f>
        <v>1900</v>
      </c>
      <c r="R194" s="287">
        <f t="shared" si="147"/>
        <v>1000</v>
      </c>
      <c r="S194" s="287">
        <f t="shared" si="147"/>
        <v>2900</v>
      </c>
      <c r="T194" s="213"/>
      <c r="U194" s="97"/>
    </row>
    <row r="195" spans="1:21" s="98" customFormat="1" ht="20.25" hidden="1" customHeight="1" x14ac:dyDescent="0.25">
      <c r="A195" s="167" t="s">
        <v>328</v>
      </c>
      <c r="B195" s="167"/>
      <c r="C195" s="167"/>
      <c r="D195" s="167"/>
      <c r="E195" s="167"/>
      <c r="F195" s="182" t="e">
        <f>+#REF!+#REF!+#REF!</f>
        <v>#REF!</v>
      </c>
      <c r="G195" s="182" t="e">
        <f>+#REF!+#REF!+Q195+R195+S195+#REF!</f>
        <v>#REF!</v>
      </c>
      <c r="H195" s="183" t="e">
        <f>+#REF!+#REF!+#REF!+#REF!+#REF!</f>
        <v>#REF!</v>
      </c>
      <c r="I195" s="108"/>
      <c r="J195" s="115"/>
      <c r="K195" s="115"/>
      <c r="L195" s="115"/>
      <c r="M195" s="9"/>
      <c r="N195" s="155">
        <v>329210</v>
      </c>
      <c r="O195" s="156" t="s">
        <v>40</v>
      </c>
      <c r="P195" s="157" t="s">
        <v>229</v>
      </c>
      <c r="Q195" s="289">
        <v>1900</v>
      </c>
      <c r="R195" s="289">
        <v>1000</v>
      </c>
      <c r="S195" s="289">
        <f>+Q195+R195</f>
        <v>2900</v>
      </c>
      <c r="T195" s="213"/>
      <c r="U195" s="97"/>
    </row>
    <row r="196" spans="1:21" s="98" customFormat="1" ht="20.25" hidden="1" customHeight="1" x14ac:dyDescent="0.25">
      <c r="A196" s="167" t="s">
        <v>328</v>
      </c>
      <c r="B196" s="167"/>
      <c r="C196" s="167"/>
      <c r="D196" s="167"/>
      <c r="E196" s="180" t="s">
        <v>380</v>
      </c>
      <c r="F196" s="182" t="e">
        <f>+#REF!+#REF!+#REF!</f>
        <v>#REF!</v>
      </c>
      <c r="G196" s="182" t="e">
        <f>+#REF!+#REF!+Q196+R196+S196+#REF!</f>
        <v>#REF!</v>
      </c>
      <c r="H196" s="183" t="e">
        <f>+#REF!+#REF!+#REF!+#REF!+#REF!</f>
        <v>#REF!</v>
      </c>
      <c r="I196" s="108"/>
      <c r="J196" s="115"/>
      <c r="K196" s="115"/>
      <c r="L196" s="115"/>
      <c r="M196" s="176">
        <v>32922</v>
      </c>
      <c r="N196" s="177"/>
      <c r="O196" s="178" t="s">
        <v>40</v>
      </c>
      <c r="P196" s="177" t="s">
        <v>230</v>
      </c>
      <c r="Q196" s="287">
        <f t="shared" ref="Q196:S196" si="148">Q197</f>
        <v>2700</v>
      </c>
      <c r="R196" s="287">
        <f t="shared" si="148"/>
        <v>0</v>
      </c>
      <c r="S196" s="287">
        <f t="shared" si="148"/>
        <v>2700</v>
      </c>
      <c r="T196" s="213"/>
      <c r="U196" s="97"/>
    </row>
    <row r="197" spans="1:21" s="98" customFormat="1" ht="20.25" hidden="1" customHeight="1" x14ac:dyDescent="0.25">
      <c r="A197" s="167" t="s">
        <v>328</v>
      </c>
      <c r="B197" s="167"/>
      <c r="C197" s="167"/>
      <c r="D197" s="167"/>
      <c r="E197" s="167"/>
      <c r="F197" s="182" t="e">
        <f>+#REF!+#REF!+#REF!</f>
        <v>#REF!</v>
      </c>
      <c r="G197" s="182" t="e">
        <f>+#REF!+#REF!+Q197+R197+S197+#REF!</f>
        <v>#REF!</v>
      </c>
      <c r="H197" s="183" t="e">
        <f>+#REF!+#REF!+#REF!+#REF!+#REF!</f>
        <v>#REF!</v>
      </c>
      <c r="I197" s="108"/>
      <c r="J197" s="115"/>
      <c r="K197" s="115"/>
      <c r="L197" s="115"/>
      <c r="M197" s="9"/>
      <c r="N197" s="155">
        <v>329220</v>
      </c>
      <c r="O197" s="156" t="s">
        <v>40</v>
      </c>
      <c r="P197" s="157" t="s">
        <v>230</v>
      </c>
      <c r="Q197" s="289">
        <v>2700</v>
      </c>
      <c r="R197" s="289"/>
      <c r="S197" s="289">
        <f>+Q197+R197</f>
        <v>2700</v>
      </c>
      <c r="T197" s="213"/>
      <c r="U197" s="97"/>
    </row>
    <row r="198" spans="1:21" s="98" customFormat="1" ht="20.25" hidden="1" customHeight="1" x14ac:dyDescent="0.25">
      <c r="A198" s="167" t="s">
        <v>328</v>
      </c>
      <c r="B198" s="167"/>
      <c r="C198" s="167"/>
      <c r="D198" s="167"/>
      <c r="E198" s="180" t="s">
        <v>380</v>
      </c>
      <c r="F198" s="182" t="e">
        <f>+#REF!+#REF!+#REF!</f>
        <v>#REF!</v>
      </c>
      <c r="G198" s="182" t="e">
        <f>+#REF!+#REF!+Q198+R198+S198+#REF!</f>
        <v>#REF!</v>
      </c>
      <c r="H198" s="183" t="e">
        <f>+#REF!+#REF!+#REF!+#REF!+#REF!</f>
        <v>#REF!</v>
      </c>
      <c r="I198" s="108"/>
      <c r="J198" s="115"/>
      <c r="K198" s="115"/>
      <c r="L198" s="115"/>
      <c r="M198" s="176">
        <v>32923</v>
      </c>
      <c r="N198" s="177"/>
      <c r="O198" s="178" t="s">
        <v>40</v>
      </c>
      <c r="P198" s="177" t="s">
        <v>231</v>
      </c>
      <c r="Q198" s="287">
        <f t="shared" ref="Q198:S198" si="149">Q199</f>
        <v>3000</v>
      </c>
      <c r="R198" s="287">
        <f t="shared" si="149"/>
        <v>0</v>
      </c>
      <c r="S198" s="287">
        <f t="shared" si="149"/>
        <v>3000</v>
      </c>
      <c r="T198" s="213"/>
      <c r="U198" s="97"/>
    </row>
    <row r="199" spans="1:21" s="98" customFormat="1" ht="20.25" hidden="1" customHeight="1" x14ac:dyDescent="0.25">
      <c r="A199" s="167" t="s">
        <v>328</v>
      </c>
      <c r="B199" s="167"/>
      <c r="C199" s="167"/>
      <c r="D199" s="167"/>
      <c r="E199" s="167"/>
      <c r="F199" s="182" t="e">
        <f>+#REF!+#REF!+#REF!</f>
        <v>#REF!</v>
      </c>
      <c r="G199" s="182" t="e">
        <f>+#REF!+#REF!+Q199+R199+S199+#REF!</f>
        <v>#REF!</v>
      </c>
      <c r="H199" s="183" t="e">
        <f>+#REF!+#REF!+#REF!+#REF!+#REF!</f>
        <v>#REF!</v>
      </c>
      <c r="I199" s="108"/>
      <c r="J199" s="115"/>
      <c r="K199" s="115"/>
      <c r="L199" s="115"/>
      <c r="M199" s="9"/>
      <c r="N199" s="155">
        <v>329230</v>
      </c>
      <c r="O199" s="156" t="s">
        <v>40</v>
      </c>
      <c r="P199" s="157" t="s">
        <v>231</v>
      </c>
      <c r="Q199" s="289">
        <v>3000</v>
      </c>
      <c r="R199" s="289"/>
      <c r="S199" s="289">
        <f>+Q199+R199</f>
        <v>3000</v>
      </c>
      <c r="T199" s="213"/>
      <c r="U199" s="97"/>
    </row>
    <row r="200" spans="1:21" s="98" customFormat="1" ht="20.25" hidden="1" customHeight="1" x14ac:dyDescent="0.25">
      <c r="A200" s="167" t="s">
        <v>328</v>
      </c>
      <c r="B200" s="167"/>
      <c r="C200" s="167"/>
      <c r="D200" s="180" t="s">
        <v>379</v>
      </c>
      <c r="E200" s="180" t="s">
        <v>380</v>
      </c>
      <c r="F200" s="182" t="e">
        <f>+#REF!+#REF!+#REF!</f>
        <v>#REF!</v>
      </c>
      <c r="G200" s="182" t="e">
        <f>+#REF!+#REF!+Q200+R200+S200+#REF!</f>
        <v>#REF!</v>
      </c>
      <c r="H200" s="183" t="e">
        <f>+#REF!+#REF!+#REF!+#REF!+#REF!</f>
        <v>#REF!</v>
      </c>
      <c r="I200" s="108"/>
      <c r="J200" s="115"/>
      <c r="K200" s="115"/>
      <c r="L200" s="115">
        <v>3293</v>
      </c>
      <c r="M200" s="115"/>
      <c r="N200" s="116"/>
      <c r="O200" s="10" t="s">
        <v>40</v>
      </c>
      <c r="P200" s="111" t="s">
        <v>232</v>
      </c>
      <c r="Q200" s="286">
        <f t="shared" ref="Q200:S201" si="150">Q201</f>
        <v>12000</v>
      </c>
      <c r="R200" s="286">
        <f t="shared" si="150"/>
        <v>-20</v>
      </c>
      <c r="S200" s="286">
        <f t="shared" si="150"/>
        <v>11980</v>
      </c>
      <c r="T200" s="213"/>
      <c r="U200" s="97"/>
    </row>
    <row r="201" spans="1:21" s="98" customFormat="1" ht="20.25" hidden="1" customHeight="1" x14ac:dyDescent="0.25">
      <c r="A201" s="167" t="s">
        <v>328</v>
      </c>
      <c r="B201" s="167"/>
      <c r="C201" s="167"/>
      <c r="D201" s="167"/>
      <c r="E201" s="180" t="s">
        <v>380</v>
      </c>
      <c r="F201" s="182" t="e">
        <f>+#REF!+#REF!+#REF!</f>
        <v>#REF!</v>
      </c>
      <c r="G201" s="182" t="e">
        <f>+#REF!+#REF!+Q201+R201+S201+#REF!</f>
        <v>#REF!</v>
      </c>
      <c r="H201" s="183" t="e">
        <f>+#REF!+#REF!+#REF!+#REF!+#REF!</f>
        <v>#REF!</v>
      </c>
      <c r="I201" s="108"/>
      <c r="J201" s="115"/>
      <c r="K201" s="115"/>
      <c r="L201" s="115"/>
      <c r="M201" s="176">
        <v>32931</v>
      </c>
      <c r="N201" s="177"/>
      <c r="O201" s="178" t="s">
        <v>40</v>
      </c>
      <c r="P201" s="177" t="s">
        <v>232</v>
      </c>
      <c r="Q201" s="287">
        <f t="shared" si="150"/>
        <v>12000</v>
      </c>
      <c r="R201" s="287">
        <f t="shared" si="150"/>
        <v>-20</v>
      </c>
      <c r="S201" s="287">
        <f t="shared" si="150"/>
        <v>11980</v>
      </c>
      <c r="T201" s="213"/>
      <c r="U201" s="97"/>
    </row>
    <row r="202" spans="1:21" s="98" customFormat="1" ht="20.25" hidden="1" customHeight="1" x14ac:dyDescent="0.25">
      <c r="A202" s="167" t="s">
        <v>328</v>
      </c>
      <c r="B202" s="167"/>
      <c r="C202" s="167"/>
      <c r="D202" s="167"/>
      <c r="E202" s="167"/>
      <c r="F202" s="182" t="e">
        <f>+#REF!+#REF!+#REF!</f>
        <v>#REF!</v>
      </c>
      <c r="G202" s="182" t="e">
        <f>+#REF!+#REF!+Q202+R202+S202+#REF!</f>
        <v>#REF!</v>
      </c>
      <c r="H202" s="183" t="e">
        <f>+#REF!+#REF!+#REF!+#REF!+#REF!</f>
        <v>#REF!</v>
      </c>
      <c r="I202" s="108"/>
      <c r="J202" s="115"/>
      <c r="K202" s="115"/>
      <c r="L202" s="115"/>
      <c r="M202" s="9"/>
      <c r="N202" s="155">
        <v>329310</v>
      </c>
      <c r="O202" s="156" t="s">
        <v>40</v>
      </c>
      <c r="P202" s="157" t="s">
        <v>232</v>
      </c>
      <c r="Q202" s="289">
        <v>12000</v>
      </c>
      <c r="R202" s="289">
        <v>-20</v>
      </c>
      <c r="S202" s="289">
        <f>+Q202+R202</f>
        <v>11980</v>
      </c>
      <c r="T202" s="213"/>
      <c r="U202" s="97"/>
    </row>
    <row r="203" spans="1:21" s="98" customFormat="1" ht="20.25" hidden="1" customHeight="1" x14ac:dyDescent="0.25">
      <c r="A203" s="167" t="s">
        <v>328</v>
      </c>
      <c r="B203" s="167"/>
      <c r="C203" s="167"/>
      <c r="D203" s="180" t="s">
        <v>379</v>
      </c>
      <c r="E203" s="180" t="s">
        <v>380</v>
      </c>
      <c r="F203" s="182" t="e">
        <f>+#REF!+#REF!+#REF!</f>
        <v>#REF!</v>
      </c>
      <c r="G203" s="182" t="e">
        <f>+#REF!+#REF!+Q203+R203+S203+#REF!</f>
        <v>#REF!</v>
      </c>
      <c r="H203" s="183" t="e">
        <f>+#REF!+#REF!+#REF!+#REF!+#REF!</f>
        <v>#REF!</v>
      </c>
      <c r="I203" s="108"/>
      <c r="J203" s="115"/>
      <c r="K203" s="115"/>
      <c r="L203" s="115">
        <v>3294</v>
      </c>
      <c r="M203" s="115"/>
      <c r="N203" s="116"/>
      <c r="O203" s="10" t="s">
        <v>40</v>
      </c>
      <c r="P203" s="111" t="s">
        <v>233</v>
      </c>
      <c r="Q203" s="286">
        <f t="shared" ref="Q203:S204" si="151">Q204</f>
        <v>2000</v>
      </c>
      <c r="R203" s="286">
        <f t="shared" si="151"/>
        <v>0</v>
      </c>
      <c r="S203" s="286">
        <f t="shared" si="151"/>
        <v>2000</v>
      </c>
      <c r="T203" s="213"/>
      <c r="U203" s="97"/>
    </row>
    <row r="204" spans="1:21" s="98" customFormat="1" ht="20.25" hidden="1" customHeight="1" x14ac:dyDescent="0.25">
      <c r="A204" s="167" t="s">
        <v>328</v>
      </c>
      <c r="B204" s="167"/>
      <c r="C204" s="167"/>
      <c r="D204" s="167"/>
      <c r="E204" s="180" t="s">
        <v>380</v>
      </c>
      <c r="F204" s="182" t="e">
        <f>+#REF!+#REF!+#REF!</f>
        <v>#REF!</v>
      </c>
      <c r="G204" s="182" t="e">
        <f>+#REF!+#REF!+Q204+R204+S204+#REF!</f>
        <v>#REF!</v>
      </c>
      <c r="H204" s="183" t="e">
        <f>+#REF!+#REF!+#REF!+#REF!+#REF!</f>
        <v>#REF!</v>
      </c>
      <c r="I204" s="108"/>
      <c r="J204" s="115"/>
      <c r="K204" s="115"/>
      <c r="L204" s="115"/>
      <c r="M204" s="176">
        <v>32941</v>
      </c>
      <c r="N204" s="177"/>
      <c r="O204" s="178" t="s">
        <v>40</v>
      </c>
      <c r="P204" s="177" t="s">
        <v>234</v>
      </c>
      <c r="Q204" s="287">
        <f t="shared" si="151"/>
        <v>2000</v>
      </c>
      <c r="R204" s="287">
        <f t="shared" si="151"/>
        <v>0</v>
      </c>
      <c r="S204" s="287">
        <f t="shared" si="151"/>
        <v>2000</v>
      </c>
      <c r="T204" s="213"/>
      <c r="U204" s="97"/>
    </row>
    <row r="205" spans="1:21" s="98" customFormat="1" ht="20.25" hidden="1" customHeight="1" x14ac:dyDescent="0.25">
      <c r="A205" s="167" t="s">
        <v>328</v>
      </c>
      <c r="B205" s="167"/>
      <c r="C205" s="167"/>
      <c r="D205" s="167"/>
      <c r="E205" s="167"/>
      <c r="F205" s="182" t="e">
        <f>+#REF!+#REF!+#REF!</f>
        <v>#REF!</v>
      </c>
      <c r="G205" s="182" t="e">
        <f>+#REF!+#REF!+Q205+R205+S205+#REF!</f>
        <v>#REF!</v>
      </c>
      <c r="H205" s="183" t="e">
        <f>+#REF!+#REF!+#REF!+#REF!+#REF!</f>
        <v>#REF!</v>
      </c>
      <c r="I205" s="108"/>
      <c r="J205" s="115"/>
      <c r="K205" s="115"/>
      <c r="L205" s="115"/>
      <c r="M205" s="9"/>
      <c r="N205" s="155">
        <v>329410</v>
      </c>
      <c r="O205" s="156" t="s">
        <v>40</v>
      </c>
      <c r="P205" s="157" t="s">
        <v>234</v>
      </c>
      <c r="Q205" s="289">
        <v>2000</v>
      </c>
      <c r="R205" s="289">
        <v>0</v>
      </c>
      <c r="S205" s="289">
        <f>+Q205+R205</f>
        <v>2000</v>
      </c>
      <c r="T205" s="213"/>
      <c r="U205" s="97"/>
    </row>
    <row r="206" spans="1:21" s="98" customFormat="1" ht="20.25" hidden="1" customHeight="1" x14ac:dyDescent="0.25">
      <c r="A206" s="167" t="s">
        <v>328</v>
      </c>
      <c r="B206" s="167"/>
      <c r="C206" s="167"/>
      <c r="D206" s="180" t="s">
        <v>379</v>
      </c>
      <c r="E206" s="180" t="s">
        <v>380</v>
      </c>
      <c r="F206" s="182" t="e">
        <f>+#REF!+#REF!+#REF!</f>
        <v>#REF!</v>
      </c>
      <c r="G206" s="182" t="e">
        <f>+#REF!+#REF!+Q206+R206+S206+#REF!</f>
        <v>#REF!</v>
      </c>
      <c r="H206" s="183" t="e">
        <f>+#REF!+#REF!+#REF!+#REF!+#REF!</f>
        <v>#REF!</v>
      </c>
      <c r="I206" s="108"/>
      <c r="J206" s="115"/>
      <c r="K206" s="115"/>
      <c r="L206" s="115">
        <v>3295</v>
      </c>
      <c r="M206" s="115"/>
      <c r="N206" s="116"/>
      <c r="O206" s="10" t="s">
        <v>40</v>
      </c>
      <c r="P206" s="111" t="s">
        <v>235</v>
      </c>
      <c r="Q206" s="286">
        <f t="shared" ref="Q206:R206" si="152">Q209+Q211+Q207</f>
        <v>10000</v>
      </c>
      <c r="R206" s="286">
        <f t="shared" si="152"/>
        <v>1000</v>
      </c>
      <c r="S206" s="286">
        <f t="shared" ref="S206" si="153">S209+S211+S207</f>
        <v>11000</v>
      </c>
      <c r="T206" s="213"/>
      <c r="U206" s="97"/>
    </row>
    <row r="207" spans="1:21" s="98" customFormat="1" ht="20.25" hidden="1" customHeight="1" x14ac:dyDescent="0.25">
      <c r="A207" s="167" t="s">
        <v>328</v>
      </c>
      <c r="B207" s="167"/>
      <c r="C207" s="167"/>
      <c r="D207" s="167"/>
      <c r="E207" s="180" t="s">
        <v>380</v>
      </c>
      <c r="F207" s="182" t="e">
        <f>+#REF!+#REF!+#REF!</f>
        <v>#REF!</v>
      </c>
      <c r="G207" s="182" t="e">
        <f>+#REF!+#REF!+Q207+R207+S207+#REF!</f>
        <v>#REF!</v>
      </c>
      <c r="H207" s="183" t="e">
        <f>+#REF!+#REF!+#REF!+#REF!+#REF!</f>
        <v>#REF!</v>
      </c>
      <c r="I207" s="108"/>
      <c r="J207" s="115"/>
      <c r="K207" s="115"/>
      <c r="L207" s="115"/>
      <c r="M207" s="176">
        <v>32952</v>
      </c>
      <c r="N207" s="177"/>
      <c r="O207" s="178" t="s">
        <v>40</v>
      </c>
      <c r="P207" s="177" t="s">
        <v>236</v>
      </c>
      <c r="Q207" s="287">
        <f t="shared" ref="Q207:S207" si="154">Q208</f>
        <v>500</v>
      </c>
      <c r="R207" s="287">
        <f t="shared" si="154"/>
        <v>0</v>
      </c>
      <c r="S207" s="287">
        <f t="shared" si="154"/>
        <v>500</v>
      </c>
      <c r="T207" s="213"/>
      <c r="U207" s="97"/>
    </row>
    <row r="208" spans="1:21" s="98" customFormat="1" ht="20.25" hidden="1" customHeight="1" x14ac:dyDescent="0.2">
      <c r="A208" s="167" t="s">
        <v>328</v>
      </c>
      <c r="B208" s="167"/>
      <c r="C208" s="167"/>
      <c r="D208" s="167"/>
      <c r="E208" s="167"/>
      <c r="F208" s="182" t="e">
        <f>+#REF!+#REF!+#REF!</f>
        <v>#REF!</v>
      </c>
      <c r="G208" s="182" t="e">
        <f>+#REF!+#REF!+Q208+R208+S208+#REF!</f>
        <v>#REF!</v>
      </c>
      <c r="H208" s="183" t="e">
        <f>+#REF!+#REF!+#REF!+#REF!+#REF!</f>
        <v>#REF!</v>
      </c>
      <c r="I208" s="108"/>
      <c r="J208" s="115"/>
      <c r="K208" s="115"/>
      <c r="L208" s="115"/>
      <c r="M208" s="278"/>
      <c r="N208" s="155">
        <v>329520</v>
      </c>
      <c r="O208" s="156" t="s">
        <v>40</v>
      </c>
      <c r="P208" s="157" t="s">
        <v>236</v>
      </c>
      <c r="Q208" s="289">
        <v>500</v>
      </c>
      <c r="R208" s="289"/>
      <c r="S208" s="289">
        <f>+Q208+R208</f>
        <v>500</v>
      </c>
      <c r="T208" s="213"/>
      <c r="U208" s="97"/>
    </row>
    <row r="209" spans="1:21" s="98" customFormat="1" ht="25.5" hidden="1" customHeight="1" x14ac:dyDescent="0.25">
      <c r="A209" s="167" t="s">
        <v>328</v>
      </c>
      <c r="B209" s="167"/>
      <c r="C209" s="167"/>
      <c r="D209" s="167"/>
      <c r="E209" s="180" t="s">
        <v>380</v>
      </c>
      <c r="F209" s="182" t="e">
        <f>+#REF!+#REF!+#REF!</f>
        <v>#REF!</v>
      </c>
      <c r="G209" s="182" t="e">
        <f>+#REF!+#REF!+Q209+R209+S209+#REF!</f>
        <v>#REF!</v>
      </c>
      <c r="H209" s="183" t="e">
        <f>+#REF!+#REF!+#REF!+#REF!+#REF!</f>
        <v>#REF!</v>
      </c>
      <c r="I209" s="108"/>
      <c r="J209" s="115"/>
      <c r="K209" s="115"/>
      <c r="L209" s="115"/>
      <c r="M209" s="176">
        <v>32955</v>
      </c>
      <c r="N209" s="177"/>
      <c r="O209" s="178" t="s">
        <v>40</v>
      </c>
      <c r="P209" s="177" t="s">
        <v>237</v>
      </c>
      <c r="Q209" s="287">
        <f t="shared" ref="Q209:S209" si="155">Q210</f>
        <v>4000</v>
      </c>
      <c r="R209" s="287">
        <f t="shared" si="155"/>
        <v>1000</v>
      </c>
      <c r="S209" s="287">
        <f t="shared" si="155"/>
        <v>5000</v>
      </c>
      <c r="T209" s="213"/>
      <c r="U209" s="97"/>
    </row>
    <row r="210" spans="1:21" s="98" customFormat="1" ht="20.25" hidden="1" customHeight="1" x14ac:dyDescent="0.25">
      <c r="A210" s="167" t="s">
        <v>328</v>
      </c>
      <c r="B210" s="167"/>
      <c r="C210" s="167"/>
      <c r="D210" s="167"/>
      <c r="E210" s="167"/>
      <c r="F210" s="182" t="e">
        <f>+#REF!+#REF!+#REF!</f>
        <v>#REF!</v>
      </c>
      <c r="G210" s="182" t="e">
        <f>+#REF!+#REF!+Q210+R210+S210+#REF!</f>
        <v>#REF!</v>
      </c>
      <c r="H210" s="183" t="e">
        <f>+#REF!+#REF!+#REF!+#REF!+#REF!</f>
        <v>#REF!</v>
      </c>
      <c r="I210" s="108"/>
      <c r="J210" s="115"/>
      <c r="K210" s="115"/>
      <c r="L210" s="115"/>
      <c r="M210" s="9"/>
      <c r="N210" s="155">
        <v>329550</v>
      </c>
      <c r="O210" s="156" t="s">
        <v>40</v>
      </c>
      <c r="P210" s="157" t="s">
        <v>237</v>
      </c>
      <c r="Q210" s="289">
        <v>4000</v>
      </c>
      <c r="R210" s="289">
        <v>1000</v>
      </c>
      <c r="S210" s="289">
        <f>+Q210+R210</f>
        <v>5000</v>
      </c>
      <c r="T210" s="213"/>
      <c r="U210" s="97"/>
    </row>
    <row r="211" spans="1:21" s="98" customFormat="1" ht="20.25" hidden="1" customHeight="1" x14ac:dyDescent="0.25">
      <c r="A211" s="167" t="s">
        <v>328</v>
      </c>
      <c r="B211" s="167"/>
      <c r="C211" s="167"/>
      <c r="D211" s="167"/>
      <c r="E211" s="180" t="s">
        <v>380</v>
      </c>
      <c r="F211" s="182" t="e">
        <f>+#REF!+#REF!+#REF!</f>
        <v>#REF!</v>
      </c>
      <c r="G211" s="182" t="e">
        <f>+#REF!+#REF!+Q211+R211+S211+#REF!</f>
        <v>#REF!</v>
      </c>
      <c r="H211" s="183" t="e">
        <f>+#REF!+#REF!+#REF!+#REF!+#REF!</f>
        <v>#REF!</v>
      </c>
      <c r="I211" s="108"/>
      <c r="J211" s="115"/>
      <c r="K211" s="115"/>
      <c r="L211" s="115"/>
      <c r="M211" s="176">
        <v>32959</v>
      </c>
      <c r="N211" s="177"/>
      <c r="O211" s="178" t="s">
        <v>40</v>
      </c>
      <c r="P211" s="177" t="s">
        <v>238</v>
      </c>
      <c r="Q211" s="287">
        <f t="shared" ref="Q211:R211" si="156">Q212+Q213</f>
        <v>5500</v>
      </c>
      <c r="R211" s="287">
        <f t="shared" si="156"/>
        <v>0</v>
      </c>
      <c r="S211" s="287">
        <f t="shared" ref="S211" si="157">S212+S213</f>
        <v>5500</v>
      </c>
      <c r="T211" s="213"/>
      <c r="U211" s="97"/>
    </row>
    <row r="212" spans="1:21" s="98" customFormat="1" ht="20.25" hidden="1" customHeight="1" x14ac:dyDescent="0.25">
      <c r="A212" s="167" t="s">
        <v>328</v>
      </c>
      <c r="B212" s="167"/>
      <c r="C212" s="167"/>
      <c r="D212" s="167"/>
      <c r="E212" s="167"/>
      <c r="F212" s="182" t="e">
        <f>+#REF!+#REF!+#REF!</f>
        <v>#REF!</v>
      </c>
      <c r="G212" s="182" t="e">
        <f>+#REF!+#REF!+Q212+R212+S212+#REF!</f>
        <v>#REF!</v>
      </c>
      <c r="H212" s="183" t="e">
        <f>+#REF!+#REF!+#REF!+#REF!+#REF!</f>
        <v>#REF!</v>
      </c>
      <c r="I212" s="108"/>
      <c r="J212" s="115"/>
      <c r="K212" s="115"/>
      <c r="L212" s="115"/>
      <c r="M212" s="9"/>
      <c r="N212" s="155">
        <v>329590</v>
      </c>
      <c r="O212" s="156" t="s">
        <v>40</v>
      </c>
      <c r="P212" s="157" t="s">
        <v>493</v>
      </c>
      <c r="Q212" s="289">
        <v>5500</v>
      </c>
      <c r="R212" s="289"/>
      <c r="S212" s="289">
        <f t="shared" ref="S212:S213" si="158">+Q212+R212</f>
        <v>5500</v>
      </c>
      <c r="T212" s="213"/>
      <c r="U212" s="97"/>
    </row>
    <row r="213" spans="1:21" s="98" customFormat="1" ht="20.25" hidden="1" customHeight="1" x14ac:dyDescent="0.25">
      <c r="A213" s="167" t="s">
        <v>328</v>
      </c>
      <c r="B213" s="167"/>
      <c r="C213" s="167"/>
      <c r="D213" s="167"/>
      <c r="E213" s="167"/>
      <c r="F213" s="182" t="e">
        <f>+#REF!+#REF!+#REF!</f>
        <v>#REF!</v>
      </c>
      <c r="G213" s="182" t="e">
        <f>+#REF!+#REF!+Q213+R213+S213+#REF!</f>
        <v>#REF!</v>
      </c>
      <c r="H213" s="183" t="e">
        <f>+#REF!+#REF!+#REF!+#REF!+#REF!</f>
        <v>#REF!</v>
      </c>
      <c r="I213" s="108"/>
      <c r="J213" s="115"/>
      <c r="K213" s="115"/>
      <c r="L213" s="115"/>
      <c r="M213" s="9"/>
      <c r="N213" s="155">
        <v>329591</v>
      </c>
      <c r="O213" s="156" t="s">
        <v>40</v>
      </c>
      <c r="P213" s="157" t="s">
        <v>240</v>
      </c>
      <c r="Q213" s="289"/>
      <c r="R213" s="289"/>
      <c r="S213" s="289">
        <f t="shared" si="158"/>
        <v>0</v>
      </c>
      <c r="T213" s="213"/>
      <c r="U213" s="97"/>
    </row>
    <row r="214" spans="1:21" s="98" customFormat="1" ht="20.25" hidden="1" customHeight="1" x14ac:dyDescent="0.25">
      <c r="A214" s="167" t="s">
        <v>328</v>
      </c>
      <c r="B214" s="167"/>
      <c r="C214" s="167"/>
      <c r="D214" s="180" t="s">
        <v>379</v>
      </c>
      <c r="E214" s="180" t="s">
        <v>380</v>
      </c>
      <c r="F214" s="182" t="e">
        <f>+#REF!+#REF!+#REF!</f>
        <v>#REF!</v>
      </c>
      <c r="G214" s="182" t="e">
        <f>+#REF!+#REF!+Q214+R214+S214+#REF!</f>
        <v>#REF!</v>
      </c>
      <c r="H214" s="183" t="e">
        <f>+#REF!+#REF!+#REF!+#REF!+#REF!</f>
        <v>#REF!</v>
      </c>
      <c r="I214" s="108"/>
      <c r="J214" s="115"/>
      <c r="K214" s="115"/>
      <c r="L214" s="115">
        <v>3296</v>
      </c>
      <c r="M214" s="115"/>
      <c r="N214" s="116"/>
      <c r="O214" s="10" t="s">
        <v>40</v>
      </c>
      <c r="P214" s="111" t="s">
        <v>241</v>
      </c>
      <c r="Q214" s="286">
        <f t="shared" ref="Q214:S215" si="159">Q215</f>
        <v>500</v>
      </c>
      <c r="R214" s="286">
        <f t="shared" si="159"/>
        <v>4200</v>
      </c>
      <c r="S214" s="286">
        <f t="shared" si="159"/>
        <v>4700</v>
      </c>
      <c r="T214" s="213"/>
      <c r="U214" s="97"/>
    </row>
    <row r="215" spans="1:21" s="98" customFormat="1" ht="20.25" hidden="1" customHeight="1" x14ac:dyDescent="0.25">
      <c r="A215" s="167" t="s">
        <v>328</v>
      </c>
      <c r="B215" s="167"/>
      <c r="C215" s="167"/>
      <c r="D215" s="167"/>
      <c r="E215" s="180" t="s">
        <v>380</v>
      </c>
      <c r="F215" s="182" t="e">
        <f>+#REF!+#REF!+#REF!</f>
        <v>#REF!</v>
      </c>
      <c r="G215" s="182" t="e">
        <f>+#REF!+#REF!+Q215+R215+S215+#REF!</f>
        <v>#REF!</v>
      </c>
      <c r="H215" s="183" t="e">
        <f>+#REF!+#REF!+#REF!+#REF!+#REF!</f>
        <v>#REF!</v>
      </c>
      <c r="I215" s="108"/>
      <c r="J215" s="115"/>
      <c r="K215" s="115"/>
      <c r="L215" s="115"/>
      <c r="M215" s="176">
        <v>32961</v>
      </c>
      <c r="N215" s="177"/>
      <c r="O215" s="178" t="s">
        <v>40</v>
      </c>
      <c r="P215" s="177" t="s">
        <v>241</v>
      </c>
      <c r="Q215" s="287">
        <f t="shared" si="159"/>
        <v>500</v>
      </c>
      <c r="R215" s="287">
        <f t="shared" si="159"/>
        <v>4200</v>
      </c>
      <c r="S215" s="287">
        <f t="shared" si="159"/>
        <v>4700</v>
      </c>
      <c r="T215" s="213"/>
      <c r="U215" s="97"/>
    </row>
    <row r="216" spans="1:21" s="98" customFormat="1" ht="20.25" hidden="1" customHeight="1" x14ac:dyDescent="0.25">
      <c r="A216" s="167" t="s">
        <v>328</v>
      </c>
      <c r="B216" s="167"/>
      <c r="C216" s="167"/>
      <c r="D216" s="167"/>
      <c r="E216" s="167"/>
      <c r="F216" s="182" t="e">
        <f>+#REF!+#REF!+#REF!</f>
        <v>#REF!</v>
      </c>
      <c r="G216" s="182" t="e">
        <f>+#REF!+#REF!+Q216+R216+S216+#REF!</f>
        <v>#REF!</v>
      </c>
      <c r="H216" s="183" t="e">
        <f>+#REF!+#REF!+#REF!+#REF!+#REF!</f>
        <v>#REF!</v>
      </c>
      <c r="I216" s="108"/>
      <c r="J216" s="115"/>
      <c r="K216" s="115"/>
      <c r="L216" s="115"/>
      <c r="M216" s="115"/>
      <c r="N216" s="155">
        <v>329610</v>
      </c>
      <c r="O216" s="156" t="s">
        <v>40</v>
      </c>
      <c r="P216" s="157" t="s">
        <v>241</v>
      </c>
      <c r="Q216" s="289">
        <v>500</v>
      </c>
      <c r="R216" s="289">
        <v>4200</v>
      </c>
      <c r="S216" s="289">
        <f>+Q216+R216</f>
        <v>4700</v>
      </c>
      <c r="T216" s="213"/>
      <c r="U216" s="97"/>
    </row>
    <row r="217" spans="1:21" s="98" customFormat="1" ht="20.25" hidden="1" customHeight="1" x14ac:dyDescent="0.25">
      <c r="A217" s="167" t="s">
        <v>328</v>
      </c>
      <c r="B217" s="167"/>
      <c r="C217" s="167"/>
      <c r="D217" s="180" t="s">
        <v>379</v>
      </c>
      <c r="E217" s="180" t="s">
        <v>380</v>
      </c>
      <c r="F217" s="182" t="e">
        <f>+#REF!+#REF!+#REF!</f>
        <v>#REF!</v>
      </c>
      <c r="G217" s="182" t="e">
        <f>+#REF!+#REF!+Q217+R217+S217+#REF!</f>
        <v>#REF!</v>
      </c>
      <c r="H217" s="183" t="e">
        <f>+#REF!+#REF!+#REF!+#REF!+#REF!</f>
        <v>#REF!</v>
      </c>
      <c r="I217" s="108"/>
      <c r="J217" s="115"/>
      <c r="K217" s="115"/>
      <c r="L217" s="115">
        <v>3299</v>
      </c>
      <c r="M217" s="115"/>
      <c r="N217" s="116"/>
      <c r="O217" s="10" t="s">
        <v>40</v>
      </c>
      <c r="P217" s="111" t="s">
        <v>225</v>
      </c>
      <c r="Q217" s="286">
        <f t="shared" ref="Q217:R217" si="160">Q219+Q218</f>
        <v>6000</v>
      </c>
      <c r="R217" s="286">
        <f t="shared" si="160"/>
        <v>0</v>
      </c>
      <c r="S217" s="286">
        <f t="shared" ref="S217" si="161">S219+S218</f>
        <v>6000</v>
      </c>
      <c r="T217" s="213"/>
      <c r="U217" s="97"/>
    </row>
    <row r="218" spans="1:21" s="98" customFormat="1" ht="20.25" hidden="1" customHeight="1" x14ac:dyDescent="0.25">
      <c r="A218" s="167" t="s">
        <v>328</v>
      </c>
      <c r="B218" s="167"/>
      <c r="C218" s="167"/>
      <c r="D218" s="167"/>
      <c r="E218" s="180" t="s">
        <v>380</v>
      </c>
      <c r="F218" s="182" t="e">
        <f>+#REF!+#REF!+#REF!</f>
        <v>#REF!</v>
      </c>
      <c r="G218" s="182" t="e">
        <f>+#REF!+#REF!+Q218+R218+S218+#REF!</f>
        <v>#REF!</v>
      </c>
      <c r="H218" s="183" t="e">
        <f>+#REF!+#REF!+#REF!+#REF!+#REF!</f>
        <v>#REF!</v>
      </c>
      <c r="I218" s="108"/>
      <c r="J218" s="115"/>
      <c r="K218" s="115"/>
      <c r="L218" s="115"/>
      <c r="M218" s="176">
        <v>32991</v>
      </c>
      <c r="N218" s="177"/>
      <c r="O218" s="178" t="s">
        <v>40</v>
      </c>
      <c r="P218" s="177" t="s">
        <v>242</v>
      </c>
      <c r="Q218" s="287">
        <v>0</v>
      </c>
      <c r="R218" s="287">
        <v>0</v>
      </c>
      <c r="S218" s="287">
        <v>0</v>
      </c>
      <c r="T218" s="213"/>
      <c r="U218" s="97"/>
    </row>
    <row r="219" spans="1:21" s="98" customFormat="1" ht="20.25" hidden="1" customHeight="1" x14ac:dyDescent="0.25">
      <c r="A219" s="167" t="s">
        <v>328</v>
      </c>
      <c r="B219" s="167"/>
      <c r="C219" s="167"/>
      <c r="D219" s="167"/>
      <c r="E219" s="180" t="s">
        <v>380</v>
      </c>
      <c r="F219" s="182" t="e">
        <f>+#REF!+#REF!+#REF!</f>
        <v>#REF!</v>
      </c>
      <c r="G219" s="182" t="e">
        <f>+#REF!+#REF!+Q219+R219+S219+#REF!</f>
        <v>#REF!</v>
      </c>
      <c r="H219" s="183" t="e">
        <f>+#REF!+#REF!+#REF!+#REF!+#REF!</f>
        <v>#REF!</v>
      </c>
      <c r="I219" s="108"/>
      <c r="J219" s="115"/>
      <c r="K219" s="115"/>
      <c r="L219" s="115"/>
      <c r="M219" s="176">
        <v>32999</v>
      </c>
      <c r="N219" s="177"/>
      <c r="O219" s="178" t="s">
        <v>40</v>
      </c>
      <c r="P219" s="177" t="s">
        <v>225</v>
      </c>
      <c r="Q219" s="287">
        <f t="shared" ref="Q219:S219" si="162">Q220</f>
        <v>6000</v>
      </c>
      <c r="R219" s="287">
        <f t="shared" si="162"/>
        <v>0</v>
      </c>
      <c r="S219" s="287">
        <f t="shared" si="162"/>
        <v>6000</v>
      </c>
      <c r="T219" s="213"/>
      <c r="U219" s="97"/>
    </row>
    <row r="220" spans="1:21" s="98" customFormat="1" ht="20.25" hidden="1" customHeight="1" x14ac:dyDescent="0.25">
      <c r="A220" s="167" t="s">
        <v>328</v>
      </c>
      <c r="B220" s="167"/>
      <c r="C220" s="167"/>
      <c r="D220" s="167"/>
      <c r="E220" s="167"/>
      <c r="F220" s="182" t="e">
        <f>+#REF!+#REF!+#REF!</f>
        <v>#REF!</v>
      </c>
      <c r="G220" s="182" t="e">
        <f>+#REF!+#REF!+Q220+R220+S220+#REF!</f>
        <v>#REF!</v>
      </c>
      <c r="H220" s="183" t="e">
        <f>+#REF!+#REF!+#REF!+#REF!+#REF!</f>
        <v>#REF!</v>
      </c>
      <c r="I220" s="108"/>
      <c r="J220" s="115"/>
      <c r="K220" s="115"/>
      <c r="L220" s="115"/>
      <c r="M220" s="9"/>
      <c r="N220" s="155">
        <v>329990</v>
      </c>
      <c r="O220" s="156" t="s">
        <v>40</v>
      </c>
      <c r="P220" s="157" t="s">
        <v>225</v>
      </c>
      <c r="Q220" s="289">
        <v>6000</v>
      </c>
      <c r="R220" s="289"/>
      <c r="S220" s="289">
        <f>+Q220+R220</f>
        <v>6000</v>
      </c>
      <c r="T220" s="213"/>
      <c r="U220" s="97"/>
    </row>
    <row r="221" spans="1:21" s="171" customFormat="1" ht="20.25" customHeight="1" x14ac:dyDescent="0.25">
      <c r="A221" s="167" t="s">
        <v>328</v>
      </c>
      <c r="B221" s="180" t="s">
        <v>345</v>
      </c>
      <c r="C221" s="180" t="s">
        <v>376</v>
      </c>
      <c r="D221" s="180" t="s">
        <v>379</v>
      </c>
      <c r="E221" s="180" t="s">
        <v>380</v>
      </c>
      <c r="F221" s="182" t="e">
        <f>+#REF!+#REF!+#REF!</f>
        <v>#REF!</v>
      </c>
      <c r="G221" s="182" t="e">
        <f>+#REF!+#REF!+Q221+R221+S221+#REF!</f>
        <v>#REF!</v>
      </c>
      <c r="H221" s="183" t="e">
        <f>+#REF!+#REF!+#REF!+#REF!+#REF!</f>
        <v>#REF!</v>
      </c>
      <c r="I221" s="231"/>
      <c r="J221" s="231">
        <v>34</v>
      </c>
      <c r="K221" s="231"/>
      <c r="L221" s="231"/>
      <c r="M221" s="231"/>
      <c r="N221" s="231"/>
      <c r="O221" s="257" t="s">
        <v>40</v>
      </c>
      <c r="P221" s="232" t="s">
        <v>8</v>
      </c>
      <c r="Q221" s="233">
        <f t="shared" ref="Q221:S221" si="163">Q222</f>
        <v>2900</v>
      </c>
      <c r="R221" s="233">
        <f t="shared" si="163"/>
        <v>0</v>
      </c>
      <c r="S221" s="233">
        <f t="shared" si="163"/>
        <v>2900</v>
      </c>
      <c r="T221" s="213"/>
      <c r="U221" s="97"/>
    </row>
    <row r="222" spans="1:21" s="194" customFormat="1" ht="20.25" hidden="1" customHeight="1" x14ac:dyDescent="0.25">
      <c r="A222" s="172" t="s">
        <v>328</v>
      </c>
      <c r="B222" s="172"/>
      <c r="C222" s="195" t="s">
        <v>376</v>
      </c>
      <c r="D222" s="195" t="s">
        <v>379</v>
      </c>
      <c r="E222" s="195" t="s">
        <v>380</v>
      </c>
      <c r="F222" s="187" t="e">
        <f>+#REF!+#REF!+#REF!</f>
        <v>#REF!</v>
      </c>
      <c r="G222" s="187" t="e">
        <f>+#REF!+#REF!+Q222+R222+S222+#REF!</f>
        <v>#REF!</v>
      </c>
      <c r="H222" s="188" t="e">
        <f>+#REF!+#REF!+#REF!+#REF!+#REF!</f>
        <v>#REF!</v>
      </c>
      <c r="I222" s="108"/>
      <c r="J222" s="115"/>
      <c r="K222" s="115">
        <v>343</v>
      </c>
      <c r="L222" s="115"/>
      <c r="M222" s="115"/>
      <c r="N222" s="116"/>
      <c r="O222" s="10" t="s">
        <v>40</v>
      </c>
      <c r="P222" s="111" t="s">
        <v>243</v>
      </c>
      <c r="Q222" s="286">
        <f t="shared" ref="Q222:R222" si="164">Q223+Q228</f>
        <v>2900</v>
      </c>
      <c r="R222" s="286">
        <f t="shared" si="164"/>
        <v>0</v>
      </c>
      <c r="S222" s="286">
        <f t="shared" ref="S222" si="165">S223+S228</f>
        <v>2900</v>
      </c>
      <c r="T222" s="213"/>
      <c r="U222" s="97"/>
    </row>
    <row r="223" spans="1:21" s="98" customFormat="1" ht="20.25" hidden="1" customHeight="1" x14ac:dyDescent="0.25">
      <c r="A223" s="167" t="s">
        <v>328</v>
      </c>
      <c r="B223" s="167"/>
      <c r="C223" s="167"/>
      <c r="D223" s="180" t="s">
        <v>379</v>
      </c>
      <c r="E223" s="180" t="s">
        <v>380</v>
      </c>
      <c r="F223" s="182" t="e">
        <f>+#REF!+#REF!+#REF!</f>
        <v>#REF!</v>
      </c>
      <c r="G223" s="182" t="e">
        <f>+#REF!+#REF!+Q223+R223+S223+#REF!</f>
        <v>#REF!</v>
      </c>
      <c r="H223" s="183" t="e">
        <f>+#REF!+#REF!+#REF!+#REF!+#REF!</f>
        <v>#REF!</v>
      </c>
      <c r="I223" s="108"/>
      <c r="J223" s="115"/>
      <c r="K223" s="115"/>
      <c r="L223" s="115">
        <v>3431</v>
      </c>
      <c r="M223" s="115"/>
      <c r="N223" s="116"/>
      <c r="O223" s="10" t="s">
        <v>40</v>
      </c>
      <c r="P223" s="111" t="s">
        <v>244</v>
      </c>
      <c r="Q223" s="286">
        <f t="shared" ref="Q223:R223" si="166">Q224+Q226</f>
        <v>2800</v>
      </c>
      <c r="R223" s="286">
        <f t="shared" si="166"/>
        <v>0</v>
      </c>
      <c r="S223" s="286">
        <f t="shared" ref="S223" si="167">S224+S226</f>
        <v>2800</v>
      </c>
      <c r="T223" s="213"/>
      <c r="U223" s="97"/>
    </row>
    <row r="224" spans="1:21" s="98" customFormat="1" ht="20.25" hidden="1" customHeight="1" x14ac:dyDescent="0.25">
      <c r="A224" s="167" t="s">
        <v>328</v>
      </c>
      <c r="B224" s="167"/>
      <c r="C224" s="167"/>
      <c r="D224" s="167"/>
      <c r="E224" s="180" t="s">
        <v>380</v>
      </c>
      <c r="F224" s="182" t="e">
        <f>+#REF!+#REF!+#REF!</f>
        <v>#REF!</v>
      </c>
      <c r="G224" s="182" t="e">
        <f>+#REF!+#REF!+Q224+R224+S224+#REF!</f>
        <v>#REF!</v>
      </c>
      <c r="H224" s="183" t="e">
        <f>+#REF!+#REF!+#REF!+#REF!+#REF!</f>
        <v>#REF!</v>
      </c>
      <c r="I224" s="108"/>
      <c r="J224" s="115"/>
      <c r="K224" s="115"/>
      <c r="L224" s="115"/>
      <c r="M224" s="176">
        <v>34311</v>
      </c>
      <c r="N224" s="177"/>
      <c r="O224" s="178" t="s">
        <v>40</v>
      </c>
      <c r="P224" s="177" t="s">
        <v>245</v>
      </c>
      <c r="Q224" s="287">
        <f t="shared" ref="Q224:S224" si="168">Q225</f>
        <v>2800</v>
      </c>
      <c r="R224" s="287">
        <f t="shared" si="168"/>
        <v>0</v>
      </c>
      <c r="S224" s="287">
        <f t="shared" si="168"/>
        <v>2800</v>
      </c>
      <c r="T224" s="213"/>
      <c r="U224" s="97"/>
    </row>
    <row r="225" spans="1:21" s="98" customFormat="1" ht="20.25" hidden="1" customHeight="1" x14ac:dyDescent="0.25">
      <c r="A225" s="167" t="s">
        <v>328</v>
      </c>
      <c r="B225" s="167"/>
      <c r="C225" s="167"/>
      <c r="D225" s="167"/>
      <c r="E225" s="167"/>
      <c r="F225" s="182" t="e">
        <f>+#REF!+#REF!+#REF!</f>
        <v>#REF!</v>
      </c>
      <c r="G225" s="182" t="e">
        <f>+#REF!+#REF!+Q225+R225+S225+#REF!</f>
        <v>#REF!</v>
      </c>
      <c r="H225" s="183" t="e">
        <f>+#REF!+#REF!+#REF!+#REF!+#REF!</f>
        <v>#REF!</v>
      </c>
      <c r="I225" s="108"/>
      <c r="J225" s="115"/>
      <c r="K225" s="115"/>
      <c r="L225" s="115"/>
      <c r="M225" s="9"/>
      <c r="N225" s="155">
        <v>343110</v>
      </c>
      <c r="O225" s="156" t="s">
        <v>40</v>
      </c>
      <c r="P225" s="157" t="s">
        <v>245</v>
      </c>
      <c r="Q225" s="289">
        <v>2800</v>
      </c>
      <c r="R225" s="289"/>
      <c r="S225" s="289">
        <f>+Q225+R225</f>
        <v>2800</v>
      </c>
      <c r="T225" s="213"/>
      <c r="U225" s="97"/>
    </row>
    <row r="226" spans="1:21" s="98" customFormat="1" ht="20.25" hidden="1" customHeight="1" x14ac:dyDescent="0.25">
      <c r="A226" s="167" t="s">
        <v>328</v>
      </c>
      <c r="B226" s="167"/>
      <c r="C226" s="167"/>
      <c r="D226" s="167"/>
      <c r="E226" s="180" t="s">
        <v>380</v>
      </c>
      <c r="F226" s="182" t="e">
        <f>+#REF!+#REF!+#REF!</f>
        <v>#REF!</v>
      </c>
      <c r="G226" s="182" t="e">
        <f>+#REF!+#REF!+Q226+R226+S226+#REF!</f>
        <v>#REF!</v>
      </c>
      <c r="H226" s="183" t="e">
        <f>+#REF!+#REF!+#REF!+#REF!+#REF!</f>
        <v>#REF!</v>
      </c>
      <c r="I226" s="108"/>
      <c r="J226" s="115"/>
      <c r="K226" s="115"/>
      <c r="L226" s="115"/>
      <c r="M226" s="176">
        <v>34312</v>
      </c>
      <c r="N226" s="177"/>
      <c r="O226" s="178" t="s">
        <v>40</v>
      </c>
      <c r="P226" s="177" t="s">
        <v>246</v>
      </c>
      <c r="Q226" s="287">
        <f t="shared" ref="Q226:S226" si="169">+Q227</f>
        <v>0</v>
      </c>
      <c r="R226" s="287">
        <f t="shared" si="169"/>
        <v>0</v>
      </c>
      <c r="S226" s="287">
        <f t="shared" si="169"/>
        <v>0</v>
      </c>
      <c r="T226" s="213"/>
      <c r="U226" s="97"/>
    </row>
    <row r="227" spans="1:21" s="98" customFormat="1" ht="20.25" hidden="1" customHeight="1" x14ac:dyDescent="0.25">
      <c r="A227" s="167" t="s">
        <v>328</v>
      </c>
      <c r="B227" s="167"/>
      <c r="C227" s="167"/>
      <c r="D227" s="167"/>
      <c r="E227" s="167"/>
      <c r="F227" s="182" t="e">
        <f>+#REF!+#REF!+#REF!</f>
        <v>#REF!</v>
      </c>
      <c r="G227" s="182" t="e">
        <f>+#REF!+#REF!+Q227+R227+S227+#REF!</f>
        <v>#REF!</v>
      </c>
      <c r="H227" s="183" t="e">
        <f>+#REF!+#REF!+#REF!+#REF!+#REF!</f>
        <v>#REF!</v>
      </c>
      <c r="I227" s="108"/>
      <c r="J227" s="115"/>
      <c r="K227" s="115"/>
      <c r="L227" s="115"/>
      <c r="M227" s="9"/>
      <c r="N227" s="155">
        <v>343120</v>
      </c>
      <c r="O227" s="156" t="s">
        <v>40</v>
      </c>
      <c r="P227" s="157" t="s">
        <v>246</v>
      </c>
      <c r="Q227" s="289">
        <v>0</v>
      </c>
      <c r="R227" s="289"/>
      <c r="S227" s="289">
        <f>+Q227+R227</f>
        <v>0</v>
      </c>
      <c r="T227" s="213"/>
      <c r="U227" s="97"/>
    </row>
    <row r="228" spans="1:21" s="98" customFormat="1" ht="20.25" hidden="1" customHeight="1" x14ac:dyDescent="0.25">
      <c r="A228" s="167" t="s">
        <v>328</v>
      </c>
      <c r="B228" s="167"/>
      <c r="C228" s="167"/>
      <c r="D228" s="180" t="s">
        <v>379</v>
      </c>
      <c r="E228" s="180" t="s">
        <v>380</v>
      </c>
      <c r="F228" s="182" t="e">
        <f>+#REF!+#REF!+#REF!</f>
        <v>#REF!</v>
      </c>
      <c r="G228" s="182" t="e">
        <f>+#REF!+#REF!+Q228+R228+S228+#REF!</f>
        <v>#REF!</v>
      </c>
      <c r="H228" s="183" t="e">
        <f>+#REF!+#REF!+#REF!+#REF!+#REF!</f>
        <v>#REF!</v>
      </c>
      <c r="I228" s="108"/>
      <c r="J228" s="115"/>
      <c r="K228" s="115"/>
      <c r="L228" s="115">
        <v>3433</v>
      </c>
      <c r="M228" s="9"/>
      <c r="N228" s="111"/>
      <c r="O228" s="10" t="s">
        <v>40</v>
      </c>
      <c r="P228" s="111" t="s">
        <v>247</v>
      </c>
      <c r="Q228" s="286">
        <f t="shared" ref="Q228:S228" si="170">Q229</f>
        <v>100</v>
      </c>
      <c r="R228" s="286">
        <f t="shared" si="170"/>
        <v>0</v>
      </c>
      <c r="S228" s="286">
        <f t="shared" si="170"/>
        <v>100</v>
      </c>
      <c r="T228" s="213"/>
      <c r="U228" s="97"/>
    </row>
    <row r="229" spans="1:21" s="98" customFormat="1" ht="20.25" hidden="1" customHeight="1" x14ac:dyDescent="0.25">
      <c r="A229" s="167" t="s">
        <v>328</v>
      </c>
      <c r="B229" s="167"/>
      <c r="C229" s="167"/>
      <c r="D229" s="167"/>
      <c r="E229" s="180" t="s">
        <v>380</v>
      </c>
      <c r="F229" s="182" t="e">
        <f>+#REF!+#REF!+#REF!</f>
        <v>#REF!</v>
      </c>
      <c r="G229" s="182" t="e">
        <f>+#REF!+#REF!+Q229+R229+S229+#REF!</f>
        <v>#REF!</v>
      </c>
      <c r="H229" s="183" t="e">
        <f>+#REF!+#REF!+#REF!+#REF!+#REF!</f>
        <v>#REF!</v>
      </c>
      <c r="I229" s="108"/>
      <c r="J229" s="115"/>
      <c r="K229" s="115"/>
      <c r="L229" s="115"/>
      <c r="M229" s="176">
        <v>34333</v>
      </c>
      <c r="N229" s="177"/>
      <c r="O229" s="178" t="s">
        <v>40</v>
      </c>
      <c r="P229" s="177" t="s">
        <v>247</v>
      </c>
      <c r="Q229" s="287">
        <f t="shared" ref="Q229:S229" si="171">+Q230</f>
        <v>100</v>
      </c>
      <c r="R229" s="287">
        <f t="shared" si="171"/>
        <v>0</v>
      </c>
      <c r="S229" s="287">
        <f t="shared" si="171"/>
        <v>100</v>
      </c>
      <c r="T229" s="213"/>
      <c r="U229" s="97"/>
    </row>
    <row r="230" spans="1:21" s="98" customFormat="1" ht="20.25" hidden="1" customHeight="1" x14ac:dyDescent="0.25">
      <c r="A230" s="167" t="s">
        <v>328</v>
      </c>
      <c r="B230" s="167"/>
      <c r="C230" s="167"/>
      <c r="D230" s="167"/>
      <c r="E230" s="167"/>
      <c r="F230" s="182" t="e">
        <f>+#REF!+#REF!+#REF!</f>
        <v>#REF!</v>
      </c>
      <c r="G230" s="182" t="e">
        <f>+#REF!+#REF!+Q230+R230+S230+#REF!</f>
        <v>#REF!</v>
      </c>
      <c r="H230" s="183" t="e">
        <f>+#REF!+#REF!+#REF!+#REF!+#REF!</f>
        <v>#REF!</v>
      </c>
      <c r="I230" s="108"/>
      <c r="J230" s="115"/>
      <c r="K230" s="115"/>
      <c r="L230" s="115"/>
      <c r="M230" s="9"/>
      <c r="N230" s="155">
        <v>343330</v>
      </c>
      <c r="O230" s="156" t="s">
        <v>40</v>
      </c>
      <c r="P230" s="157" t="s">
        <v>247</v>
      </c>
      <c r="Q230" s="289">
        <v>100</v>
      </c>
      <c r="R230" s="289"/>
      <c r="S230" s="289">
        <f>+Q230+R230</f>
        <v>100</v>
      </c>
      <c r="T230" s="213"/>
      <c r="U230" s="97"/>
    </row>
    <row r="231" spans="1:21" s="171" customFormat="1" ht="25.5" hidden="1" customHeight="1" x14ac:dyDescent="0.25">
      <c r="A231" s="167" t="s">
        <v>328</v>
      </c>
      <c r="B231" s="180" t="s">
        <v>345</v>
      </c>
      <c r="C231" s="180" t="s">
        <v>376</v>
      </c>
      <c r="D231" s="180" t="s">
        <v>379</v>
      </c>
      <c r="E231" s="180" t="s">
        <v>380</v>
      </c>
      <c r="F231" s="182" t="e">
        <f>+#REF!+#REF!+#REF!</f>
        <v>#REF!</v>
      </c>
      <c r="G231" s="182" t="e">
        <f>+#REF!+#REF!+Q231+R231+S231+#REF!</f>
        <v>#REF!</v>
      </c>
      <c r="H231" s="183" t="e">
        <f>+#REF!+#REF!+#REF!+#REF!+#REF!</f>
        <v>#REF!</v>
      </c>
      <c r="I231" s="105"/>
      <c r="J231" s="105">
        <v>37</v>
      </c>
      <c r="K231" s="105"/>
      <c r="L231" s="105"/>
      <c r="M231" s="105"/>
      <c r="N231" s="105"/>
      <c r="O231" s="159" t="s">
        <v>40</v>
      </c>
      <c r="P231" s="169" t="s">
        <v>9</v>
      </c>
      <c r="Q231" s="170">
        <f t="shared" ref="Q231:S234" si="172">Q232</f>
        <v>0</v>
      </c>
      <c r="R231" s="170">
        <f t="shared" si="172"/>
        <v>0</v>
      </c>
      <c r="S231" s="170">
        <f t="shared" si="172"/>
        <v>0</v>
      </c>
      <c r="T231" s="213"/>
      <c r="U231" s="97"/>
    </row>
    <row r="232" spans="1:21" s="194" customFormat="1" ht="20.25" hidden="1" customHeight="1" x14ac:dyDescent="0.25">
      <c r="A232" s="172" t="s">
        <v>328</v>
      </c>
      <c r="B232" s="172"/>
      <c r="C232" s="195" t="s">
        <v>376</v>
      </c>
      <c r="D232" s="195" t="s">
        <v>379</v>
      </c>
      <c r="E232" s="195" t="s">
        <v>380</v>
      </c>
      <c r="F232" s="187" t="e">
        <f>+#REF!+#REF!+#REF!</f>
        <v>#REF!</v>
      </c>
      <c r="G232" s="187" t="e">
        <f>+#REF!+#REF!+Q232+R232+S232+#REF!</f>
        <v>#REF!</v>
      </c>
      <c r="H232" s="188" t="e">
        <f>+#REF!+#REF!+#REF!+#REF!+#REF!</f>
        <v>#REF!</v>
      </c>
      <c r="I232" s="108"/>
      <c r="J232" s="115"/>
      <c r="K232" s="115">
        <v>372</v>
      </c>
      <c r="L232" s="115"/>
      <c r="M232" s="115"/>
      <c r="N232" s="116"/>
      <c r="O232" s="10" t="s">
        <v>40</v>
      </c>
      <c r="P232" s="111" t="s">
        <v>248</v>
      </c>
      <c r="Q232" s="286">
        <f t="shared" si="172"/>
        <v>0</v>
      </c>
      <c r="R232" s="286">
        <f t="shared" si="172"/>
        <v>0</v>
      </c>
      <c r="S232" s="286">
        <f t="shared" si="172"/>
        <v>0</v>
      </c>
      <c r="T232" s="213"/>
      <c r="U232" s="97"/>
    </row>
    <row r="233" spans="1:21" s="98" customFormat="1" ht="20.25" hidden="1" customHeight="1" x14ac:dyDescent="0.25">
      <c r="A233" s="167" t="s">
        <v>328</v>
      </c>
      <c r="B233" s="167"/>
      <c r="C233" s="167"/>
      <c r="D233" s="180" t="s">
        <v>379</v>
      </c>
      <c r="E233" s="180" t="s">
        <v>380</v>
      </c>
      <c r="F233" s="182" t="e">
        <f>+#REF!+#REF!+#REF!</f>
        <v>#REF!</v>
      </c>
      <c r="G233" s="182" t="e">
        <f>+#REF!+#REF!+Q233+R233+S233+#REF!</f>
        <v>#REF!</v>
      </c>
      <c r="H233" s="183" t="e">
        <f>+#REF!+#REF!+#REF!+#REF!+#REF!</f>
        <v>#REF!</v>
      </c>
      <c r="I233" s="108"/>
      <c r="J233" s="115"/>
      <c r="K233" s="115"/>
      <c r="L233" s="115">
        <v>3721</v>
      </c>
      <c r="M233" s="115"/>
      <c r="N233" s="116"/>
      <c r="O233" s="10" t="s">
        <v>40</v>
      </c>
      <c r="P233" s="111" t="s">
        <v>249</v>
      </c>
      <c r="Q233" s="286">
        <f t="shared" si="172"/>
        <v>0</v>
      </c>
      <c r="R233" s="286">
        <f t="shared" si="172"/>
        <v>0</v>
      </c>
      <c r="S233" s="286">
        <f t="shared" si="172"/>
        <v>0</v>
      </c>
      <c r="T233" s="213"/>
      <c r="U233" s="97"/>
    </row>
    <row r="234" spans="1:21" s="98" customFormat="1" ht="20.25" hidden="1" customHeight="1" x14ac:dyDescent="0.25">
      <c r="A234" s="167" t="s">
        <v>328</v>
      </c>
      <c r="B234" s="167"/>
      <c r="C234" s="167"/>
      <c r="D234" s="167"/>
      <c r="E234" s="180" t="s">
        <v>380</v>
      </c>
      <c r="F234" s="182" t="e">
        <f>+#REF!+#REF!+#REF!</f>
        <v>#REF!</v>
      </c>
      <c r="G234" s="182" t="e">
        <f>+#REF!+#REF!+Q234+R234+S234+#REF!</f>
        <v>#REF!</v>
      </c>
      <c r="H234" s="183" t="e">
        <f>+#REF!+#REF!+#REF!+#REF!+#REF!</f>
        <v>#REF!</v>
      </c>
      <c r="I234" s="108"/>
      <c r="J234" s="115"/>
      <c r="K234" s="115"/>
      <c r="L234" s="115"/>
      <c r="M234" s="176">
        <v>37215</v>
      </c>
      <c r="N234" s="177"/>
      <c r="O234" s="178" t="s">
        <v>40</v>
      </c>
      <c r="P234" s="177" t="s">
        <v>250</v>
      </c>
      <c r="Q234" s="287">
        <f t="shared" si="172"/>
        <v>0</v>
      </c>
      <c r="R234" s="287">
        <f t="shared" si="172"/>
        <v>0</v>
      </c>
      <c r="S234" s="287">
        <f t="shared" si="172"/>
        <v>0</v>
      </c>
      <c r="T234" s="213"/>
      <c r="U234" s="97"/>
    </row>
    <row r="235" spans="1:21" s="98" customFormat="1" ht="20.25" hidden="1" customHeight="1" x14ac:dyDescent="0.25">
      <c r="A235" s="167" t="s">
        <v>328</v>
      </c>
      <c r="B235" s="167"/>
      <c r="C235" s="167"/>
      <c r="D235" s="167"/>
      <c r="E235" s="167"/>
      <c r="F235" s="182" t="e">
        <f>+#REF!+#REF!+#REF!</f>
        <v>#REF!</v>
      </c>
      <c r="G235" s="182" t="e">
        <f>+#REF!+#REF!+Q235+R235+S235+#REF!</f>
        <v>#REF!</v>
      </c>
      <c r="H235" s="183" t="e">
        <f>+#REF!+#REF!+#REF!+#REF!+#REF!</f>
        <v>#REF!</v>
      </c>
      <c r="I235" s="108"/>
      <c r="J235" s="115"/>
      <c r="K235" s="115"/>
      <c r="L235" s="115"/>
      <c r="M235" s="9"/>
      <c r="N235" s="155">
        <v>372150</v>
      </c>
      <c r="O235" s="156" t="s">
        <v>40</v>
      </c>
      <c r="P235" s="157" t="s">
        <v>250</v>
      </c>
      <c r="Q235" s="289">
        <v>0</v>
      </c>
      <c r="R235" s="289"/>
      <c r="S235" s="289">
        <f>+Q235+R235</f>
        <v>0</v>
      </c>
      <c r="T235" s="213"/>
      <c r="U235" s="97"/>
    </row>
    <row r="236" spans="1:21" s="171" customFormat="1" ht="20.25" hidden="1" customHeight="1" x14ac:dyDescent="0.25">
      <c r="A236" s="167" t="s">
        <v>328</v>
      </c>
      <c r="B236" s="180" t="s">
        <v>345</v>
      </c>
      <c r="C236" s="180" t="s">
        <v>376</v>
      </c>
      <c r="D236" s="180" t="s">
        <v>379</v>
      </c>
      <c r="E236" s="180" t="s">
        <v>380</v>
      </c>
      <c r="F236" s="182" t="e">
        <f>+#REF!+#REF!+#REF!</f>
        <v>#REF!</v>
      </c>
      <c r="G236" s="182" t="e">
        <f>+#REF!+#REF!+Q236+R236+S236+#REF!</f>
        <v>#REF!</v>
      </c>
      <c r="H236" s="183" t="e">
        <f>+#REF!+#REF!+#REF!+#REF!+#REF!</f>
        <v>#REF!</v>
      </c>
      <c r="I236" s="105"/>
      <c r="J236" s="105">
        <v>38</v>
      </c>
      <c r="K236" s="105"/>
      <c r="L236" s="105"/>
      <c r="M236" s="105"/>
      <c r="N236" s="105"/>
      <c r="O236" s="159" t="s">
        <v>40</v>
      </c>
      <c r="P236" s="169" t="s">
        <v>10</v>
      </c>
      <c r="Q236" s="170">
        <f t="shared" ref="Q236:S239" si="173">Q237</f>
        <v>0</v>
      </c>
      <c r="R236" s="170">
        <f t="shared" si="173"/>
        <v>0</v>
      </c>
      <c r="S236" s="170">
        <f t="shared" si="173"/>
        <v>0</v>
      </c>
      <c r="T236" s="213"/>
      <c r="U236" s="97"/>
    </row>
    <row r="237" spans="1:21" s="194" customFormat="1" ht="20.25" hidden="1" customHeight="1" x14ac:dyDescent="0.25">
      <c r="A237" s="172" t="s">
        <v>328</v>
      </c>
      <c r="B237" s="172"/>
      <c r="C237" s="195" t="s">
        <v>376</v>
      </c>
      <c r="D237" s="195" t="s">
        <v>379</v>
      </c>
      <c r="E237" s="195" t="s">
        <v>380</v>
      </c>
      <c r="F237" s="187" t="e">
        <f>+#REF!+#REF!+#REF!</f>
        <v>#REF!</v>
      </c>
      <c r="G237" s="187" t="e">
        <f>+#REF!+#REF!+Q237+R237+S237+#REF!</f>
        <v>#REF!</v>
      </c>
      <c r="H237" s="188" t="e">
        <f>+#REF!+#REF!+#REF!+#REF!+#REF!</f>
        <v>#REF!</v>
      </c>
      <c r="I237" s="108"/>
      <c r="J237" s="115"/>
      <c r="K237" s="115">
        <v>381</v>
      </c>
      <c r="L237" s="115"/>
      <c r="M237" s="115"/>
      <c r="N237" s="116"/>
      <c r="O237" s="10" t="s">
        <v>40</v>
      </c>
      <c r="P237" s="111" t="s">
        <v>251</v>
      </c>
      <c r="Q237" s="286">
        <f t="shared" si="173"/>
        <v>0</v>
      </c>
      <c r="R237" s="286">
        <f t="shared" si="173"/>
        <v>0</v>
      </c>
      <c r="S237" s="286">
        <f t="shared" si="173"/>
        <v>0</v>
      </c>
      <c r="T237" s="213"/>
      <c r="U237" s="97"/>
    </row>
    <row r="238" spans="1:21" s="98" customFormat="1" ht="20.25" hidden="1" customHeight="1" x14ac:dyDescent="0.25">
      <c r="A238" s="167" t="s">
        <v>328</v>
      </c>
      <c r="B238" s="167"/>
      <c r="C238" s="167"/>
      <c r="D238" s="180" t="s">
        <v>379</v>
      </c>
      <c r="E238" s="180" t="s">
        <v>380</v>
      </c>
      <c r="F238" s="182" t="e">
        <f>+#REF!+#REF!+#REF!</f>
        <v>#REF!</v>
      </c>
      <c r="G238" s="182" t="e">
        <f>+#REF!+#REF!+Q238+R238+S238+#REF!</f>
        <v>#REF!</v>
      </c>
      <c r="H238" s="183" t="e">
        <f>+#REF!+#REF!+#REF!+#REF!+#REF!</f>
        <v>#REF!</v>
      </c>
      <c r="I238" s="108"/>
      <c r="J238" s="115"/>
      <c r="K238" s="115"/>
      <c r="L238" s="115">
        <v>3811</v>
      </c>
      <c r="M238" s="9"/>
      <c r="N238" s="111"/>
      <c r="O238" s="10" t="s">
        <v>40</v>
      </c>
      <c r="P238" s="111" t="s">
        <v>252</v>
      </c>
      <c r="Q238" s="286">
        <f t="shared" si="173"/>
        <v>0</v>
      </c>
      <c r="R238" s="286">
        <f t="shared" si="173"/>
        <v>0</v>
      </c>
      <c r="S238" s="286">
        <f t="shared" si="173"/>
        <v>0</v>
      </c>
      <c r="T238" s="213"/>
      <c r="U238" s="97"/>
    </row>
    <row r="239" spans="1:21" s="98" customFormat="1" ht="20.25" hidden="1" customHeight="1" x14ac:dyDescent="0.25">
      <c r="A239" s="167" t="s">
        <v>328</v>
      </c>
      <c r="B239" s="167"/>
      <c r="C239" s="167"/>
      <c r="D239" s="167"/>
      <c r="E239" s="180" t="s">
        <v>380</v>
      </c>
      <c r="F239" s="182" t="e">
        <f>+#REF!+#REF!+#REF!</f>
        <v>#REF!</v>
      </c>
      <c r="G239" s="182" t="e">
        <f>+#REF!+#REF!+Q239+R239+S239+#REF!</f>
        <v>#REF!</v>
      </c>
      <c r="H239" s="183" t="e">
        <f>+#REF!+#REF!+#REF!+#REF!+#REF!</f>
        <v>#REF!</v>
      </c>
      <c r="I239" s="108"/>
      <c r="J239" s="115"/>
      <c r="K239" s="115"/>
      <c r="L239" s="115"/>
      <c r="M239" s="176">
        <v>38111</v>
      </c>
      <c r="N239" s="177"/>
      <c r="O239" s="178" t="s">
        <v>40</v>
      </c>
      <c r="P239" s="177" t="s">
        <v>253</v>
      </c>
      <c r="Q239" s="287">
        <f t="shared" si="173"/>
        <v>0</v>
      </c>
      <c r="R239" s="287">
        <f t="shared" si="173"/>
        <v>0</v>
      </c>
      <c r="S239" s="287">
        <f t="shared" si="173"/>
        <v>0</v>
      </c>
      <c r="T239" s="213"/>
      <c r="U239" s="97"/>
    </row>
    <row r="240" spans="1:21" s="98" customFormat="1" ht="20.25" hidden="1" customHeight="1" x14ac:dyDescent="0.25">
      <c r="A240" s="167" t="s">
        <v>328</v>
      </c>
      <c r="B240" s="167"/>
      <c r="C240" s="167"/>
      <c r="D240" s="167"/>
      <c r="E240" s="167"/>
      <c r="F240" s="182" t="e">
        <f>+#REF!+#REF!+#REF!</f>
        <v>#REF!</v>
      </c>
      <c r="G240" s="182" t="e">
        <f>+#REF!+#REF!+Q240+R240+S240+#REF!</f>
        <v>#REF!</v>
      </c>
      <c r="H240" s="183" t="e">
        <f>+#REF!+#REF!+#REF!+#REF!+#REF!</f>
        <v>#REF!</v>
      </c>
      <c r="I240" s="108"/>
      <c r="J240" s="115"/>
      <c r="K240" s="115"/>
      <c r="L240" s="115"/>
      <c r="M240" s="9"/>
      <c r="N240" s="155">
        <v>381110</v>
      </c>
      <c r="O240" s="156" t="s">
        <v>40</v>
      </c>
      <c r="P240" s="157" t="s">
        <v>253</v>
      </c>
      <c r="Q240" s="289">
        <v>0</v>
      </c>
      <c r="R240" s="289"/>
      <c r="S240" s="289">
        <f>+Q240+R240</f>
        <v>0</v>
      </c>
      <c r="T240" s="213"/>
      <c r="U240" s="97"/>
    </row>
    <row r="241" spans="1:22" s="175" customFormat="1" ht="21.75" customHeight="1" x14ac:dyDescent="0.25">
      <c r="A241" s="172" t="s">
        <v>329</v>
      </c>
      <c r="B241" s="172"/>
      <c r="C241" s="180" t="s">
        <v>376</v>
      </c>
      <c r="D241" s="180" t="s">
        <v>379</v>
      </c>
      <c r="E241" s="180" t="s">
        <v>380</v>
      </c>
      <c r="F241" s="182" t="e">
        <f>+#REF!+#REF!+#REF!</f>
        <v>#REF!</v>
      </c>
      <c r="G241" s="182" t="e">
        <f>+#REF!+#REF!+Q241+R241+S241+#REF!</f>
        <v>#REF!</v>
      </c>
      <c r="H241" s="183" t="e">
        <f>+#REF!+#REF!+#REF!+#REF!+#REF!</f>
        <v>#REF!</v>
      </c>
      <c r="I241" s="99"/>
      <c r="J241" s="99"/>
      <c r="K241" s="99"/>
      <c r="L241" s="99"/>
      <c r="M241" s="99"/>
      <c r="N241" s="99" t="str">
        <f>+O241</f>
        <v>4.6.</v>
      </c>
      <c r="O241" s="100" t="s">
        <v>41</v>
      </c>
      <c r="P241" s="101" t="s">
        <v>66</v>
      </c>
      <c r="Q241" s="102">
        <f t="shared" ref="Q241:S241" si="174">+Q242</f>
        <v>2303167</v>
      </c>
      <c r="R241" s="102">
        <f t="shared" si="174"/>
        <v>0</v>
      </c>
      <c r="S241" s="102">
        <f t="shared" si="174"/>
        <v>2303167</v>
      </c>
      <c r="T241" s="213"/>
      <c r="U241" s="97"/>
    </row>
    <row r="242" spans="1:22" s="103" customFormat="1" ht="20.25" customHeight="1" x14ac:dyDescent="0.25">
      <c r="A242" s="167" t="s">
        <v>329</v>
      </c>
      <c r="B242" s="180" t="s">
        <v>345</v>
      </c>
      <c r="C242" s="180" t="s">
        <v>376</v>
      </c>
      <c r="D242" s="180" t="s">
        <v>379</v>
      </c>
      <c r="E242" s="180" t="s">
        <v>380</v>
      </c>
      <c r="F242" s="182" t="e">
        <f>+#REF!+#REF!+#REF!</f>
        <v>#REF!</v>
      </c>
      <c r="G242" s="182" t="e">
        <f>+#REF!+#REF!+Q242+R242+S242+#REF!</f>
        <v>#REF!</v>
      </c>
      <c r="H242" s="183" t="e">
        <f>+#REF!+#REF!+#REF!+#REF!+#REF!</f>
        <v>#REF!</v>
      </c>
      <c r="I242" s="113">
        <v>3</v>
      </c>
      <c r="J242" s="113"/>
      <c r="K242" s="113"/>
      <c r="L242" s="113"/>
      <c r="M242" s="113"/>
      <c r="N242" s="113"/>
      <c r="O242" s="10" t="s">
        <v>41</v>
      </c>
      <c r="P242" s="114" t="s">
        <v>17</v>
      </c>
      <c r="Q242" s="107">
        <f>Q243+Q279+Q432</f>
        <v>2303167</v>
      </c>
      <c r="R242" s="107">
        <v>0</v>
      </c>
      <c r="S242" s="107">
        <f t="shared" ref="S242" si="175">+S243+S279+S432</f>
        <v>2303167</v>
      </c>
      <c r="T242" s="213"/>
      <c r="U242" s="97"/>
    </row>
    <row r="243" spans="1:22" s="171" customFormat="1" ht="20.25" customHeight="1" x14ac:dyDescent="0.25">
      <c r="A243" s="167" t="s">
        <v>329</v>
      </c>
      <c r="B243" s="180" t="s">
        <v>345</v>
      </c>
      <c r="C243" s="180" t="s">
        <v>376</v>
      </c>
      <c r="D243" s="180" t="s">
        <v>379</v>
      </c>
      <c r="E243" s="180" t="s">
        <v>380</v>
      </c>
      <c r="F243" s="182" t="e">
        <f>+#REF!+#REF!+#REF!</f>
        <v>#REF!</v>
      </c>
      <c r="G243" s="182" t="e">
        <f>+#REF!+#REF!+Q243+R243+S243+#REF!</f>
        <v>#REF!</v>
      </c>
      <c r="H243" s="183" t="e">
        <f>+#REF!+#REF!+#REF!+#REF!+#REF!</f>
        <v>#REF!</v>
      </c>
      <c r="I243" s="231"/>
      <c r="J243" s="231">
        <v>31</v>
      </c>
      <c r="K243" s="231"/>
      <c r="L243" s="231"/>
      <c r="M243" s="231"/>
      <c r="N243" s="231"/>
      <c r="O243" s="257" t="s">
        <v>41</v>
      </c>
      <c r="P243" s="232" t="s">
        <v>6</v>
      </c>
      <c r="Q243" s="233">
        <v>1839747</v>
      </c>
      <c r="R243" s="233">
        <v>0</v>
      </c>
      <c r="S243" s="233">
        <f t="shared" ref="S243" si="176">S244+S256+S270</f>
        <v>1839747</v>
      </c>
      <c r="T243" s="213"/>
      <c r="U243" s="97"/>
    </row>
    <row r="244" spans="1:22" s="194" customFormat="1" ht="20.25" hidden="1" customHeight="1" x14ac:dyDescent="0.25">
      <c r="A244" s="172" t="s">
        <v>329</v>
      </c>
      <c r="B244" s="172"/>
      <c r="C244" s="195" t="s">
        <v>376</v>
      </c>
      <c r="D244" s="195" t="s">
        <v>379</v>
      </c>
      <c r="E244" s="195" t="s">
        <v>380</v>
      </c>
      <c r="F244" s="187" t="e">
        <f>+#REF!+#REF!+#REF!</f>
        <v>#REF!</v>
      </c>
      <c r="G244" s="187" t="e">
        <f>+#REF!+#REF!+Q244+R244+S244+#REF!</f>
        <v>#REF!</v>
      </c>
      <c r="H244" s="188" t="e">
        <f>+#REF!+#REF!+#REF!+#REF!+#REF!</f>
        <v>#REF!</v>
      </c>
      <c r="I244" s="108"/>
      <c r="J244" s="115"/>
      <c r="K244" s="115">
        <v>311</v>
      </c>
      <c r="L244" s="115"/>
      <c r="M244" s="115"/>
      <c r="N244" s="116"/>
      <c r="O244" s="10" t="s">
        <v>41</v>
      </c>
      <c r="P244" s="111" t="s">
        <v>114</v>
      </c>
      <c r="Q244" s="286">
        <f t="shared" ref="Q244:R244" si="177">Q245+Q253+Q250</f>
        <v>1471000</v>
      </c>
      <c r="R244" s="286">
        <f t="shared" si="177"/>
        <v>28147</v>
      </c>
      <c r="S244" s="286">
        <f t="shared" ref="S244" si="178">S245+S253+S250</f>
        <v>1499147</v>
      </c>
      <c r="T244" s="213"/>
      <c r="U244" s="97"/>
    </row>
    <row r="245" spans="1:22" s="98" customFormat="1" ht="20.25" hidden="1" customHeight="1" x14ac:dyDescent="0.25">
      <c r="A245" s="167" t="s">
        <v>329</v>
      </c>
      <c r="B245" s="167"/>
      <c r="C245" s="167"/>
      <c r="D245" s="180" t="s">
        <v>379</v>
      </c>
      <c r="E245" s="180" t="s">
        <v>380</v>
      </c>
      <c r="F245" s="182" t="e">
        <f>+#REF!+#REF!+#REF!</f>
        <v>#REF!</v>
      </c>
      <c r="G245" s="182" t="e">
        <f>+#REF!+#REF!+Q245+R245+S245+#REF!</f>
        <v>#REF!</v>
      </c>
      <c r="H245" s="183" t="e">
        <f>+#REF!+#REF!+#REF!+#REF!+#REF!</f>
        <v>#REF!</v>
      </c>
      <c r="I245" s="116"/>
      <c r="J245" s="116"/>
      <c r="K245" s="115"/>
      <c r="L245" s="115">
        <v>3111</v>
      </c>
      <c r="M245" s="115"/>
      <c r="N245" s="116"/>
      <c r="O245" s="10" t="s">
        <v>41</v>
      </c>
      <c r="P245" s="111" t="s">
        <v>115</v>
      </c>
      <c r="Q245" s="286">
        <f t="shared" ref="Q245:S245" si="179">Q246</f>
        <v>1471000</v>
      </c>
      <c r="R245" s="286">
        <f t="shared" si="179"/>
        <v>28147</v>
      </c>
      <c r="S245" s="286">
        <f t="shared" si="179"/>
        <v>1499147</v>
      </c>
      <c r="T245" s="213"/>
      <c r="U245" s="97"/>
    </row>
    <row r="246" spans="1:22" s="98" customFormat="1" ht="20.25" hidden="1" customHeight="1" x14ac:dyDescent="0.25">
      <c r="A246" s="167" t="s">
        <v>329</v>
      </c>
      <c r="B246" s="167"/>
      <c r="C246" s="167"/>
      <c r="D246" s="167"/>
      <c r="E246" s="180" t="s">
        <v>380</v>
      </c>
      <c r="F246" s="182" t="e">
        <f>+#REF!+#REF!+#REF!</f>
        <v>#REF!</v>
      </c>
      <c r="G246" s="182" t="e">
        <f>+#REF!+#REF!+Q246+R246+S246+#REF!</f>
        <v>#REF!</v>
      </c>
      <c r="H246" s="183" t="e">
        <f>+#REF!+#REF!+#REF!+#REF!+#REF!</f>
        <v>#REF!</v>
      </c>
      <c r="I246" s="108"/>
      <c r="J246" s="115"/>
      <c r="K246" s="115"/>
      <c r="L246" s="115"/>
      <c r="M246" s="176">
        <v>31111</v>
      </c>
      <c r="N246" s="177"/>
      <c r="O246" s="178" t="s">
        <v>41</v>
      </c>
      <c r="P246" s="177" t="s">
        <v>254</v>
      </c>
      <c r="Q246" s="287">
        <f t="shared" ref="Q246:R246" si="180">Q247+Q248+Q249</f>
        <v>1471000</v>
      </c>
      <c r="R246" s="287">
        <f t="shared" si="180"/>
        <v>28147</v>
      </c>
      <c r="S246" s="287">
        <f t="shared" ref="S246" si="181">S247+S248+S249</f>
        <v>1499147</v>
      </c>
      <c r="T246" s="213"/>
      <c r="U246" s="97"/>
      <c r="V246" s="160"/>
    </row>
    <row r="247" spans="1:22" s="98" customFormat="1" ht="20.25" hidden="1" customHeight="1" x14ac:dyDescent="0.25">
      <c r="A247" s="167" t="s">
        <v>329</v>
      </c>
      <c r="B247" s="167"/>
      <c r="C247" s="167"/>
      <c r="D247" s="167"/>
      <c r="E247" s="167"/>
      <c r="F247" s="182" t="e">
        <f>+#REF!+#REF!+#REF!</f>
        <v>#REF!</v>
      </c>
      <c r="G247" s="182" t="e">
        <f>+#REF!+#REF!+Q247+R247+S247+#REF!</f>
        <v>#REF!</v>
      </c>
      <c r="H247" s="183" t="e">
        <f>+#REF!+#REF!+#REF!+#REF!+#REF!</f>
        <v>#REF!</v>
      </c>
      <c r="I247" s="116"/>
      <c r="J247" s="116"/>
      <c r="K247" s="115"/>
      <c r="L247" s="115"/>
      <c r="M247" s="115"/>
      <c r="N247" s="155">
        <v>311110</v>
      </c>
      <c r="O247" s="156" t="s">
        <v>41</v>
      </c>
      <c r="P247" s="157" t="s">
        <v>255</v>
      </c>
      <c r="Q247" s="289">
        <v>1471000</v>
      </c>
      <c r="R247" s="289">
        <f>570-140+27717</f>
        <v>28147</v>
      </c>
      <c r="S247" s="289">
        <f t="shared" ref="S247:S249" si="182">+Q247+R247</f>
        <v>1499147</v>
      </c>
      <c r="T247" s="213"/>
      <c r="U247" s="97"/>
    </row>
    <row r="248" spans="1:22" s="98" customFormat="1" ht="20.25" hidden="1" customHeight="1" x14ac:dyDescent="0.25">
      <c r="A248" s="167" t="s">
        <v>329</v>
      </c>
      <c r="B248" s="167"/>
      <c r="C248" s="167"/>
      <c r="D248" s="167"/>
      <c r="E248" s="167"/>
      <c r="F248" s="182" t="e">
        <f>+#REF!+#REF!+#REF!</f>
        <v>#REF!</v>
      </c>
      <c r="G248" s="182" t="e">
        <f>+#REF!+#REF!+Q248+R248+S248+#REF!</f>
        <v>#REF!</v>
      </c>
      <c r="H248" s="183" t="e">
        <f>+#REF!+#REF!+#REF!+#REF!+#REF!</f>
        <v>#REF!</v>
      </c>
      <c r="I248" s="116"/>
      <c r="J248" s="116"/>
      <c r="K248" s="115"/>
      <c r="L248" s="115"/>
      <c r="M248" s="115"/>
      <c r="N248" s="155">
        <v>311111</v>
      </c>
      <c r="O248" s="156" t="s">
        <v>41</v>
      </c>
      <c r="P248" s="157" t="s">
        <v>120</v>
      </c>
      <c r="Q248" s="289"/>
      <c r="R248" s="289"/>
      <c r="S248" s="289">
        <f t="shared" si="182"/>
        <v>0</v>
      </c>
      <c r="T248" s="213"/>
      <c r="U248" s="97"/>
    </row>
    <row r="249" spans="1:22" s="98" customFormat="1" ht="20.25" hidden="1" customHeight="1" x14ac:dyDescent="0.25">
      <c r="A249" s="167" t="s">
        <v>329</v>
      </c>
      <c r="B249" s="167"/>
      <c r="C249" s="167"/>
      <c r="D249" s="167"/>
      <c r="E249" s="167"/>
      <c r="F249" s="182" t="e">
        <f>+#REF!+#REF!+#REF!</f>
        <v>#REF!</v>
      </c>
      <c r="G249" s="182" t="e">
        <f>+#REF!+#REF!+Q249+R249+S249+#REF!</f>
        <v>#REF!</v>
      </c>
      <c r="H249" s="183" t="e">
        <f>+#REF!+#REF!+#REF!+#REF!+#REF!</f>
        <v>#REF!</v>
      </c>
      <c r="I249" s="116"/>
      <c r="J249" s="116"/>
      <c r="K249" s="115"/>
      <c r="L249" s="115"/>
      <c r="M249" s="115"/>
      <c r="N249" s="155">
        <v>311114</v>
      </c>
      <c r="O249" s="156" t="s">
        <v>41</v>
      </c>
      <c r="P249" s="157" t="s">
        <v>122</v>
      </c>
      <c r="Q249" s="289"/>
      <c r="R249" s="289"/>
      <c r="S249" s="289">
        <f t="shared" si="182"/>
        <v>0</v>
      </c>
      <c r="T249" s="213"/>
      <c r="U249" s="97"/>
    </row>
    <row r="250" spans="1:22" s="98" customFormat="1" ht="20.25" hidden="1" customHeight="1" x14ac:dyDescent="0.25">
      <c r="A250" s="167" t="s">
        <v>329</v>
      </c>
      <c r="B250" s="167"/>
      <c r="C250" s="167"/>
      <c r="D250" s="180" t="s">
        <v>379</v>
      </c>
      <c r="E250" s="180" t="s">
        <v>380</v>
      </c>
      <c r="F250" s="182" t="e">
        <f>+#REF!+#REF!+#REF!</f>
        <v>#REF!</v>
      </c>
      <c r="G250" s="182" t="e">
        <f>+#REF!+#REF!+Q250+R250+S250+#REF!</f>
        <v>#REF!</v>
      </c>
      <c r="H250" s="183" t="e">
        <f>+#REF!+#REF!+#REF!+#REF!+#REF!</f>
        <v>#REF!</v>
      </c>
      <c r="I250" s="116"/>
      <c r="J250" s="116"/>
      <c r="K250" s="115"/>
      <c r="L250" s="115">
        <v>3113</v>
      </c>
      <c r="M250" s="115"/>
      <c r="N250" s="116"/>
      <c r="O250" s="10" t="s">
        <v>41</v>
      </c>
      <c r="P250" s="111" t="s">
        <v>123</v>
      </c>
      <c r="Q250" s="286">
        <f t="shared" ref="Q250:S251" si="183">Q251</f>
        <v>0</v>
      </c>
      <c r="R250" s="286">
        <f t="shared" si="183"/>
        <v>0</v>
      </c>
      <c r="S250" s="286">
        <f t="shared" si="183"/>
        <v>0</v>
      </c>
      <c r="T250" s="213"/>
      <c r="U250" s="97"/>
    </row>
    <row r="251" spans="1:22" s="98" customFormat="1" ht="20.25" hidden="1" customHeight="1" x14ac:dyDescent="0.25">
      <c r="A251" s="167" t="s">
        <v>329</v>
      </c>
      <c r="B251" s="167"/>
      <c r="C251" s="167"/>
      <c r="D251" s="167"/>
      <c r="E251" s="180" t="s">
        <v>380</v>
      </c>
      <c r="F251" s="182" t="e">
        <f>+#REF!+#REF!+#REF!</f>
        <v>#REF!</v>
      </c>
      <c r="G251" s="182" t="e">
        <f>+#REF!+#REF!+Q251+R251+S251+#REF!</f>
        <v>#REF!</v>
      </c>
      <c r="H251" s="183" t="e">
        <f>+#REF!+#REF!+#REF!+#REF!+#REF!</f>
        <v>#REF!</v>
      </c>
      <c r="I251" s="108"/>
      <c r="J251" s="115"/>
      <c r="K251" s="115"/>
      <c r="L251" s="115"/>
      <c r="M251" s="176">
        <v>31131</v>
      </c>
      <c r="N251" s="177"/>
      <c r="O251" s="178" t="s">
        <v>41</v>
      </c>
      <c r="P251" s="177" t="s">
        <v>123</v>
      </c>
      <c r="Q251" s="287">
        <f t="shared" si="183"/>
        <v>0</v>
      </c>
      <c r="R251" s="287">
        <f t="shared" si="183"/>
        <v>0</v>
      </c>
      <c r="S251" s="287">
        <f t="shared" si="183"/>
        <v>0</v>
      </c>
      <c r="T251" s="213"/>
      <c r="U251" s="97"/>
    </row>
    <row r="252" spans="1:22" s="98" customFormat="1" ht="20.25" hidden="1" customHeight="1" x14ac:dyDescent="0.25">
      <c r="A252" s="167" t="s">
        <v>329</v>
      </c>
      <c r="B252" s="167"/>
      <c r="C252" s="167"/>
      <c r="D252" s="167"/>
      <c r="E252" s="167"/>
      <c r="F252" s="182" t="e">
        <f>+#REF!+#REF!+#REF!</f>
        <v>#REF!</v>
      </c>
      <c r="G252" s="182" t="e">
        <f>+#REF!+#REF!+Q252+R252+S252+#REF!</f>
        <v>#REF!</v>
      </c>
      <c r="H252" s="183" t="e">
        <f>+#REF!+#REF!+#REF!+#REF!+#REF!</f>
        <v>#REF!</v>
      </c>
      <c r="I252" s="116"/>
      <c r="J252" s="116"/>
      <c r="K252" s="115"/>
      <c r="L252" s="115"/>
      <c r="M252" s="115"/>
      <c r="N252" s="155">
        <v>311310</v>
      </c>
      <c r="O252" s="156" t="s">
        <v>41</v>
      </c>
      <c r="P252" s="157" t="s">
        <v>123</v>
      </c>
      <c r="Q252" s="289">
        <v>0</v>
      </c>
      <c r="R252" s="289"/>
      <c r="S252" s="289">
        <f>+Q252+R252</f>
        <v>0</v>
      </c>
      <c r="T252" s="213"/>
      <c r="U252" s="97"/>
    </row>
    <row r="253" spans="1:22" s="98" customFormat="1" ht="20.25" hidden="1" customHeight="1" x14ac:dyDescent="0.25">
      <c r="A253" s="167" t="s">
        <v>329</v>
      </c>
      <c r="B253" s="167"/>
      <c r="C253" s="167"/>
      <c r="D253" s="180" t="s">
        <v>379</v>
      </c>
      <c r="E253" s="180" t="s">
        <v>380</v>
      </c>
      <c r="F253" s="182" t="e">
        <f>+#REF!+#REF!+#REF!</f>
        <v>#REF!</v>
      </c>
      <c r="G253" s="182" t="e">
        <f>+#REF!+#REF!+Q253+R253+S253+#REF!</f>
        <v>#REF!</v>
      </c>
      <c r="H253" s="183" t="e">
        <f>+#REF!+#REF!+#REF!+#REF!+#REF!</f>
        <v>#REF!</v>
      </c>
      <c r="I253" s="116"/>
      <c r="J253" s="116"/>
      <c r="K253" s="115"/>
      <c r="L253" s="115">
        <v>3114</v>
      </c>
      <c r="M253" s="115"/>
      <c r="N253" s="116"/>
      <c r="O253" s="10" t="s">
        <v>41</v>
      </c>
      <c r="P253" s="111" t="s">
        <v>124</v>
      </c>
      <c r="Q253" s="286">
        <f t="shared" ref="Q253:S254" si="184">Q254</f>
        <v>0</v>
      </c>
      <c r="R253" s="286">
        <f t="shared" si="184"/>
        <v>0</v>
      </c>
      <c r="S253" s="286">
        <f t="shared" si="184"/>
        <v>0</v>
      </c>
      <c r="T253" s="213"/>
      <c r="U253" s="97"/>
    </row>
    <row r="254" spans="1:22" s="98" customFormat="1" ht="20.25" hidden="1" customHeight="1" x14ac:dyDescent="0.25">
      <c r="A254" s="167" t="s">
        <v>329</v>
      </c>
      <c r="B254" s="167"/>
      <c r="C254" s="167"/>
      <c r="D254" s="167"/>
      <c r="E254" s="180" t="s">
        <v>380</v>
      </c>
      <c r="F254" s="182" t="e">
        <f>+#REF!+#REF!+#REF!</f>
        <v>#REF!</v>
      </c>
      <c r="G254" s="182" t="e">
        <f>+#REF!+#REF!+Q254+R254+S254+#REF!</f>
        <v>#REF!</v>
      </c>
      <c r="H254" s="183" t="e">
        <f>+#REF!+#REF!+#REF!+#REF!+#REF!</f>
        <v>#REF!</v>
      </c>
      <c r="I254" s="108"/>
      <c r="J254" s="115"/>
      <c r="K254" s="115"/>
      <c r="L254" s="115"/>
      <c r="M254" s="176">
        <v>31141</v>
      </c>
      <c r="N254" s="177"/>
      <c r="O254" s="178" t="s">
        <v>41</v>
      </c>
      <c r="P254" s="177" t="s">
        <v>124</v>
      </c>
      <c r="Q254" s="287">
        <f t="shared" si="184"/>
        <v>0</v>
      </c>
      <c r="R254" s="287">
        <f t="shared" si="184"/>
        <v>0</v>
      </c>
      <c r="S254" s="287">
        <f t="shared" si="184"/>
        <v>0</v>
      </c>
      <c r="T254" s="213"/>
      <c r="U254" s="97"/>
    </row>
    <row r="255" spans="1:22" s="98" customFormat="1" ht="20.25" hidden="1" customHeight="1" x14ac:dyDescent="0.25">
      <c r="A255" s="167" t="s">
        <v>329</v>
      </c>
      <c r="B255" s="167"/>
      <c r="C255" s="167"/>
      <c r="D255" s="167"/>
      <c r="E255" s="167"/>
      <c r="F255" s="182" t="e">
        <f>+#REF!+#REF!+#REF!</f>
        <v>#REF!</v>
      </c>
      <c r="G255" s="182" t="e">
        <f>+#REF!+#REF!+Q255+R255+S255+#REF!</f>
        <v>#REF!</v>
      </c>
      <c r="H255" s="183" t="e">
        <f>+#REF!+#REF!+#REF!+#REF!+#REF!</f>
        <v>#REF!</v>
      </c>
      <c r="I255" s="116"/>
      <c r="J255" s="116"/>
      <c r="K255" s="115"/>
      <c r="L255" s="115"/>
      <c r="M255" s="115"/>
      <c r="N255" s="155">
        <v>311410</v>
      </c>
      <c r="O255" s="156" t="s">
        <v>41</v>
      </c>
      <c r="P255" s="157" t="s">
        <v>124</v>
      </c>
      <c r="Q255" s="289"/>
      <c r="R255" s="289"/>
      <c r="S255" s="289">
        <f>+Q255+R255</f>
        <v>0</v>
      </c>
      <c r="T255" s="213"/>
      <c r="U255" s="97"/>
    </row>
    <row r="256" spans="1:22" s="194" customFormat="1" ht="20.25" hidden="1" customHeight="1" x14ac:dyDescent="0.25">
      <c r="A256" s="172" t="s">
        <v>329</v>
      </c>
      <c r="B256" s="172"/>
      <c r="C256" s="195" t="s">
        <v>376</v>
      </c>
      <c r="D256" s="195" t="s">
        <v>379</v>
      </c>
      <c r="E256" s="195" t="s">
        <v>380</v>
      </c>
      <c r="F256" s="187" t="e">
        <f>+#REF!+#REF!+#REF!</f>
        <v>#REF!</v>
      </c>
      <c r="G256" s="187" t="e">
        <f>+#REF!+#REF!+Q256+R256+S256+#REF!</f>
        <v>#REF!</v>
      </c>
      <c r="H256" s="188" t="e">
        <f>+#REF!+#REF!+#REF!+#REF!+#REF!</f>
        <v>#REF!</v>
      </c>
      <c r="I256" s="108"/>
      <c r="J256" s="115"/>
      <c r="K256" s="115">
        <v>312</v>
      </c>
      <c r="L256" s="115"/>
      <c r="M256" s="115"/>
      <c r="N256" s="116"/>
      <c r="O256" s="10" t="s">
        <v>41</v>
      </c>
      <c r="P256" s="111" t="s">
        <v>127</v>
      </c>
      <c r="Q256" s="286">
        <f t="shared" ref="Q256:S256" si="185">Q257</f>
        <v>39800</v>
      </c>
      <c r="R256" s="286">
        <f t="shared" si="185"/>
        <v>-200</v>
      </c>
      <c r="S256" s="286">
        <f t="shared" si="185"/>
        <v>39600</v>
      </c>
      <c r="T256" s="213"/>
      <c r="U256" s="97"/>
    </row>
    <row r="257" spans="1:21" s="98" customFormat="1" ht="20.25" hidden="1" customHeight="1" x14ac:dyDescent="0.25">
      <c r="A257" s="167" t="s">
        <v>329</v>
      </c>
      <c r="B257" s="167"/>
      <c r="C257" s="167"/>
      <c r="D257" s="180" t="s">
        <v>379</v>
      </c>
      <c r="E257" s="180" t="s">
        <v>380</v>
      </c>
      <c r="F257" s="182" t="e">
        <f>+#REF!+#REF!+#REF!</f>
        <v>#REF!</v>
      </c>
      <c r="G257" s="182" t="e">
        <f>+#REF!+#REF!+Q257+R257+S257+#REF!</f>
        <v>#REF!</v>
      </c>
      <c r="H257" s="183" t="e">
        <f>+#REF!+#REF!+#REF!+#REF!+#REF!</f>
        <v>#REF!</v>
      </c>
      <c r="I257" s="116"/>
      <c r="J257" s="116"/>
      <c r="K257" s="115"/>
      <c r="L257" s="115">
        <v>3121</v>
      </c>
      <c r="M257" s="115"/>
      <c r="N257" s="116"/>
      <c r="O257" s="10" t="s">
        <v>41</v>
      </c>
      <c r="P257" s="111" t="s">
        <v>127</v>
      </c>
      <c r="Q257" s="286">
        <f t="shared" ref="Q257:R257" si="186">Q258+Q260+Q268+Q266+Q262+Q264</f>
        <v>39800</v>
      </c>
      <c r="R257" s="286">
        <f t="shared" si="186"/>
        <v>-200</v>
      </c>
      <c r="S257" s="286">
        <f t="shared" ref="S257" si="187">S258+S260+S268+S266+S262+S264</f>
        <v>39600</v>
      </c>
      <c r="T257" s="213"/>
      <c r="U257" s="97"/>
    </row>
    <row r="258" spans="1:21" s="98" customFormat="1" ht="20.25" hidden="1" customHeight="1" x14ac:dyDescent="0.25">
      <c r="A258" s="167" t="s">
        <v>329</v>
      </c>
      <c r="B258" s="167"/>
      <c r="C258" s="167"/>
      <c r="D258" s="167"/>
      <c r="E258" s="180" t="s">
        <v>380</v>
      </c>
      <c r="F258" s="182" t="e">
        <f>+#REF!+#REF!+#REF!</f>
        <v>#REF!</v>
      </c>
      <c r="G258" s="182" t="e">
        <f>+#REF!+#REF!+Q258+R258+S258+#REF!</f>
        <v>#REF!</v>
      </c>
      <c r="H258" s="183" t="e">
        <f>+#REF!+#REF!+#REF!+#REF!+#REF!</f>
        <v>#REF!</v>
      </c>
      <c r="I258" s="108"/>
      <c r="J258" s="115"/>
      <c r="K258" s="115"/>
      <c r="L258" s="115"/>
      <c r="M258" s="176">
        <v>31212</v>
      </c>
      <c r="N258" s="177"/>
      <c r="O258" s="178" t="s">
        <v>41</v>
      </c>
      <c r="P258" s="177" t="s">
        <v>128</v>
      </c>
      <c r="Q258" s="287">
        <f t="shared" ref="Q258:S258" si="188">Q259</f>
        <v>7000</v>
      </c>
      <c r="R258" s="287">
        <f t="shared" si="188"/>
        <v>0</v>
      </c>
      <c r="S258" s="287">
        <f t="shared" si="188"/>
        <v>7000</v>
      </c>
      <c r="T258" s="213"/>
      <c r="U258" s="97"/>
    </row>
    <row r="259" spans="1:21" s="98" customFormat="1" ht="20.25" hidden="1" customHeight="1" x14ac:dyDescent="0.25">
      <c r="A259" s="167" t="s">
        <v>329</v>
      </c>
      <c r="B259" s="167"/>
      <c r="C259" s="167"/>
      <c r="D259" s="167"/>
      <c r="E259" s="167"/>
      <c r="F259" s="182" t="e">
        <f>+#REF!+#REF!+#REF!</f>
        <v>#REF!</v>
      </c>
      <c r="G259" s="182" t="e">
        <f>+#REF!+#REF!+Q259+R259+S259+#REF!</f>
        <v>#REF!</v>
      </c>
      <c r="H259" s="183" t="e">
        <f>+#REF!+#REF!+#REF!+#REF!+#REF!</f>
        <v>#REF!</v>
      </c>
      <c r="I259" s="116"/>
      <c r="J259" s="116"/>
      <c r="K259" s="115"/>
      <c r="L259" s="115"/>
      <c r="M259" s="9"/>
      <c r="N259" s="155">
        <v>312120</v>
      </c>
      <c r="O259" s="156" t="s">
        <v>41</v>
      </c>
      <c r="P259" s="157" t="s">
        <v>128</v>
      </c>
      <c r="Q259" s="289">
        <v>7000</v>
      </c>
      <c r="R259" s="289"/>
      <c r="S259" s="289">
        <f>+Q259+R259</f>
        <v>7000</v>
      </c>
      <c r="T259" s="213"/>
      <c r="U259" s="97"/>
    </row>
    <row r="260" spans="1:21" s="98" customFormat="1" ht="20.25" hidden="1" customHeight="1" x14ac:dyDescent="0.25">
      <c r="A260" s="167" t="s">
        <v>329</v>
      </c>
      <c r="B260" s="167"/>
      <c r="C260" s="167"/>
      <c r="D260" s="167"/>
      <c r="E260" s="180" t="s">
        <v>380</v>
      </c>
      <c r="F260" s="182" t="e">
        <f>+#REF!+#REF!+#REF!</f>
        <v>#REF!</v>
      </c>
      <c r="G260" s="182" t="e">
        <f>+#REF!+#REF!+Q260+R260+S260+#REF!</f>
        <v>#REF!</v>
      </c>
      <c r="H260" s="183" t="e">
        <f>+#REF!+#REF!+#REF!+#REF!+#REF!</f>
        <v>#REF!</v>
      </c>
      <c r="I260" s="108"/>
      <c r="J260" s="115"/>
      <c r="K260" s="115"/>
      <c r="L260" s="115"/>
      <c r="M260" s="176">
        <v>31213</v>
      </c>
      <c r="N260" s="177"/>
      <c r="O260" s="178" t="s">
        <v>41</v>
      </c>
      <c r="P260" s="177" t="s">
        <v>129</v>
      </c>
      <c r="Q260" s="287">
        <f t="shared" ref="Q260:S260" si="189">Q261</f>
        <v>0</v>
      </c>
      <c r="R260" s="287">
        <f t="shared" si="189"/>
        <v>0</v>
      </c>
      <c r="S260" s="287">
        <f t="shared" si="189"/>
        <v>0</v>
      </c>
      <c r="T260" s="213"/>
      <c r="U260" s="97"/>
    </row>
    <row r="261" spans="1:21" s="98" customFormat="1" ht="20.25" hidden="1" customHeight="1" x14ac:dyDescent="0.25">
      <c r="A261" s="167" t="s">
        <v>329</v>
      </c>
      <c r="B261" s="167"/>
      <c r="C261" s="167"/>
      <c r="D261" s="167"/>
      <c r="E261" s="167"/>
      <c r="F261" s="182" t="e">
        <f>+#REF!+#REF!+#REF!</f>
        <v>#REF!</v>
      </c>
      <c r="G261" s="182" t="e">
        <f>+#REF!+#REF!+Q261+R261+S261+#REF!</f>
        <v>#REF!</v>
      </c>
      <c r="H261" s="183" t="e">
        <f>+#REF!+#REF!+#REF!+#REF!+#REF!</f>
        <v>#REF!</v>
      </c>
      <c r="I261" s="116"/>
      <c r="J261" s="116"/>
      <c r="K261" s="115"/>
      <c r="L261" s="115"/>
      <c r="M261" s="9"/>
      <c r="N261" s="155">
        <v>312130</v>
      </c>
      <c r="O261" s="156" t="s">
        <v>41</v>
      </c>
      <c r="P261" s="157" t="s">
        <v>129</v>
      </c>
      <c r="Q261" s="289"/>
      <c r="R261" s="289"/>
      <c r="S261" s="289">
        <f>+Q261+R261</f>
        <v>0</v>
      </c>
      <c r="T261" s="213"/>
      <c r="U261" s="97"/>
    </row>
    <row r="262" spans="1:21" s="98" customFormat="1" ht="20.25" hidden="1" customHeight="1" x14ac:dyDescent="0.25">
      <c r="A262" s="167" t="s">
        <v>329</v>
      </c>
      <c r="B262" s="167"/>
      <c r="C262" s="167"/>
      <c r="D262" s="167"/>
      <c r="E262" s="180" t="s">
        <v>380</v>
      </c>
      <c r="F262" s="182" t="e">
        <f>+#REF!+#REF!+#REF!</f>
        <v>#REF!</v>
      </c>
      <c r="G262" s="182" t="e">
        <f>+#REF!+#REF!+Q262+R262+S262+#REF!</f>
        <v>#REF!</v>
      </c>
      <c r="H262" s="183" t="e">
        <f>+#REF!+#REF!+#REF!+#REF!+#REF!</f>
        <v>#REF!</v>
      </c>
      <c r="I262" s="108"/>
      <c r="J262" s="115"/>
      <c r="K262" s="115"/>
      <c r="L262" s="115"/>
      <c r="M262" s="176">
        <v>31214</v>
      </c>
      <c r="N262" s="177"/>
      <c r="O262" s="178" t="s">
        <v>41</v>
      </c>
      <c r="P262" s="177" t="s">
        <v>130</v>
      </c>
      <c r="Q262" s="287">
        <f t="shared" ref="Q262:S262" si="190">Q263</f>
        <v>2800</v>
      </c>
      <c r="R262" s="287">
        <f t="shared" si="190"/>
        <v>-200</v>
      </c>
      <c r="S262" s="287">
        <f t="shared" si="190"/>
        <v>2600</v>
      </c>
      <c r="T262" s="213"/>
      <c r="U262" s="97"/>
    </row>
    <row r="263" spans="1:21" s="98" customFormat="1" ht="20.25" hidden="1" customHeight="1" x14ac:dyDescent="0.25">
      <c r="A263" s="167" t="s">
        <v>329</v>
      </c>
      <c r="B263" s="167"/>
      <c r="C263" s="167"/>
      <c r="D263" s="167"/>
      <c r="E263" s="167"/>
      <c r="F263" s="182" t="e">
        <f>+#REF!+#REF!+#REF!</f>
        <v>#REF!</v>
      </c>
      <c r="G263" s="182" t="e">
        <f>+#REF!+#REF!+Q263+R263+S263+#REF!</f>
        <v>#REF!</v>
      </c>
      <c r="H263" s="183" t="e">
        <f>+#REF!+#REF!+#REF!+#REF!+#REF!</f>
        <v>#REF!</v>
      </c>
      <c r="I263" s="116"/>
      <c r="J263" s="116"/>
      <c r="K263" s="115"/>
      <c r="L263" s="115"/>
      <c r="M263" s="9"/>
      <c r="N263" s="155">
        <v>312140</v>
      </c>
      <c r="O263" s="156" t="s">
        <v>41</v>
      </c>
      <c r="P263" s="157" t="s">
        <v>130</v>
      </c>
      <c r="Q263" s="289">
        <v>2800</v>
      </c>
      <c r="R263" s="289">
        <v>-200</v>
      </c>
      <c r="S263" s="289">
        <f>+Q263+R263</f>
        <v>2600</v>
      </c>
      <c r="T263" s="213"/>
      <c r="U263" s="97"/>
    </row>
    <row r="264" spans="1:21" s="98" customFormat="1" ht="20.25" hidden="1" customHeight="1" x14ac:dyDescent="0.25">
      <c r="A264" s="167" t="s">
        <v>329</v>
      </c>
      <c r="B264" s="167"/>
      <c r="C264" s="167"/>
      <c r="D264" s="167"/>
      <c r="E264" s="180" t="s">
        <v>380</v>
      </c>
      <c r="F264" s="182" t="e">
        <f>+#REF!+#REF!+#REF!</f>
        <v>#REF!</v>
      </c>
      <c r="G264" s="182" t="e">
        <f>+#REF!+#REF!+Q264+R264+S264+#REF!</f>
        <v>#REF!</v>
      </c>
      <c r="H264" s="183" t="e">
        <f>+#REF!+#REF!+#REF!+#REF!+#REF!</f>
        <v>#REF!</v>
      </c>
      <c r="I264" s="108"/>
      <c r="J264" s="115"/>
      <c r="K264" s="115"/>
      <c r="L264" s="115"/>
      <c r="M264" s="176">
        <v>31215</v>
      </c>
      <c r="N264" s="177"/>
      <c r="O264" s="178" t="s">
        <v>41</v>
      </c>
      <c r="P264" s="177" t="s">
        <v>131</v>
      </c>
      <c r="Q264" s="287">
        <f t="shared" ref="Q264:S264" si="191">+Q265</f>
        <v>0</v>
      </c>
      <c r="R264" s="287">
        <f t="shared" si="191"/>
        <v>0</v>
      </c>
      <c r="S264" s="287">
        <f t="shared" si="191"/>
        <v>0</v>
      </c>
      <c r="T264" s="213"/>
      <c r="U264" s="97"/>
    </row>
    <row r="265" spans="1:21" s="98" customFormat="1" ht="20.25" hidden="1" customHeight="1" x14ac:dyDescent="0.25">
      <c r="A265" s="167" t="s">
        <v>329</v>
      </c>
      <c r="B265" s="167"/>
      <c r="C265" s="167"/>
      <c r="D265" s="167"/>
      <c r="E265" s="167"/>
      <c r="F265" s="182" t="e">
        <f>+#REF!+#REF!+#REF!</f>
        <v>#REF!</v>
      </c>
      <c r="G265" s="182" t="e">
        <f>+#REF!+#REF!+Q265+R265+S265+#REF!</f>
        <v>#REF!</v>
      </c>
      <c r="H265" s="183" t="e">
        <f>+#REF!+#REF!+#REF!+#REF!+#REF!</f>
        <v>#REF!</v>
      </c>
      <c r="I265" s="116"/>
      <c r="J265" s="116"/>
      <c r="K265" s="115"/>
      <c r="L265" s="115"/>
      <c r="M265" s="9"/>
      <c r="N265" s="155">
        <v>312150</v>
      </c>
      <c r="O265" s="156" t="s">
        <v>41</v>
      </c>
      <c r="P265" s="157" t="s">
        <v>131</v>
      </c>
      <c r="Q265" s="289">
        <v>0</v>
      </c>
      <c r="R265" s="289"/>
      <c r="S265" s="289">
        <f>+Q265+R265</f>
        <v>0</v>
      </c>
      <c r="T265" s="213"/>
      <c r="U265" s="97"/>
    </row>
    <row r="266" spans="1:21" s="98" customFormat="1" ht="20.25" hidden="1" customHeight="1" x14ac:dyDescent="0.25">
      <c r="A266" s="167" t="s">
        <v>329</v>
      </c>
      <c r="B266" s="167"/>
      <c r="C266" s="167"/>
      <c r="D266" s="167"/>
      <c r="E266" s="180" t="s">
        <v>380</v>
      </c>
      <c r="F266" s="182" t="e">
        <f>+#REF!+#REF!+#REF!</f>
        <v>#REF!</v>
      </c>
      <c r="G266" s="182" t="e">
        <f>+#REF!+#REF!+Q266+R266+S266+#REF!</f>
        <v>#REF!</v>
      </c>
      <c r="H266" s="183" t="e">
        <f>+#REF!+#REF!+#REF!+#REF!+#REF!</f>
        <v>#REF!</v>
      </c>
      <c r="I266" s="108"/>
      <c r="J266" s="115"/>
      <c r="K266" s="115"/>
      <c r="L266" s="115"/>
      <c r="M266" s="176">
        <v>31216</v>
      </c>
      <c r="N266" s="177"/>
      <c r="O266" s="178" t="s">
        <v>41</v>
      </c>
      <c r="P266" s="177" t="s">
        <v>132</v>
      </c>
      <c r="Q266" s="287">
        <f t="shared" ref="Q266:S266" si="192">Q267</f>
        <v>15000</v>
      </c>
      <c r="R266" s="287">
        <f t="shared" si="192"/>
        <v>0</v>
      </c>
      <c r="S266" s="287">
        <f t="shared" si="192"/>
        <v>15000</v>
      </c>
      <c r="T266" s="213"/>
      <c r="U266" s="97"/>
    </row>
    <row r="267" spans="1:21" s="98" customFormat="1" ht="20.25" hidden="1" customHeight="1" x14ac:dyDescent="0.25">
      <c r="A267" s="167" t="s">
        <v>329</v>
      </c>
      <c r="B267" s="167"/>
      <c r="C267" s="167"/>
      <c r="D267" s="167"/>
      <c r="E267" s="167"/>
      <c r="F267" s="182" t="e">
        <f>+#REF!+#REF!+#REF!</f>
        <v>#REF!</v>
      </c>
      <c r="G267" s="182" t="e">
        <f>+#REF!+#REF!+Q267+R267+S267+#REF!</f>
        <v>#REF!</v>
      </c>
      <c r="H267" s="183" t="e">
        <f>+#REF!+#REF!+#REF!+#REF!+#REF!</f>
        <v>#REF!</v>
      </c>
      <c r="I267" s="116"/>
      <c r="J267" s="116"/>
      <c r="K267" s="115"/>
      <c r="L267" s="115"/>
      <c r="M267" s="9"/>
      <c r="N267" s="155">
        <v>312160</v>
      </c>
      <c r="O267" s="156" t="s">
        <v>41</v>
      </c>
      <c r="P267" s="157" t="s">
        <v>132</v>
      </c>
      <c r="Q267" s="289">
        <v>15000</v>
      </c>
      <c r="R267" s="289"/>
      <c r="S267" s="289">
        <f>+Q267+R267</f>
        <v>15000</v>
      </c>
      <c r="T267" s="213"/>
      <c r="U267" s="97"/>
    </row>
    <row r="268" spans="1:21" s="98" customFormat="1" ht="20.25" hidden="1" customHeight="1" x14ac:dyDescent="0.25">
      <c r="A268" s="167" t="s">
        <v>329</v>
      </c>
      <c r="B268" s="167"/>
      <c r="C268" s="167"/>
      <c r="D268" s="167"/>
      <c r="E268" s="180" t="s">
        <v>380</v>
      </c>
      <c r="F268" s="182" t="e">
        <f>+#REF!+#REF!+#REF!</f>
        <v>#REF!</v>
      </c>
      <c r="G268" s="182" t="e">
        <f>+#REF!+#REF!+Q268+R268+S268+#REF!</f>
        <v>#REF!</v>
      </c>
      <c r="H268" s="183" t="e">
        <f>+#REF!+#REF!+#REF!+#REF!+#REF!</f>
        <v>#REF!</v>
      </c>
      <c r="I268" s="108"/>
      <c r="J268" s="115"/>
      <c r="K268" s="115"/>
      <c r="L268" s="115"/>
      <c r="M268" s="176">
        <v>31219</v>
      </c>
      <c r="N268" s="177"/>
      <c r="O268" s="178" t="s">
        <v>41</v>
      </c>
      <c r="P268" s="177" t="s">
        <v>133</v>
      </c>
      <c r="Q268" s="287">
        <f t="shared" ref="Q268:S268" si="193">Q269</f>
        <v>15000</v>
      </c>
      <c r="R268" s="287">
        <f t="shared" si="193"/>
        <v>0</v>
      </c>
      <c r="S268" s="287">
        <f t="shared" si="193"/>
        <v>15000</v>
      </c>
      <c r="T268" s="213"/>
      <c r="U268" s="97"/>
    </row>
    <row r="269" spans="1:21" s="98" customFormat="1" ht="20.25" hidden="1" customHeight="1" x14ac:dyDescent="0.25">
      <c r="A269" s="167" t="s">
        <v>329</v>
      </c>
      <c r="B269" s="167"/>
      <c r="C269" s="167"/>
      <c r="D269" s="167"/>
      <c r="E269" s="167"/>
      <c r="F269" s="182" t="e">
        <f>+#REF!+#REF!+#REF!</f>
        <v>#REF!</v>
      </c>
      <c r="G269" s="182" t="e">
        <f>+#REF!+#REF!+Q269+R269+S269+#REF!</f>
        <v>#REF!</v>
      </c>
      <c r="H269" s="183" t="e">
        <f>+#REF!+#REF!+#REF!+#REF!+#REF!</f>
        <v>#REF!</v>
      </c>
      <c r="I269" s="116"/>
      <c r="J269" s="116"/>
      <c r="K269" s="115"/>
      <c r="L269" s="115"/>
      <c r="M269" s="9"/>
      <c r="N269" s="155">
        <v>312190</v>
      </c>
      <c r="O269" s="156" t="s">
        <v>41</v>
      </c>
      <c r="P269" s="157" t="s">
        <v>134</v>
      </c>
      <c r="Q269" s="289">
        <v>15000</v>
      </c>
      <c r="R269" s="289"/>
      <c r="S269" s="289">
        <f>+Q269+R269</f>
        <v>15000</v>
      </c>
      <c r="T269" s="213"/>
      <c r="U269" s="97"/>
    </row>
    <row r="270" spans="1:21" s="194" customFormat="1" ht="20.25" hidden="1" customHeight="1" x14ac:dyDescent="0.25">
      <c r="A270" s="172" t="s">
        <v>329</v>
      </c>
      <c r="B270" s="172"/>
      <c r="C270" s="195" t="s">
        <v>376</v>
      </c>
      <c r="D270" s="195" t="s">
        <v>379</v>
      </c>
      <c r="E270" s="195" t="s">
        <v>380</v>
      </c>
      <c r="F270" s="187" t="e">
        <f>+#REF!+#REF!+#REF!</f>
        <v>#REF!</v>
      </c>
      <c r="G270" s="187" t="e">
        <f>+#REF!+#REF!+Q270+R270+S270+#REF!</f>
        <v>#REF!</v>
      </c>
      <c r="H270" s="188" t="e">
        <f>+#REF!+#REF!+#REF!+#REF!+#REF!</f>
        <v>#REF!</v>
      </c>
      <c r="I270" s="108"/>
      <c r="J270" s="115"/>
      <c r="K270" s="115">
        <v>313</v>
      </c>
      <c r="L270" s="115"/>
      <c r="M270" s="115"/>
      <c r="N270" s="116"/>
      <c r="O270" s="10" t="s">
        <v>41</v>
      </c>
      <c r="P270" s="111" t="s">
        <v>135</v>
      </c>
      <c r="Q270" s="286">
        <f t="shared" ref="Q270:R270" si="194">Q271+Q276</f>
        <v>300000</v>
      </c>
      <c r="R270" s="286">
        <f t="shared" si="194"/>
        <v>1000</v>
      </c>
      <c r="S270" s="286">
        <f t="shared" ref="S270" si="195">S271+S276</f>
        <v>301000</v>
      </c>
      <c r="T270" s="213"/>
      <c r="U270" s="97"/>
    </row>
    <row r="271" spans="1:21" s="98" customFormat="1" ht="20.25" hidden="1" customHeight="1" x14ac:dyDescent="0.25">
      <c r="A271" s="167" t="s">
        <v>329</v>
      </c>
      <c r="B271" s="167"/>
      <c r="C271" s="167"/>
      <c r="D271" s="180" t="s">
        <v>379</v>
      </c>
      <c r="E271" s="180" t="s">
        <v>380</v>
      </c>
      <c r="F271" s="182" t="e">
        <f>+#REF!+#REF!+#REF!</f>
        <v>#REF!</v>
      </c>
      <c r="G271" s="182" t="e">
        <f>+#REF!+#REF!+Q271+R271+S271+#REF!</f>
        <v>#REF!</v>
      </c>
      <c r="H271" s="183" t="e">
        <f>+#REF!+#REF!+#REF!+#REF!+#REF!</f>
        <v>#REF!</v>
      </c>
      <c r="I271" s="116"/>
      <c r="J271" s="116"/>
      <c r="K271" s="115"/>
      <c r="L271" s="115">
        <v>3132</v>
      </c>
      <c r="M271" s="115"/>
      <c r="N271" s="116"/>
      <c r="O271" s="10" t="s">
        <v>41</v>
      </c>
      <c r="P271" s="111" t="s">
        <v>136</v>
      </c>
      <c r="Q271" s="286">
        <f t="shared" ref="Q271:R271" si="196">Q272+Q274</f>
        <v>300000</v>
      </c>
      <c r="R271" s="286">
        <f t="shared" si="196"/>
        <v>1000</v>
      </c>
      <c r="S271" s="286">
        <f t="shared" ref="S271" si="197">S272+S274</f>
        <v>301000</v>
      </c>
      <c r="T271" s="213"/>
      <c r="U271" s="97"/>
    </row>
    <row r="272" spans="1:21" s="98" customFormat="1" ht="20.25" hidden="1" customHeight="1" x14ac:dyDescent="0.25">
      <c r="A272" s="167" t="s">
        <v>329</v>
      </c>
      <c r="B272" s="167"/>
      <c r="C272" s="167"/>
      <c r="D272" s="167"/>
      <c r="E272" s="180" t="s">
        <v>380</v>
      </c>
      <c r="F272" s="182" t="e">
        <f>+#REF!+#REF!+#REF!</f>
        <v>#REF!</v>
      </c>
      <c r="G272" s="182" t="e">
        <f>+#REF!+#REF!+Q272+R272+S272+#REF!</f>
        <v>#REF!</v>
      </c>
      <c r="H272" s="183" t="e">
        <f>+#REF!+#REF!+#REF!+#REF!+#REF!</f>
        <v>#REF!</v>
      </c>
      <c r="I272" s="108"/>
      <c r="J272" s="115"/>
      <c r="K272" s="115"/>
      <c r="L272" s="115"/>
      <c r="M272" s="176">
        <v>31321</v>
      </c>
      <c r="N272" s="177"/>
      <c r="O272" s="178" t="s">
        <v>41</v>
      </c>
      <c r="P272" s="177" t="s">
        <v>136</v>
      </c>
      <c r="Q272" s="287">
        <f t="shared" ref="Q272:S272" si="198">Q273</f>
        <v>300000</v>
      </c>
      <c r="R272" s="287">
        <f t="shared" si="198"/>
        <v>1000</v>
      </c>
      <c r="S272" s="287">
        <f t="shared" si="198"/>
        <v>301000</v>
      </c>
      <c r="T272" s="213"/>
      <c r="U272" s="97"/>
    </row>
    <row r="273" spans="1:21" s="98" customFormat="1" ht="20.25" hidden="1" customHeight="1" x14ac:dyDescent="0.25">
      <c r="A273" s="167" t="s">
        <v>329</v>
      </c>
      <c r="B273" s="167"/>
      <c r="C273" s="167"/>
      <c r="D273" s="167"/>
      <c r="E273" s="167"/>
      <c r="F273" s="182" t="e">
        <f>+#REF!+#REF!+#REF!</f>
        <v>#REF!</v>
      </c>
      <c r="G273" s="182" t="e">
        <f>+#REF!+#REF!+Q273+R273+S273+#REF!</f>
        <v>#REF!</v>
      </c>
      <c r="H273" s="183" t="e">
        <f>+#REF!+#REF!+#REF!+#REF!+#REF!</f>
        <v>#REF!</v>
      </c>
      <c r="I273" s="116"/>
      <c r="J273" s="116"/>
      <c r="K273" s="115"/>
      <c r="L273" s="115"/>
      <c r="M273" s="115"/>
      <c r="N273" s="155">
        <v>313210</v>
      </c>
      <c r="O273" s="156" t="s">
        <v>41</v>
      </c>
      <c r="P273" s="157" t="s">
        <v>136</v>
      </c>
      <c r="Q273" s="289">
        <v>300000</v>
      </c>
      <c r="R273" s="289">
        <v>1000</v>
      </c>
      <c r="S273" s="289">
        <f>+Q273+R273</f>
        <v>301000</v>
      </c>
      <c r="T273" s="213"/>
      <c r="U273" s="97"/>
    </row>
    <row r="274" spans="1:21" s="98" customFormat="1" ht="20.25" hidden="1" customHeight="1" x14ac:dyDescent="0.25">
      <c r="A274" s="167" t="s">
        <v>329</v>
      </c>
      <c r="B274" s="167"/>
      <c r="C274" s="167"/>
      <c r="D274" s="167"/>
      <c r="E274" s="180" t="s">
        <v>380</v>
      </c>
      <c r="F274" s="182" t="e">
        <f>+#REF!+#REF!+#REF!</f>
        <v>#REF!</v>
      </c>
      <c r="G274" s="182" t="e">
        <f>+#REF!+#REF!+Q274+R274+S274+#REF!</f>
        <v>#REF!</v>
      </c>
      <c r="H274" s="183" t="e">
        <f>+#REF!+#REF!+#REF!+#REF!+#REF!</f>
        <v>#REF!</v>
      </c>
      <c r="I274" s="108"/>
      <c r="J274" s="115"/>
      <c r="K274" s="115"/>
      <c r="L274" s="115"/>
      <c r="M274" s="176">
        <v>31322</v>
      </c>
      <c r="N274" s="177"/>
      <c r="O274" s="178" t="s">
        <v>41</v>
      </c>
      <c r="P274" s="177" t="s">
        <v>256</v>
      </c>
      <c r="Q274" s="287">
        <f t="shared" ref="Q274:S274" si="199">Q275</f>
        <v>0</v>
      </c>
      <c r="R274" s="287">
        <f t="shared" si="199"/>
        <v>0</v>
      </c>
      <c r="S274" s="287">
        <f t="shared" si="199"/>
        <v>0</v>
      </c>
      <c r="T274" s="213"/>
      <c r="U274" s="97"/>
    </row>
    <row r="275" spans="1:21" s="98" customFormat="1" ht="20.25" hidden="1" customHeight="1" x14ac:dyDescent="0.25">
      <c r="A275" s="167" t="s">
        <v>329</v>
      </c>
      <c r="B275" s="167"/>
      <c r="C275" s="167"/>
      <c r="D275" s="167"/>
      <c r="E275" s="167"/>
      <c r="F275" s="182" t="e">
        <f>+#REF!+#REF!+#REF!</f>
        <v>#REF!</v>
      </c>
      <c r="G275" s="182" t="e">
        <f>+#REF!+#REF!+Q275+R275+S275+#REF!</f>
        <v>#REF!</v>
      </c>
      <c r="H275" s="183" t="e">
        <f>+#REF!+#REF!+#REF!+#REF!+#REF!</f>
        <v>#REF!</v>
      </c>
      <c r="I275" s="116"/>
      <c r="J275" s="116"/>
      <c r="K275" s="115"/>
      <c r="L275" s="115"/>
      <c r="M275" s="115"/>
      <c r="N275" s="155">
        <v>313220</v>
      </c>
      <c r="O275" s="156" t="s">
        <v>41</v>
      </c>
      <c r="P275" s="157" t="s">
        <v>256</v>
      </c>
      <c r="Q275" s="289">
        <v>0</v>
      </c>
      <c r="R275" s="289"/>
      <c r="S275" s="289">
        <f>+Q275+R275</f>
        <v>0</v>
      </c>
      <c r="T275" s="213"/>
      <c r="U275" s="97"/>
    </row>
    <row r="276" spans="1:21" s="98" customFormat="1" ht="20.25" hidden="1" customHeight="1" x14ac:dyDescent="0.25">
      <c r="A276" s="167" t="s">
        <v>329</v>
      </c>
      <c r="B276" s="167"/>
      <c r="C276" s="167"/>
      <c r="D276" s="180" t="s">
        <v>379</v>
      </c>
      <c r="E276" s="180" t="s">
        <v>380</v>
      </c>
      <c r="F276" s="182" t="e">
        <f>+#REF!+#REF!+#REF!</f>
        <v>#REF!</v>
      </c>
      <c r="G276" s="182" t="e">
        <f>+#REF!+#REF!+Q276+R276+S276+#REF!</f>
        <v>#REF!</v>
      </c>
      <c r="H276" s="183" t="e">
        <f>+#REF!+#REF!+#REF!+#REF!+#REF!</f>
        <v>#REF!</v>
      </c>
      <c r="I276" s="116"/>
      <c r="J276" s="116"/>
      <c r="K276" s="115"/>
      <c r="L276" s="115">
        <v>3133</v>
      </c>
      <c r="M276" s="115"/>
      <c r="N276" s="116"/>
      <c r="O276" s="10" t="s">
        <v>41</v>
      </c>
      <c r="P276" s="111" t="s">
        <v>257</v>
      </c>
      <c r="Q276" s="286">
        <f t="shared" ref="Q276:S277" si="200">Q277</f>
        <v>0</v>
      </c>
      <c r="R276" s="286">
        <f t="shared" si="200"/>
        <v>0</v>
      </c>
      <c r="S276" s="286">
        <f t="shared" si="200"/>
        <v>0</v>
      </c>
      <c r="T276" s="213"/>
      <c r="U276" s="97"/>
    </row>
    <row r="277" spans="1:21" s="98" customFormat="1" ht="20.25" hidden="1" customHeight="1" x14ac:dyDescent="0.25">
      <c r="A277" s="167" t="s">
        <v>329</v>
      </c>
      <c r="B277" s="167"/>
      <c r="C277" s="167"/>
      <c r="D277" s="167"/>
      <c r="E277" s="180" t="s">
        <v>380</v>
      </c>
      <c r="F277" s="182" t="e">
        <f>+#REF!+#REF!+#REF!</f>
        <v>#REF!</v>
      </c>
      <c r="G277" s="182" t="e">
        <f>+#REF!+#REF!+Q277+R277+S277+#REF!</f>
        <v>#REF!</v>
      </c>
      <c r="H277" s="183" t="e">
        <f>+#REF!+#REF!+#REF!+#REF!+#REF!</f>
        <v>#REF!</v>
      </c>
      <c r="I277" s="108"/>
      <c r="J277" s="115"/>
      <c r="K277" s="115"/>
      <c r="L277" s="115"/>
      <c r="M277" s="176">
        <v>31332</v>
      </c>
      <c r="N277" s="177"/>
      <c r="O277" s="178" t="s">
        <v>41</v>
      </c>
      <c r="P277" s="177" t="s">
        <v>257</v>
      </c>
      <c r="Q277" s="287">
        <f t="shared" si="200"/>
        <v>0</v>
      </c>
      <c r="R277" s="287">
        <f t="shared" si="200"/>
        <v>0</v>
      </c>
      <c r="S277" s="287">
        <f t="shared" si="200"/>
        <v>0</v>
      </c>
      <c r="T277" s="213"/>
      <c r="U277" s="97"/>
    </row>
    <row r="278" spans="1:21" s="98" customFormat="1" ht="20.25" hidden="1" customHeight="1" x14ac:dyDescent="0.25">
      <c r="A278" s="167" t="s">
        <v>329</v>
      </c>
      <c r="B278" s="167"/>
      <c r="C278" s="167"/>
      <c r="D278" s="167"/>
      <c r="E278" s="167"/>
      <c r="F278" s="182" t="e">
        <f>+#REF!+#REF!+#REF!</f>
        <v>#REF!</v>
      </c>
      <c r="G278" s="182" t="e">
        <f>+#REF!+#REF!+Q278+R278+S278+#REF!</f>
        <v>#REF!</v>
      </c>
      <c r="H278" s="183" t="e">
        <f>+#REF!+#REF!+#REF!+#REF!+#REF!</f>
        <v>#REF!</v>
      </c>
      <c r="I278" s="116"/>
      <c r="J278" s="116"/>
      <c r="K278" s="115"/>
      <c r="L278" s="115"/>
      <c r="M278" s="115"/>
      <c r="N278" s="155">
        <v>313320</v>
      </c>
      <c r="O278" s="156" t="s">
        <v>41</v>
      </c>
      <c r="P278" s="157" t="s">
        <v>257</v>
      </c>
      <c r="Q278" s="289">
        <v>0</v>
      </c>
      <c r="R278" s="289"/>
      <c r="S278" s="289">
        <f>+Q278+R278</f>
        <v>0</v>
      </c>
      <c r="T278" s="213"/>
      <c r="U278" s="97"/>
    </row>
    <row r="279" spans="1:21" s="171" customFormat="1" ht="20.25" customHeight="1" x14ac:dyDescent="0.25">
      <c r="A279" s="167" t="s">
        <v>329</v>
      </c>
      <c r="B279" s="180" t="s">
        <v>345</v>
      </c>
      <c r="C279" s="180" t="s">
        <v>376</v>
      </c>
      <c r="D279" s="180" t="s">
        <v>379</v>
      </c>
      <c r="E279" s="180" t="s">
        <v>380</v>
      </c>
      <c r="F279" s="182" t="e">
        <f>+#REF!+#REF!+#REF!</f>
        <v>#REF!</v>
      </c>
      <c r="G279" s="182" t="e">
        <f>+#REF!+#REF!+Q279+R279+S279+#REF!</f>
        <v>#REF!</v>
      </c>
      <c r="H279" s="183" t="e">
        <f>+#REF!+#REF!+#REF!+#REF!+#REF!</f>
        <v>#REF!</v>
      </c>
      <c r="I279" s="231"/>
      <c r="J279" s="231">
        <v>32</v>
      </c>
      <c r="K279" s="231"/>
      <c r="L279" s="231"/>
      <c r="M279" s="231"/>
      <c r="N279" s="231"/>
      <c r="O279" s="257" t="s">
        <v>41</v>
      </c>
      <c r="P279" s="232" t="s">
        <v>7</v>
      </c>
      <c r="Q279" s="233">
        <v>462220</v>
      </c>
      <c r="R279" s="233">
        <v>0</v>
      </c>
      <c r="S279" s="233">
        <f t="shared" ref="S279" si="201">S280+S301+S338+S406+S402</f>
        <v>462220</v>
      </c>
      <c r="T279" s="213"/>
      <c r="U279" s="97"/>
    </row>
    <row r="280" spans="1:21" s="194" customFormat="1" ht="20.25" hidden="1" customHeight="1" x14ac:dyDescent="0.25">
      <c r="A280" s="172" t="s">
        <v>329</v>
      </c>
      <c r="B280" s="172"/>
      <c r="C280" s="195" t="s">
        <v>376</v>
      </c>
      <c r="D280" s="195" t="s">
        <v>379</v>
      </c>
      <c r="E280" s="195" t="s">
        <v>380</v>
      </c>
      <c r="F280" s="187" t="e">
        <f>+#REF!+#REF!+#REF!</f>
        <v>#REF!</v>
      </c>
      <c r="G280" s="187" t="e">
        <f>+#REF!+#REF!+Q280+R280+S280+#REF!</f>
        <v>#REF!</v>
      </c>
      <c r="H280" s="188" t="e">
        <f>+#REF!+#REF!+#REF!+#REF!+#REF!</f>
        <v>#REF!</v>
      </c>
      <c r="I280" s="108"/>
      <c r="J280" s="115"/>
      <c r="K280" s="115">
        <v>321</v>
      </c>
      <c r="L280" s="115"/>
      <c r="M280" s="115"/>
      <c r="N280" s="116"/>
      <c r="O280" s="10" t="s">
        <v>41</v>
      </c>
      <c r="P280" s="111" t="s">
        <v>137</v>
      </c>
      <c r="Q280" s="286">
        <f t="shared" ref="Q280:R280" si="202">Q290+Q295+Q281</f>
        <v>31000</v>
      </c>
      <c r="R280" s="286">
        <f t="shared" si="202"/>
        <v>150</v>
      </c>
      <c r="S280" s="286">
        <f t="shared" ref="S280" si="203">S290+S295+S281</f>
        <v>31150</v>
      </c>
      <c r="T280" s="213"/>
      <c r="U280" s="97"/>
    </row>
    <row r="281" spans="1:21" s="98" customFormat="1" ht="20.25" hidden="1" customHeight="1" x14ac:dyDescent="0.25">
      <c r="A281" s="167" t="s">
        <v>329</v>
      </c>
      <c r="B281" s="167"/>
      <c r="C281" s="167"/>
      <c r="D281" s="180" t="s">
        <v>379</v>
      </c>
      <c r="E281" s="180" t="s">
        <v>380</v>
      </c>
      <c r="F281" s="182" t="e">
        <f>+#REF!+#REF!+#REF!</f>
        <v>#REF!</v>
      </c>
      <c r="G281" s="182" t="e">
        <f>+#REF!+#REF!+Q281+R281+S281+#REF!</f>
        <v>#REF!</v>
      </c>
      <c r="H281" s="183" t="e">
        <f>+#REF!+#REF!+#REF!+#REF!+#REF!</f>
        <v>#REF!</v>
      </c>
      <c r="I281" s="116"/>
      <c r="J281" s="116"/>
      <c r="K281" s="115"/>
      <c r="L281" s="115">
        <v>3211</v>
      </c>
      <c r="M281" s="120"/>
      <c r="N281" s="121"/>
      <c r="O281" s="10" t="s">
        <v>41</v>
      </c>
      <c r="P281" s="111" t="s">
        <v>138</v>
      </c>
      <c r="Q281" s="286">
        <f t="shared" ref="Q281:R281" si="204">Q282+Q284+Q286+Q288</f>
        <v>0</v>
      </c>
      <c r="R281" s="286">
        <f t="shared" si="204"/>
        <v>0</v>
      </c>
      <c r="S281" s="286">
        <f t="shared" ref="S281" si="205">S282+S284+S286+S288</f>
        <v>0</v>
      </c>
      <c r="T281" s="213"/>
      <c r="U281" s="97"/>
    </row>
    <row r="282" spans="1:21" s="98" customFormat="1" ht="20.25" hidden="1" customHeight="1" x14ac:dyDescent="0.25">
      <c r="A282" s="167" t="s">
        <v>329</v>
      </c>
      <c r="B282" s="167"/>
      <c r="C282" s="167"/>
      <c r="D282" s="167"/>
      <c r="E282" s="180" t="s">
        <v>380</v>
      </c>
      <c r="F282" s="182" t="e">
        <f>+#REF!+#REF!+#REF!</f>
        <v>#REF!</v>
      </c>
      <c r="G282" s="182" t="e">
        <f>+#REF!+#REF!+Q282+R282+S282+#REF!</f>
        <v>#REF!</v>
      </c>
      <c r="H282" s="183" t="e">
        <f>+#REF!+#REF!+#REF!+#REF!+#REF!</f>
        <v>#REF!</v>
      </c>
      <c r="I282" s="108"/>
      <c r="J282" s="115"/>
      <c r="K282" s="115"/>
      <c r="L282" s="115"/>
      <c r="M282" s="176">
        <v>32111</v>
      </c>
      <c r="N282" s="177"/>
      <c r="O282" s="178" t="s">
        <v>41</v>
      </c>
      <c r="P282" s="177" t="s">
        <v>139</v>
      </c>
      <c r="Q282" s="287">
        <f t="shared" ref="Q282:S282" si="206">Q283</f>
        <v>0</v>
      </c>
      <c r="R282" s="287">
        <f t="shared" si="206"/>
        <v>0</v>
      </c>
      <c r="S282" s="287">
        <f t="shared" si="206"/>
        <v>0</v>
      </c>
      <c r="T282" s="213"/>
      <c r="U282" s="97"/>
    </row>
    <row r="283" spans="1:21" s="98" customFormat="1" ht="20.25" hidden="1" customHeight="1" x14ac:dyDescent="0.25">
      <c r="A283" s="167" t="s">
        <v>329</v>
      </c>
      <c r="B283" s="167"/>
      <c r="C283" s="167"/>
      <c r="D283" s="167"/>
      <c r="E283" s="167"/>
      <c r="F283" s="182" t="e">
        <f>+#REF!+#REF!+#REF!</f>
        <v>#REF!</v>
      </c>
      <c r="G283" s="182" t="e">
        <f>+#REF!+#REF!+Q283+R283+S283+#REF!</f>
        <v>#REF!</v>
      </c>
      <c r="H283" s="183" t="e">
        <f>+#REF!+#REF!+#REF!+#REF!+#REF!</f>
        <v>#REF!</v>
      </c>
      <c r="I283" s="116"/>
      <c r="J283" s="116"/>
      <c r="K283" s="115"/>
      <c r="L283" s="115"/>
      <c r="M283" s="115"/>
      <c r="N283" s="155">
        <v>321110</v>
      </c>
      <c r="O283" s="156" t="s">
        <v>41</v>
      </c>
      <c r="P283" s="157" t="s">
        <v>139</v>
      </c>
      <c r="Q283" s="289">
        <v>0</v>
      </c>
      <c r="R283" s="289"/>
      <c r="S283" s="289">
        <f>+Q283+R283</f>
        <v>0</v>
      </c>
      <c r="T283" s="213"/>
      <c r="U283" s="97"/>
    </row>
    <row r="284" spans="1:21" s="98" customFormat="1" ht="20.25" hidden="1" customHeight="1" x14ac:dyDescent="0.25">
      <c r="A284" s="167" t="s">
        <v>329</v>
      </c>
      <c r="B284" s="167"/>
      <c r="C284" s="167"/>
      <c r="D284" s="167"/>
      <c r="E284" s="180" t="s">
        <v>380</v>
      </c>
      <c r="F284" s="182" t="e">
        <f>+#REF!+#REF!+#REF!</f>
        <v>#REF!</v>
      </c>
      <c r="G284" s="182" t="e">
        <f>+#REF!+#REF!+Q284+R284+S284+#REF!</f>
        <v>#REF!</v>
      </c>
      <c r="H284" s="183" t="e">
        <f>+#REF!+#REF!+#REF!+#REF!+#REF!</f>
        <v>#REF!</v>
      </c>
      <c r="I284" s="108"/>
      <c r="J284" s="115"/>
      <c r="K284" s="115"/>
      <c r="L284" s="115"/>
      <c r="M284" s="176">
        <v>32113</v>
      </c>
      <c r="N284" s="177"/>
      <c r="O284" s="178" t="s">
        <v>41</v>
      </c>
      <c r="P284" s="177" t="s">
        <v>140</v>
      </c>
      <c r="Q284" s="287">
        <f t="shared" ref="Q284:S284" si="207">Q285</f>
        <v>0</v>
      </c>
      <c r="R284" s="287">
        <f t="shared" si="207"/>
        <v>0</v>
      </c>
      <c r="S284" s="287">
        <f t="shared" si="207"/>
        <v>0</v>
      </c>
      <c r="T284" s="213"/>
      <c r="U284" s="97"/>
    </row>
    <row r="285" spans="1:21" s="98" customFormat="1" ht="20.25" hidden="1" customHeight="1" x14ac:dyDescent="0.25">
      <c r="A285" s="167" t="s">
        <v>329</v>
      </c>
      <c r="B285" s="167"/>
      <c r="C285" s="167"/>
      <c r="D285" s="167"/>
      <c r="E285" s="167"/>
      <c r="F285" s="182" t="e">
        <f>+#REF!+#REF!+#REF!</f>
        <v>#REF!</v>
      </c>
      <c r="G285" s="182" t="e">
        <f>+#REF!+#REF!+Q285+R285+S285+#REF!</f>
        <v>#REF!</v>
      </c>
      <c r="H285" s="183" t="e">
        <f>+#REF!+#REF!+#REF!+#REF!+#REF!</f>
        <v>#REF!</v>
      </c>
      <c r="I285" s="116"/>
      <c r="J285" s="116"/>
      <c r="K285" s="115"/>
      <c r="L285" s="115"/>
      <c r="M285" s="115"/>
      <c r="N285" s="155">
        <v>321130</v>
      </c>
      <c r="O285" s="156" t="s">
        <v>41</v>
      </c>
      <c r="P285" s="157" t="s">
        <v>140</v>
      </c>
      <c r="Q285" s="289">
        <v>0</v>
      </c>
      <c r="R285" s="289"/>
      <c r="S285" s="289">
        <f>+Q285+R285</f>
        <v>0</v>
      </c>
      <c r="T285" s="213"/>
      <c r="U285" s="97"/>
    </row>
    <row r="286" spans="1:21" s="98" customFormat="1" ht="20.25" hidden="1" customHeight="1" x14ac:dyDescent="0.25">
      <c r="A286" s="167" t="s">
        <v>329</v>
      </c>
      <c r="B286" s="167"/>
      <c r="C286" s="167"/>
      <c r="D286" s="167"/>
      <c r="E286" s="180" t="s">
        <v>380</v>
      </c>
      <c r="F286" s="182" t="e">
        <f>+#REF!+#REF!+#REF!</f>
        <v>#REF!</v>
      </c>
      <c r="G286" s="182" t="e">
        <f>+#REF!+#REF!+Q286+R286+S286+#REF!</f>
        <v>#REF!</v>
      </c>
      <c r="H286" s="183" t="e">
        <f>+#REF!+#REF!+#REF!+#REF!+#REF!</f>
        <v>#REF!</v>
      </c>
      <c r="I286" s="108"/>
      <c r="J286" s="115"/>
      <c r="K286" s="115"/>
      <c r="L286" s="115"/>
      <c r="M286" s="176">
        <v>32115</v>
      </c>
      <c r="N286" s="177"/>
      <c r="O286" s="178" t="s">
        <v>41</v>
      </c>
      <c r="P286" s="177" t="s">
        <v>141</v>
      </c>
      <c r="Q286" s="287">
        <f t="shared" ref="Q286:S286" si="208">Q287</f>
        <v>0</v>
      </c>
      <c r="R286" s="287">
        <f t="shared" si="208"/>
        <v>0</v>
      </c>
      <c r="S286" s="287">
        <f t="shared" si="208"/>
        <v>0</v>
      </c>
      <c r="T286" s="213"/>
      <c r="U286" s="97"/>
    </row>
    <row r="287" spans="1:21" s="98" customFormat="1" ht="20.25" hidden="1" customHeight="1" x14ac:dyDescent="0.25">
      <c r="A287" s="167" t="s">
        <v>329</v>
      </c>
      <c r="B287" s="167"/>
      <c r="C287" s="167"/>
      <c r="D287" s="167"/>
      <c r="E287" s="167"/>
      <c r="F287" s="182" t="e">
        <f>+#REF!+#REF!+#REF!</f>
        <v>#REF!</v>
      </c>
      <c r="G287" s="182" t="e">
        <f>+#REF!+#REF!+Q287+R287+S287+#REF!</f>
        <v>#REF!</v>
      </c>
      <c r="H287" s="183" t="e">
        <f>+#REF!+#REF!+#REF!+#REF!+#REF!</f>
        <v>#REF!</v>
      </c>
      <c r="I287" s="116"/>
      <c r="J287" s="116"/>
      <c r="K287" s="115"/>
      <c r="L287" s="115"/>
      <c r="M287" s="115"/>
      <c r="N287" s="155">
        <v>321150</v>
      </c>
      <c r="O287" s="156" t="s">
        <v>41</v>
      </c>
      <c r="P287" s="157" t="s">
        <v>141</v>
      </c>
      <c r="Q287" s="289">
        <v>0</v>
      </c>
      <c r="R287" s="289"/>
      <c r="S287" s="289">
        <f>+Q287+R287</f>
        <v>0</v>
      </c>
      <c r="T287" s="213"/>
      <c r="U287" s="97"/>
    </row>
    <row r="288" spans="1:21" s="98" customFormat="1" ht="20.25" hidden="1" customHeight="1" x14ac:dyDescent="0.25">
      <c r="A288" s="167" t="s">
        <v>329</v>
      </c>
      <c r="B288" s="167"/>
      <c r="C288" s="167"/>
      <c r="D288" s="167"/>
      <c r="E288" s="180" t="s">
        <v>380</v>
      </c>
      <c r="F288" s="182" t="e">
        <f>+#REF!+#REF!+#REF!</f>
        <v>#REF!</v>
      </c>
      <c r="G288" s="182" t="e">
        <f>+#REF!+#REF!+Q288+R288+S288+#REF!</f>
        <v>#REF!</v>
      </c>
      <c r="H288" s="183" t="e">
        <f>+#REF!+#REF!+#REF!+#REF!+#REF!</f>
        <v>#REF!</v>
      </c>
      <c r="I288" s="108"/>
      <c r="J288" s="115"/>
      <c r="K288" s="115"/>
      <c r="L288" s="115"/>
      <c r="M288" s="176">
        <v>32119</v>
      </c>
      <c r="N288" s="177"/>
      <c r="O288" s="178" t="s">
        <v>41</v>
      </c>
      <c r="P288" s="177" t="s">
        <v>142</v>
      </c>
      <c r="Q288" s="287">
        <f t="shared" ref="Q288:S288" si="209">Q289</f>
        <v>0</v>
      </c>
      <c r="R288" s="287">
        <f t="shared" si="209"/>
        <v>0</v>
      </c>
      <c r="S288" s="287">
        <f t="shared" si="209"/>
        <v>0</v>
      </c>
      <c r="T288" s="213"/>
      <c r="U288" s="97"/>
    </row>
    <row r="289" spans="1:21" s="98" customFormat="1" ht="20.25" hidden="1" customHeight="1" x14ac:dyDescent="0.25">
      <c r="A289" s="167" t="s">
        <v>329</v>
      </c>
      <c r="B289" s="167"/>
      <c r="C289" s="167"/>
      <c r="D289" s="167"/>
      <c r="E289" s="167"/>
      <c r="F289" s="182" t="e">
        <f>+#REF!+#REF!+#REF!</f>
        <v>#REF!</v>
      </c>
      <c r="G289" s="182" t="e">
        <f>+#REF!+#REF!+Q289+R289+S289+#REF!</f>
        <v>#REF!</v>
      </c>
      <c r="H289" s="183" t="e">
        <f>+#REF!+#REF!+#REF!+#REF!+#REF!</f>
        <v>#REF!</v>
      </c>
      <c r="I289" s="116"/>
      <c r="J289" s="116"/>
      <c r="K289" s="115"/>
      <c r="L289" s="115"/>
      <c r="M289" s="115"/>
      <c r="N289" s="155">
        <v>321190</v>
      </c>
      <c r="O289" s="156" t="s">
        <v>41</v>
      </c>
      <c r="P289" s="157" t="s">
        <v>142</v>
      </c>
      <c r="Q289" s="289">
        <v>0</v>
      </c>
      <c r="R289" s="289"/>
      <c r="S289" s="289">
        <f>+Q289+R289</f>
        <v>0</v>
      </c>
      <c r="T289" s="213"/>
      <c r="U289" s="97"/>
    </row>
    <row r="290" spans="1:21" s="98" customFormat="1" ht="20.25" hidden="1" customHeight="1" x14ac:dyDescent="0.25">
      <c r="A290" s="167" t="s">
        <v>329</v>
      </c>
      <c r="B290" s="167"/>
      <c r="C290" s="167"/>
      <c r="D290" s="180" t="s">
        <v>379</v>
      </c>
      <c r="E290" s="180" t="s">
        <v>380</v>
      </c>
      <c r="F290" s="182" t="e">
        <f>+#REF!+#REF!+#REF!</f>
        <v>#REF!</v>
      </c>
      <c r="G290" s="182" t="e">
        <f>+#REF!+#REF!+Q290+R290+S290+#REF!</f>
        <v>#REF!</v>
      </c>
      <c r="H290" s="183" t="e">
        <f>+#REF!+#REF!+#REF!+#REF!+#REF!</f>
        <v>#REF!</v>
      </c>
      <c r="I290" s="116"/>
      <c r="J290" s="116"/>
      <c r="K290" s="115"/>
      <c r="L290" s="115">
        <v>3212</v>
      </c>
      <c r="M290" s="120"/>
      <c r="N290" s="121"/>
      <c r="O290" s="10" t="s">
        <v>41</v>
      </c>
      <c r="P290" s="111" t="s">
        <v>143</v>
      </c>
      <c r="Q290" s="286">
        <f t="shared" ref="Q290:R290" si="210">Q291+Q293</f>
        <v>31000</v>
      </c>
      <c r="R290" s="286">
        <f t="shared" si="210"/>
        <v>150</v>
      </c>
      <c r="S290" s="286">
        <f t="shared" ref="S290" si="211">S291+S293</f>
        <v>31150</v>
      </c>
      <c r="T290" s="213"/>
      <c r="U290" s="97"/>
    </row>
    <row r="291" spans="1:21" s="98" customFormat="1" ht="20.25" hidden="1" customHeight="1" x14ac:dyDescent="0.25">
      <c r="A291" s="167" t="s">
        <v>329</v>
      </c>
      <c r="B291" s="167"/>
      <c r="C291" s="167"/>
      <c r="D291" s="167"/>
      <c r="E291" s="180" t="s">
        <v>380</v>
      </c>
      <c r="F291" s="182" t="e">
        <f>+#REF!+#REF!+#REF!</f>
        <v>#REF!</v>
      </c>
      <c r="G291" s="182" t="e">
        <f>+#REF!+#REF!+Q291+R291+S291+#REF!</f>
        <v>#REF!</v>
      </c>
      <c r="H291" s="183" t="e">
        <f>+#REF!+#REF!+#REF!+#REF!+#REF!</f>
        <v>#REF!</v>
      </c>
      <c r="I291" s="108"/>
      <c r="J291" s="115"/>
      <c r="K291" s="115"/>
      <c r="L291" s="115"/>
      <c r="M291" s="176">
        <v>32121</v>
      </c>
      <c r="N291" s="177"/>
      <c r="O291" s="178" t="s">
        <v>41</v>
      </c>
      <c r="P291" s="177" t="s">
        <v>144</v>
      </c>
      <c r="Q291" s="287">
        <f t="shared" ref="Q291:S291" si="212">Q292</f>
        <v>23000</v>
      </c>
      <c r="R291" s="287">
        <f t="shared" si="212"/>
        <v>150</v>
      </c>
      <c r="S291" s="287">
        <f t="shared" si="212"/>
        <v>23150</v>
      </c>
      <c r="T291" s="213"/>
      <c r="U291" s="97"/>
    </row>
    <row r="292" spans="1:21" s="98" customFormat="1" ht="20.25" hidden="1" customHeight="1" x14ac:dyDescent="0.25">
      <c r="A292" s="167" t="s">
        <v>329</v>
      </c>
      <c r="B292" s="167"/>
      <c r="C292" s="167"/>
      <c r="D292" s="167"/>
      <c r="E292" s="167"/>
      <c r="F292" s="182" t="e">
        <f>+#REF!+#REF!+#REF!</f>
        <v>#REF!</v>
      </c>
      <c r="G292" s="182" t="e">
        <f>+#REF!+#REF!+Q292+R292+S292+#REF!</f>
        <v>#REF!</v>
      </c>
      <c r="H292" s="183" t="e">
        <f>+#REF!+#REF!+#REF!+#REF!+#REF!</f>
        <v>#REF!</v>
      </c>
      <c r="I292" s="116"/>
      <c r="J292" s="116"/>
      <c r="K292" s="115"/>
      <c r="L292" s="115"/>
      <c r="M292" s="115"/>
      <c r="N292" s="155">
        <v>321210</v>
      </c>
      <c r="O292" s="156" t="s">
        <v>41</v>
      </c>
      <c r="P292" s="157" t="s">
        <v>144</v>
      </c>
      <c r="Q292" s="289">
        <v>23000</v>
      </c>
      <c r="R292" s="289">
        <v>150</v>
      </c>
      <c r="S292" s="289">
        <f>+Q292+R292</f>
        <v>23150</v>
      </c>
      <c r="T292" s="213"/>
      <c r="U292" s="97"/>
    </row>
    <row r="293" spans="1:21" s="98" customFormat="1" ht="20.25" hidden="1" customHeight="1" x14ac:dyDescent="0.25">
      <c r="A293" s="167" t="s">
        <v>329</v>
      </c>
      <c r="B293" s="167"/>
      <c r="C293" s="167"/>
      <c r="D293" s="167"/>
      <c r="E293" s="180" t="s">
        <v>380</v>
      </c>
      <c r="F293" s="182" t="e">
        <f>+#REF!+#REF!+#REF!</f>
        <v>#REF!</v>
      </c>
      <c r="G293" s="182" t="e">
        <f>+#REF!+#REF!+Q293+R293+S293+#REF!</f>
        <v>#REF!</v>
      </c>
      <c r="H293" s="183" t="e">
        <f>+#REF!+#REF!+#REF!+#REF!+#REF!</f>
        <v>#REF!</v>
      </c>
      <c r="I293" s="108"/>
      <c r="J293" s="115"/>
      <c r="K293" s="115"/>
      <c r="L293" s="115"/>
      <c r="M293" s="176">
        <v>32123</v>
      </c>
      <c r="N293" s="177"/>
      <c r="O293" s="178" t="s">
        <v>41</v>
      </c>
      <c r="P293" s="177" t="s">
        <v>258</v>
      </c>
      <c r="Q293" s="287">
        <f t="shared" ref="Q293:S293" si="213">Q294</f>
        <v>8000</v>
      </c>
      <c r="R293" s="287">
        <f t="shared" si="213"/>
        <v>0</v>
      </c>
      <c r="S293" s="287">
        <f t="shared" si="213"/>
        <v>8000</v>
      </c>
      <c r="T293" s="213"/>
      <c r="U293" s="97"/>
    </row>
    <row r="294" spans="1:21" s="98" customFormat="1" ht="20.25" hidden="1" customHeight="1" x14ac:dyDescent="0.25">
      <c r="A294" s="167" t="s">
        <v>329</v>
      </c>
      <c r="B294" s="167"/>
      <c r="C294" s="167"/>
      <c r="D294" s="167"/>
      <c r="E294" s="167"/>
      <c r="F294" s="182" t="e">
        <f>+#REF!+#REF!+#REF!</f>
        <v>#REF!</v>
      </c>
      <c r="G294" s="182" t="e">
        <f>+#REF!+#REF!+Q294+R294+S294+#REF!</f>
        <v>#REF!</v>
      </c>
      <c r="H294" s="183" t="e">
        <f>+#REF!+#REF!+#REF!+#REF!+#REF!</f>
        <v>#REF!</v>
      </c>
      <c r="I294" s="116"/>
      <c r="J294" s="116"/>
      <c r="K294" s="115"/>
      <c r="L294" s="115"/>
      <c r="M294" s="115"/>
      <c r="N294" s="155">
        <v>321230</v>
      </c>
      <c r="O294" s="156" t="s">
        <v>41</v>
      </c>
      <c r="P294" s="157" t="s">
        <v>258</v>
      </c>
      <c r="Q294" s="289">
        <v>8000</v>
      </c>
      <c r="R294" s="289"/>
      <c r="S294" s="289">
        <f>+Q294+R294</f>
        <v>8000</v>
      </c>
      <c r="T294" s="213"/>
      <c r="U294" s="97"/>
    </row>
    <row r="295" spans="1:21" s="98" customFormat="1" ht="20.25" hidden="1" customHeight="1" x14ac:dyDescent="0.25">
      <c r="A295" s="167" t="s">
        <v>329</v>
      </c>
      <c r="B295" s="167"/>
      <c r="C295" s="167"/>
      <c r="D295" s="180" t="s">
        <v>379</v>
      </c>
      <c r="E295" s="180" t="s">
        <v>380</v>
      </c>
      <c r="F295" s="182" t="e">
        <f>+#REF!+#REF!+#REF!</f>
        <v>#REF!</v>
      </c>
      <c r="G295" s="182" t="e">
        <f>+#REF!+#REF!+Q295+R295+S295+#REF!</f>
        <v>#REF!</v>
      </c>
      <c r="H295" s="183" t="e">
        <f>+#REF!+#REF!+#REF!+#REF!+#REF!</f>
        <v>#REF!</v>
      </c>
      <c r="I295" s="116"/>
      <c r="J295" s="116"/>
      <c r="K295" s="115"/>
      <c r="L295" s="115">
        <v>3213</v>
      </c>
      <c r="M295" s="120"/>
      <c r="N295" s="121"/>
      <c r="O295" s="10" t="s">
        <v>41</v>
      </c>
      <c r="P295" s="111" t="s">
        <v>146</v>
      </c>
      <c r="Q295" s="286">
        <f t="shared" ref="Q295:R295" si="214">Q296+Q299</f>
        <v>0</v>
      </c>
      <c r="R295" s="286">
        <f t="shared" si="214"/>
        <v>0</v>
      </c>
      <c r="S295" s="286">
        <f t="shared" ref="S295" si="215">S296+S299</f>
        <v>0</v>
      </c>
      <c r="T295" s="213"/>
      <c r="U295" s="97"/>
    </row>
    <row r="296" spans="1:21" s="98" customFormat="1" ht="20.25" hidden="1" customHeight="1" x14ac:dyDescent="0.25">
      <c r="A296" s="167" t="s">
        <v>329</v>
      </c>
      <c r="B296" s="167"/>
      <c r="C296" s="167"/>
      <c r="D296" s="167"/>
      <c r="E296" s="180" t="s">
        <v>380</v>
      </c>
      <c r="F296" s="182" t="e">
        <f>+#REF!+#REF!+#REF!</f>
        <v>#REF!</v>
      </c>
      <c r="G296" s="182" t="e">
        <f>+#REF!+#REF!+Q296+R296+S296+#REF!</f>
        <v>#REF!</v>
      </c>
      <c r="H296" s="183" t="e">
        <f>+#REF!+#REF!+#REF!+#REF!+#REF!</f>
        <v>#REF!</v>
      </c>
      <c r="I296" s="108"/>
      <c r="J296" s="115"/>
      <c r="K296" s="115"/>
      <c r="L296" s="115"/>
      <c r="M296" s="176">
        <v>32131</v>
      </c>
      <c r="N296" s="177"/>
      <c r="O296" s="178" t="s">
        <v>41</v>
      </c>
      <c r="P296" s="177" t="s">
        <v>147</v>
      </c>
      <c r="Q296" s="287">
        <f t="shared" ref="Q296:R296" si="216">Q297+Q298</f>
        <v>0</v>
      </c>
      <c r="R296" s="287">
        <f t="shared" si="216"/>
        <v>0</v>
      </c>
      <c r="S296" s="287">
        <f t="shared" ref="S296" si="217">S297+S298</f>
        <v>0</v>
      </c>
      <c r="T296" s="213"/>
      <c r="U296" s="97"/>
    </row>
    <row r="297" spans="1:21" s="98" customFormat="1" ht="20.25" hidden="1" customHeight="1" x14ac:dyDescent="0.25">
      <c r="A297" s="167" t="s">
        <v>329</v>
      </c>
      <c r="B297" s="167"/>
      <c r="C297" s="167"/>
      <c r="D297" s="167"/>
      <c r="E297" s="167"/>
      <c r="F297" s="182" t="e">
        <f>+#REF!+#REF!+#REF!</f>
        <v>#REF!</v>
      </c>
      <c r="G297" s="182" t="e">
        <f>+#REF!+#REF!+Q297+R297+S297+#REF!</f>
        <v>#REF!</v>
      </c>
      <c r="H297" s="183" t="e">
        <f>+#REF!+#REF!+#REF!+#REF!+#REF!</f>
        <v>#REF!</v>
      </c>
      <c r="I297" s="116"/>
      <c r="J297" s="116"/>
      <c r="K297" s="120"/>
      <c r="L297" s="120"/>
      <c r="M297" s="9"/>
      <c r="N297" s="155">
        <v>321310</v>
      </c>
      <c r="O297" s="156" t="s">
        <v>41</v>
      </c>
      <c r="P297" s="157" t="s">
        <v>259</v>
      </c>
      <c r="Q297" s="289">
        <v>0</v>
      </c>
      <c r="R297" s="289"/>
      <c r="S297" s="289">
        <f t="shared" ref="S297:S298" si="218">+Q297+R297</f>
        <v>0</v>
      </c>
      <c r="T297" s="213"/>
      <c r="U297" s="97"/>
    </row>
    <row r="298" spans="1:21" s="98" customFormat="1" ht="20.25" hidden="1" customHeight="1" x14ac:dyDescent="0.25">
      <c r="A298" s="167" t="s">
        <v>329</v>
      </c>
      <c r="B298" s="167"/>
      <c r="C298" s="167"/>
      <c r="D298" s="167"/>
      <c r="E298" s="167"/>
      <c r="F298" s="182" t="e">
        <f>+#REF!+#REF!+#REF!</f>
        <v>#REF!</v>
      </c>
      <c r="G298" s="182" t="e">
        <f>+#REF!+#REF!+Q298+R298+S298+#REF!</f>
        <v>#REF!</v>
      </c>
      <c r="H298" s="183" t="e">
        <f>+#REF!+#REF!+#REF!+#REF!+#REF!</f>
        <v>#REF!</v>
      </c>
      <c r="I298" s="116"/>
      <c r="J298" s="116"/>
      <c r="K298" s="120"/>
      <c r="L298" s="120"/>
      <c r="M298" s="9"/>
      <c r="N298" s="155">
        <v>321311</v>
      </c>
      <c r="O298" s="156" t="s">
        <v>41</v>
      </c>
      <c r="P298" s="157" t="s">
        <v>260</v>
      </c>
      <c r="Q298" s="289">
        <v>0</v>
      </c>
      <c r="R298" s="289"/>
      <c r="S298" s="289">
        <f t="shared" si="218"/>
        <v>0</v>
      </c>
      <c r="T298" s="213"/>
      <c r="U298" s="97"/>
    </row>
    <row r="299" spans="1:21" s="98" customFormat="1" ht="20.25" hidden="1" customHeight="1" x14ac:dyDescent="0.25">
      <c r="A299" s="167" t="s">
        <v>329</v>
      </c>
      <c r="B299" s="167"/>
      <c r="C299" s="167"/>
      <c r="D299" s="167"/>
      <c r="E299" s="180" t="s">
        <v>380</v>
      </c>
      <c r="F299" s="182" t="e">
        <f>+#REF!+#REF!+#REF!</f>
        <v>#REF!</v>
      </c>
      <c r="G299" s="182" t="e">
        <f>+#REF!+#REF!+Q299+R299+S299+#REF!</f>
        <v>#REF!</v>
      </c>
      <c r="H299" s="183" t="e">
        <f>+#REF!+#REF!+#REF!+#REF!+#REF!</f>
        <v>#REF!</v>
      </c>
      <c r="I299" s="108"/>
      <c r="J299" s="115"/>
      <c r="K299" s="115"/>
      <c r="L299" s="115"/>
      <c r="M299" s="176">
        <v>32132</v>
      </c>
      <c r="N299" s="177"/>
      <c r="O299" s="178" t="s">
        <v>41</v>
      </c>
      <c r="P299" s="177" t="s">
        <v>150</v>
      </c>
      <c r="Q299" s="287">
        <f t="shared" ref="Q299:S299" si="219">+Q300</f>
        <v>0</v>
      </c>
      <c r="R299" s="287">
        <f t="shared" si="219"/>
        <v>0</v>
      </c>
      <c r="S299" s="287">
        <f t="shared" si="219"/>
        <v>0</v>
      </c>
      <c r="T299" s="213"/>
      <c r="U299" s="97"/>
    </row>
    <row r="300" spans="1:21" s="98" customFormat="1" ht="20.25" hidden="1" customHeight="1" x14ac:dyDescent="0.25">
      <c r="A300" s="167" t="s">
        <v>329</v>
      </c>
      <c r="B300" s="167"/>
      <c r="C300" s="167"/>
      <c r="D300" s="167"/>
      <c r="E300" s="167"/>
      <c r="F300" s="182" t="e">
        <f>+#REF!+#REF!+#REF!</f>
        <v>#REF!</v>
      </c>
      <c r="G300" s="182" t="e">
        <f>+#REF!+#REF!+Q300+R300+S300+#REF!</f>
        <v>#REF!</v>
      </c>
      <c r="H300" s="183" t="e">
        <f>+#REF!+#REF!+#REF!+#REF!+#REF!</f>
        <v>#REF!</v>
      </c>
      <c r="I300" s="116"/>
      <c r="J300" s="116"/>
      <c r="K300" s="120"/>
      <c r="L300" s="120"/>
      <c r="M300" s="9"/>
      <c r="N300" s="155">
        <v>321320</v>
      </c>
      <c r="O300" s="156" t="s">
        <v>41</v>
      </c>
      <c r="P300" s="157" t="s">
        <v>150</v>
      </c>
      <c r="Q300" s="289">
        <v>0</v>
      </c>
      <c r="R300" s="289"/>
      <c r="S300" s="289">
        <f>+Q300+R300</f>
        <v>0</v>
      </c>
      <c r="T300" s="213"/>
      <c r="U300" s="97"/>
    </row>
    <row r="301" spans="1:21" s="194" customFormat="1" ht="20.25" hidden="1" customHeight="1" x14ac:dyDescent="0.25">
      <c r="A301" s="172" t="s">
        <v>329</v>
      </c>
      <c r="B301" s="172"/>
      <c r="C301" s="195" t="s">
        <v>376</v>
      </c>
      <c r="D301" s="195" t="s">
        <v>379</v>
      </c>
      <c r="E301" s="195" t="s">
        <v>380</v>
      </c>
      <c r="F301" s="187" t="e">
        <f>+#REF!+#REF!+#REF!</f>
        <v>#REF!</v>
      </c>
      <c r="G301" s="187" t="e">
        <f>+#REF!+#REF!+Q301+R301+S301+#REF!</f>
        <v>#REF!</v>
      </c>
      <c r="H301" s="188" t="e">
        <f>+#REF!+#REF!+#REF!+#REF!+#REF!</f>
        <v>#REF!</v>
      </c>
      <c r="I301" s="108"/>
      <c r="J301" s="115"/>
      <c r="K301" s="115">
        <v>322</v>
      </c>
      <c r="L301" s="115"/>
      <c r="M301" s="115"/>
      <c r="N301" s="116"/>
      <c r="O301" s="10" t="s">
        <v>41</v>
      </c>
      <c r="P301" s="111" t="s">
        <v>151</v>
      </c>
      <c r="Q301" s="286">
        <f t="shared" ref="Q301:R301" si="220">Q302+Q314+Q319+Q327+Q330+Q335</f>
        <v>314300</v>
      </c>
      <c r="R301" s="286">
        <f t="shared" si="220"/>
        <v>147</v>
      </c>
      <c r="S301" s="286">
        <f t="shared" ref="S301" si="221">S302+S314+S319+S327+S330+S335</f>
        <v>314447</v>
      </c>
      <c r="T301" s="213"/>
      <c r="U301" s="97"/>
    </row>
    <row r="302" spans="1:21" s="98" customFormat="1" ht="20.25" hidden="1" customHeight="1" x14ac:dyDescent="0.25">
      <c r="A302" s="167" t="s">
        <v>329</v>
      </c>
      <c r="B302" s="167"/>
      <c r="C302" s="167"/>
      <c r="D302" s="180" t="s">
        <v>379</v>
      </c>
      <c r="E302" s="180" t="s">
        <v>380</v>
      </c>
      <c r="F302" s="182" t="e">
        <f>+#REF!+#REF!+#REF!</f>
        <v>#REF!</v>
      </c>
      <c r="G302" s="182" t="e">
        <f>+#REF!+#REF!+Q302+R302+S302+#REF!</f>
        <v>#REF!</v>
      </c>
      <c r="H302" s="183" t="e">
        <f>+#REF!+#REF!+#REF!+#REF!+#REF!</f>
        <v>#REF!</v>
      </c>
      <c r="I302" s="116"/>
      <c r="J302" s="116"/>
      <c r="K302" s="115"/>
      <c r="L302" s="115">
        <v>3221</v>
      </c>
      <c r="M302" s="115"/>
      <c r="N302" s="116"/>
      <c r="O302" s="10" t="s">
        <v>41</v>
      </c>
      <c r="P302" s="111" t="s">
        <v>152</v>
      </c>
      <c r="Q302" s="286">
        <f t="shared" ref="Q302:R302" si="222">Q303+Q306+Q308+Q310+Q312</f>
        <v>12000</v>
      </c>
      <c r="R302" s="286">
        <f t="shared" si="222"/>
        <v>-110</v>
      </c>
      <c r="S302" s="286">
        <f t="shared" ref="S302" si="223">S303+S306+S308+S310+S312</f>
        <v>11890</v>
      </c>
      <c r="T302" s="213"/>
      <c r="U302" s="97"/>
    </row>
    <row r="303" spans="1:21" s="98" customFormat="1" ht="20.25" hidden="1" customHeight="1" x14ac:dyDescent="0.25">
      <c r="A303" s="167" t="s">
        <v>329</v>
      </c>
      <c r="B303" s="167"/>
      <c r="C303" s="167"/>
      <c r="D303" s="167"/>
      <c r="E303" s="180" t="s">
        <v>380</v>
      </c>
      <c r="F303" s="182" t="e">
        <f>+#REF!+#REF!+#REF!</f>
        <v>#REF!</v>
      </c>
      <c r="G303" s="182" t="e">
        <f>+#REF!+#REF!+Q303+R303+S303+#REF!</f>
        <v>#REF!</v>
      </c>
      <c r="H303" s="183" t="e">
        <f>+#REF!+#REF!+#REF!+#REF!+#REF!</f>
        <v>#REF!</v>
      </c>
      <c r="I303" s="108"/>
      <c r="J303" s="115"/>
      <c r="K303" s="115"/>
      <c r="L303" s="115"/>
      <c r="M303" s="176">
        <v>32211</v>
      </c>
      <c r="N303" s="177"/>
      <c r="O303" s="178" t="s">
        <v>41</v>
      </c>
      <c r="P303" s="177" t="s">
        <v>153</v>
      </c>
      <c r="Q303" s="287">
        <f t="shared" ref="Q303:R303" si="224">Q304+Q305</f>
        <v>6500</v>
      </c>
      <c r="R303" s="287">
        <f t="shared" si="224"/>
        <v>-310</v>
      </c>
      <c r="S303" s="287">
        <f t="shared" ref="S303" si="225">S304+S305</f>
        <v>6190</v>
      </c>
      <c r="T303" s="213"/>
      <c r="U303" s="97"/>
    </row>
    <row r="304" spans="1:21" s="98" customFormat="1" ht="20.25" hidden="1" customHeight="1" x14ac:dyDescent="0.25">
      <c r="A304" s="167" t="s">
        <v>329</v>
      </c>
      <c r="B304" s="167"/>
      <c r="C304" s="167"/>
      <c r="D304" s="167"/>
      <c r="E304" s="167"/>
      <c r="F304" s="182" t="e">
        <f>+#REF!+#REF!+#REF!</f>
        <v>#REF!</v>
      </c>
      <c r="G304" s="182" t="e">
        <f>+#REF!+#REF!+Q304+R304+S304+#REF!</f>
        <v>#REF!</v>
      </c>
      <c r="H304" s="183" t="e">
        <f>+#REF!+#REF!+#REF!+#REF!+#REF!</f>
        <v>#REF!</v>
      </c>
      <c r="I304" s="116"/>
      <c r="J304" s="116"/>
      <c r="K304" s="115"/>
      <c r="L304" s="115"/>
      <c r="M304" s="9"/>
      <c r="N304" s="155">
        <v>322110</v>
      </c>
      <c r="O304" s="156" t="s">
        <v>41</v>
      </c>
      <c r="P304" s="157" t="s">
        <v>153</v>
      </c>
      <c r="Q304" s="289">
        <v>6500</v>
      </c>
      <c r="R304" s="289">
        <f>-370+40+20</f>
        <v>-310</v>
      </c>
      <c r="S304" s="289">
        <f t="shared" ref="S304:S305" si="226">+Q304+R304</f>
        <v>6190</v>
      </c>
      <c r="T304" s="213"/>
      <c r="U304" s="97"/>
    </row>
    <row r="305" spans="1:21" s="98" customFormat="1" ht="20.25" hidden="1" customHeight="1" x14ac:dyDescent="0.25">
      <c r="A305" s="167" t="s">
        <v>329</v>
      </c>
      <c r="B305" s="167"/>
      <c r="C305" s="167"/>
      <c r="D305" s="167"/>
      <c r="E305" s="167"/>
      <c r="F305" s="182" t="e">
        <f>+#REF!+#REF!+#REF!</f>
        <v>#REF!</v>
      </c>
      <c r="G305" s="182" t="e">
        <f>+#REF!+#REF!+Q305+R305+S305+#REF!</f>
        <v>#REF!</v>
      </c>
      <c r="H305" s="183" t="e">
        <f>+#REF!+#REF!+#REF!+#REF!+#REF!</f>
        <v>#REF!</v>
      </c>
      <c r="I305" s="116"/>
      <c r="J305" s="116"/>
      <c r="K305" s="115"/>
      <c r="L305" s="115"/>
      <c r="M305" s="9"/>
      <c r="N305" s="155">
        <v>322111</v>
      </c>
      <c r="O305" s="156" t="s">
        <v>41</v>
      </c>
      <c r="P305" s="157" t="s">
        <v>261</v>
      </c>
      <c r="Q305" s="289"/>
      <c r="R305" s="289"/>
      <c r="S305" s="289">
        <f t="shared" si="226"/>
        <v>0</v>
      </c>
      <c r="T305" s="213"/>
      <c r="U305" s="97"/>
    </row>
    <row r="306" spans="1:21" s="98" customFormat="1" ht="20.25" hidden="1" customHeight="1" x14ac:dyDescent="0.25">
      <c r="A306" s="167" t="s">
        <v>329</v>
      </c>
      <c r="B306" s="167"/>
      <c r="C306" s="167"/>
      <c r="D306" s="167"/>
      <c r="E306" s="180" t="s">
        <v>380</v>
      </c>
      <c r="F306" s="182" t="e">
        <f>+#REF!+#REF!+#REF!</f>
        <v>#REF!</v>
      </c>
      <c r="G306" s="182" t="e">
        <f>+#REF!+#REF!+Q306+R306+S306+#REF!</f>
        <v>#REF!</v>
      </c>
      <c r="H306" s="183" t="e">
        <f>+#REF!+#REF!+#REF!+#REF!+#REF!</f>
        <v>#REF!</v>
      </c>
      <c r="I306" s="108"/>
      <c r="J306" s="115"/>
      <c r="K306" s="115"/>
      <c r="L306" s="115"/>
      <c r="M306" s="176">
        <v>32212</v>
      </c>
      <c r="N306" s="177"/>
      <c r="O306" s="178" t="s">
        <v>41</v>
      </c>
      <c r="P306" s="177" t="s">
        <v>160</v>
      </c>
      <c r="Q306" s="287">
        <f t="shared" ref="Q306:S306" si="227">+Q307</f>
        <v>0</v>
      </c>
      <c r="R306" s="287">
        <f t="shared" si="227"/>
        <v>0</v>
      </c>
      <c r="S306" s="287">
        <f t="shared" si="227"/>
        <v>0</v>
      </c>
      <c r="T306" s="213"/>
      <c r="U306" s="97"/>
    </row>
    <row r="307" spans="1:21" s="98" customFormat="1" ht="20.25" hidden="1" customHeight="1" x14ac:dyDescent="0.25">
      <c r="A307" s="167" t="s">
        <v>329</v>
      </c>
      <c r="B307" s="167"/>
      <c r="C307" s="167"/>
      <c r="D307" s="167"/>
      <c r="E307" s="167"/>
      <c r="F307" s="182" t="e">
        <f>+#REF!+#REF!+#REF!</f>
        <v>#REF!</v>
      </c>
      <c r="G307" s="182" t="e">
        <f>+#REF!+#REF!+Q307+R307+S307+#REF!</f>
        <v>#REF!</v>
      </c>
      <c r="H307" s="183" t="e">
        <f>+#REF!+#REF!+#REF!+#REF!+#REF!</f>
        <v>#REF!</v>
      </c>
      <c r="I307" s="116"/>
      <c r="J307" s="116"/>
      <c r="K307" s="115"/>
      <c r="L307" s="115"/>
      <c r="M307" s="9"/>
      <c r="N307" s="155">
        <v>322120</v>
      </c>
      <c r="O307" s="156" t="s">
        <v>41</v>
      </c>
      <c r="P307" s="157" t="s">
        <v>160</v>
      </c>
      <c r="Q307" s="289"/>
      <c r="R307" s="289"/>
      <c r="S307" s="289">
        <f>+Q307+R307</f>
        <v>0</v>
      </c>
      <c r="T307" s="213"/>
      <c r="U307" s="97"/>
    </row>
    <row r="308" spans="1:21" s="98" customFormat="1" ht="20.25" hidden="1" customHeight="1" x14ac:dyDescent="0.25">
      <c r="A308" s="167" t="s">
        <v>329</v>
      </c>
      <c r="B308" s="167"/>
      <c r="C308" s="167"/>
      <c r="D308" s="167"/>
      <c r="E308" s="180" t="s">
        <v>380</v>
      </c>
      <c r="F308" s="182" t="e">
        <f>+#REF!+#REF!+#REF!</f>
        <v>#REF!</v>
      </c>
      <c r="G308" s="182" t="e">
        <f>+#REF!+#REF!+Q308+R308+S308+#REF!</f>
        <v>#REF!</v>
      </c>
      <c r="H308" s="183" t="e">
        <f>+#REF!+#REF!+#REF!+#REF!+#REF!</f>
        <v>#REF!</v>
      </c>
      <c r="I308" s="108"/>
      <c r="J308" s="115"/>
      <c r="K308" s="115"/>
      <c r="L308" s="115"/>
      <c r="M308" s="176">
        <v>32214</v>
      </c>
      <c r="N308" s="177"/>
      <c r="O308" s="178" t="s">
        <v>41</v>
      </c>
      <c r="P308" s="177" t="s">
        <v>161</v>
      </c>
      <c r="Q308" s="287">
        <f t="shared" ref="Q308:S308" si="228">Q309</f>
        <v>1500</v>
      </c>
      <c r="R308" s="287">
        <f t="shared" si="228"/>
        <v>170</v>
      </c>
      <c r="S308" s="287">
        <f t="shared" si="228"/>
        <v>1670</v>
      </c>
      <c r="T308" s="213"/>
      <c r="U308" s="97"/>
    </row>
    <row r="309" spans="1:21" s="98" customFormat="1" ht="20.25" hidden="1" customHeight="1" x14ac:dyDescent="0.25">
      <c r="A309" s="167" t="s">
        <v>329</v>
      </c>
      <c r="B309" s="167"/>
      <c r="C309" s="167"/>
      <c r="D309" s="167"/>
      <c r="E309" s="167"/>
      <c r="F309" s="182" t="e">
        <f>+#REF!+#REF!+#REF!</f>
        <v>#REF!</v>
      </c>
      <c r="G309" s="182" t="e">
        <f>+#REF!+#REF!+Q309+R309+S309+#REF!</f>
        <v>#REF!</v>
      </c>
      <c r="H309" s="183" t="e">
        <f>+#REF!+#REF!+#REF!+#REF!+#REF!</f>
        <v>#REF!</v>
      </c>
      <c r="I309" s="116"/>
      <c r="J309" s="116"/>
      <c r="K309" s="115"/>
      <c r="L309" s="115"/>
      <c r="M309" s="9"/>
      <c r="N309" s="155">
        <v>322140</v>
      </c>
      <c r="O309" s="156" t="s">
        <v>41</v>
      </c>
      <c r="P309" s="157" t="s">
        <v>161</v>
      </c>
      <c r="Q309" s="289">
        <v>1500</v>
      </c>
      <c r="R309" s="289">
        <f>130+40</f>
        <v>170</v>
      </c>
      <c r="S309" s="289">
        <f>+Q309+R309</f>
        <v>1670</v>
      </c>
      <c r="T309" s="213"/>
      <c r="U309" s="97"/>
    </row>
    <row r="310" spans="1:21" s="98" customFormat="1" ht="20.25" hidden="1" customHeight="1" x14ac:dyDescent="0.25">
      <c r="A310" s="167" t="s">
        <v>329</v>
      </c>
      <c r="B310" s="167"/>
      <c r="C310" s="167"/>
      <c r="D310" s="167"/>
      <c r="E310" s="180" t="s">
        <v>380</v>
      </c>
      <c r="F310" s="182" t="e">
        <f>+#REF!+#REF!+#REF!</f>
        <v>#REF!</v>
      </c>
      <c r="G310" s="182" t="e">
        <f>+#REF!+#REF!+Q310+R310+S310+#REF!</f>
        <v>#REF!</v>
      </c>
      <c r="H310" s="183" t="e">
        <f>+#REF!+#REF!+#REF!+#REF!+#REF!</f>
        <v>#REF!</v>
      </c>
      <c r="I310" s="108"/>
      <c r="J310" s="115"/>
      <c r="K310" s="115"/>
      <c r="L310" s="115"/>
      <c r="M310" s="176">
        <v>32216</v>
      </c>
      <c r="N310" s="177"/>
      <c r="O310" s="178" t="s">
        <v>41</v>
      </c>
      <c r="P310" s="177" t="s">
        <v>162</v>
      </c>
      <c r="Q310" s="287">
        <f t="shared" ref="Q310:S310" si="229">Q311</f>
        <v>4000</v>
      </c>
      <c r="R310" s="287">
        <f t="shared" si="229"/>
        <v>30</v>
      </c>
      <c r="S310" s="287">
        <f t="shared" si="229"/>
        <v>4030</v>
      </c>
      <c r="T310" s="213"/>
      <c r="U310" s="97"/>
    </row>
    <row r="311" spans="1:21" s="98" customFormat="1" ht="20.25" hidden="1" customHeight="1" x14ac:dyDescent="0.25">
      <c r="A311" s="167" t="s">
        <v>329</v>
      </c>
      <c r="B311" s="167"/>
      <c r="C311" s="167"/>
      <c r="D311" s="167"/>
      <c r="E311" s="167"/>
      <c r="F311" s="182" t="e">
        <f>+#REF!+#REF!+#REF!</f>
        <v>#REF!</v>
      </c>
      <c r="G311" s="182" t="e">
        <f>+#REF!+#REF!+Q311+R311+S311+#REF!</f>
        <v>#REF!</v>
      </c>
      <c r="H311" s="183" t="e">
        <f>+#REF!+#REF!+#REF!+#REF!+#REF!</f>
        <v>#REF!</v>
      </c>
      <c r="I311" s="116"/>
      <c r="J311" s="116"/>
      <c r="K311" s="115"/>
      <c r="L311" s="115"/>
      <c r="M311" s="9"/>
      <c r="N311" s="155">
        <v>322160</v>
      </c>
      <c r="O311" s="156" t="s">
        <v>41</v>
      </c>
      <c r="P311" s="157" t="s">
        <v>162</v>
      </c>
      <c r="Q311" s="289">
        <v>4000</v>
      </c>
      <c r="R311" s="289">
        <f>30</f>
        <v>30</v>
      </c>
      <c r="S311" s="289">
        <f>+Q311+R311</f>
        <v>4030</v>
      </c>
      <c r="T311" s="213"/>
      <c r="U311" s="97"/>
    </row>
    <row r="312" spans="1:21" s="98" customFormat="1" ht="20.25" hidden="1" customHeight="1" x14ac:dyDescent="0.25">
      <c r="A312" s="167" t="s">
        <v>329</v>
      </c>
      <c r="B312" s="167"/>
      <c r="C312" s="167"/>
      <c r="D312" s="167"/>
      <c r="E312" s="180" t="s">
        <v>380</v>
      </c>
      <c r="F312" s="182" t="e">
        <f>+#REF!+#REF!+#REF!</f>
        <v>#REF!</v>
      </c>
      <c r="G312" s="182" t="e">
        <f>+#REF!+#REF!+Q312+R312+S312+#REF!</f>
        <v>#REF!</v>
      </c>
      <c r="H312" s="183" t="e">
        <f>+#REF!+#REF!+#REF!+#REF!+#REF!</f>
        <v>#REF!</v>
      </c>
      <c r="I312" s="108"/>
      <c r="J312" s="115"/>
      <c r="K312" s="115"/>
      <c r="L312" s="115"/>
      <c r="M312" s="176">
        <v>32219</v>
      </c>
      <c r="N312" s="177"/>
      <c r="O312" s="178" t="s">
        <v>41</v>
      </c>
      <c r="P312" s="177" t="s">
        <v>163</v>
      </c>
      <c r="Q312" s="287">
        <f t="shared" ref="Q312:S312" si="230">+Q313</f>
        <v>0</v>
      </c>
      <c r="R312" s="287">
        <f t="shared" si="230"/>
        <v>0</v>
      </c>
      <c r="S312" s="287">
        <f t="shared" si="230"/>
        <v>0</v>
      </c>
      <c r="T312" s="213"/>
      <c r="U312" s="97"/>
    </row>
    <row r="313" spans="1:21" s="98" customFormat="1" ht="20.25" hidden="1" customHeight="1" x14ac:dyDescent="0.25">
      <c r="A313" s="167" t="s">
        <v>329</v>
      </c>
      <c r="B313" s="167"/>
      <c r="C313" s="167"/>
      <c r="D313" s="167"/>
      <c r="E313" s="167"/>
      <c r="F313" s="182" t="e">
        <f>+#REF!+#REF!+#REF!</f>
        <v>#REF!</v>
      </c>
      <c r="G313" s="182" t="e">
        <f>+#REF!+#REF!+Q313+R313+S313+#REF!</f>
        <v>#REF!</v>
      </c>
      <c r="H313" s="183" t="e">
        <f>+#REF!+#REF!+#REF!+#REF!+#REF!</f>
        <v>#REF!</v>
      </c>
      <c r="I313" s="116"/>
      <c r="J313" s="116"/>
      <c r="K313" s="115"/>
      <c r="L313" s="115"/>
      <c r="M313" s="9"/>
      <c r="N313" s="155">
        <v>322190</v>
      </c>
      <c r="O313" s="156" t="s">
        <v>41</v>
      </c>
      <c r="P313" s="157" t="s">
        <v>163</v>
      </c>
      <c r="Q313" s="289">
        <v>0</v>
      </c>
      <c r="R313" s="289"/>
      <c r="S313" s="289">
        <f>+Q313+R313</f>
        <v>0</v>
      </c>
      <c r="T313" s="213"/>
      <c r="U313" s="97"/>
    </row>
    <row r="314" spans="1:21" s="98" customFormat="1" ht="20.25" hidden="1" customHeight="1" x14ac:dyDescent="0.25">
      <c r="A314" s="167" t="s">
        <v>329</v>
      </c>
      <c r="B314" s="167"/>
      <c r="C314" s="167"/>
      <c r="D314" s="180" t="s">
        <v>379</v>
      </c>
      <c r="E314" s="180" t="s">
        <v>380</v>
      </c>
      <c r="F314" s="182" t="e">
        <f>+#REF!+#REF!+#REF!</f>
        <v>#REF!</v>
      </c>
      <c r="G314" s="182" t="e">
        <f>+#REF!+#REF!+Q314+R314+S314+#REF!</f>
        <v>#REF!</v>
      </c>
      <c r="H314" s="183" t="e">
        <f>+#REF!+#REF!+#REF!+#REF!+#REF!</f>
        <v>#REF!</v>
      </c>
      <c r="I314" s="116"/>
      <c r="J314" s="116"/>
      <c r="K314" s="115"/>
      <c r="L314" s="115">
        <v>3222</v>
      </c>
      <c r="M314" s="115"/>
      <c r="N314" s="116"/>
      <c r="O314" s="10" t="s">
        <v>41</v>
      </c>
      <c r="P314" s="111" t="s">
        <v>164</v>
      </c>
      <c r="Q314" s="286">
        <f t="shared" ref="Q314:R314" si="231">Q315+Q317</f>
        <v>282000</v>
      </c>
      <c r="R314" s="286">
        <f t="shared" si="231"/>
        <v>-1160</v>
      </c>
      <c r="S314" s="286">
        <f t="shared" ref="S314" si="232">S315+S317</f>
        <v>280840</v>
      </c>
      <c r="T314" s="213"/>
      <c r="U314" s="97"/>
    </row>
    <row r="315" spans="1:21" s="98" customFormat="1" ht="20.25" hidden="1" customHeight="1" x14ac:dyDescent="0.25">
      <c r="A315" s="167" t="s">
        <v>329</v>
      </c>
      <c r="B315" s="167"/>
      <c r="C315" s="167"/>
      <c r="D315" s="167"/>
      <c r="E315" s="180" t="s">
        <v>380</v>
      </c>
      <c r="F315" s="182" t="e">
        <f>+#REF!+#REF!+#REF!</f>
        <v>#REF!</v>
      </c>
      <c r="G315" s="182" t="e">
        <f>+#REF!+#REF!+Q315+R315+S315+#REF!</f>
        <v>#REF!</v>
      </c>
      <c r="H315" s="183" t="e">
        <f>+#REF!+#REF!+#REF!+#REF!+#REF!</f>
        <v>#REF!</v>
      </c>
      <c r="I315" s="108"/>
      <c r="J315" s="115"/>
      <c r="K315" s="115"/>
      <c r="L315" s="115"/>
      <c r="M315" s="176">
        <v>32221</v>
      </c>
      <c r="N315" s="177"/>
      <c r="O315" s="178" t="s">
        <v>41</v>
      </c>
      <c r="P315" s="177" t="s">
        <v>165</v>
      </c>
      <c r="Q315" s="287">
        <f t="shared" ref="Q315:S315" si="233">Q316</f>
        <v>210000</v>
      </c>
      <c r="R315" s="287">
        <f t="shared" si="233"/>
        <v>0</v>
      </c>
      <c r="S315" s="287">
        <f t="shared" si="233"/>
        <v>210000</v>
      </c>
      <c r="T315" s="213"/>
      <c r="U315" s="97"/>
    </row>
    <row r="316" spans="1:21" s="98" customFormat="1" ht="20.25" hidden="1" customHeight="1" x14ac:dyDescent="0.25">
      <c r="A316" s="167" t="s">
        <v>329</v>
      </c>
      <c r="B316" s="167"/>
      <c r="C316" s="167"/>
      <c r="D316" s="167"/>
      <c r="E316" s="167"/>
      <c r="F316" s="182" t="e">
        <f>+#REF!+#REF!+#REF!</f>
        <v>#REF!</v>
      </c>
      <c r="G316" s="182" t="e">
        <f>+#REF!+#REF!+Q316+R316+S316+#REF!</f>
        <v>#REF!</v>
      </c>
      <c r="H316" s="183" t="e">
        <f>+#REF!+#REF!+#REF!+#REF!+#REF!</f>
        <v>#REF!</v>
      </c>
      <c r="I316" s="116"/>
      <c r="J316" s="116"/>
      <c r="K316" s="115"/>
      <c r="L316" s="115"/>
      <c r="M316" s="9"/>
      <c r="N316" s="155">
        <v>322210</v>
      </c>
      <c r="O316" s="156" t="s">
        <v>41</v>
      </c>
      <c r="P316" s="157" t="s">
        <v>165</v>
      </c>
      <c r="Q316" s="289">
        <v>210000</v>
      </c>
      <c r="R316" s="289"/>
      <c r="S316" s="289">
        <f>+Q316+R316</f>
        <v>210000</v>
      </c>
      <c r="T316" s="213"/>
      <c r="U316" s="97"/>
    </row>
    <row r="317" spans="1:21" s="98" customFormat="1" ht="20.25" hidden="1" customHeight="1" x14ac:dyDescent="0.25">
      <c r="A317" s="167" t="s">
        <v>329</v>
      </c>
      <c r="B317" s="167"/>
      <c r="C317" s="167"/>
      <c r="D317" s="167"/>
      <c r="E317" s="180" t="s">
        <v>380</v>
      </c>
      <c r="F317" s="182" t="e">
        <f>+#REF!+#REF!+#REF!</f>
        <v>#REF!</v>
      </c>
      <c r="G317" s="182" t="e">
        <f>+#REF!+#REF!+Q317+R317+S317+#REF!</f>
        <v>#REF!</v>
      </c>
      <c r="H317" s="183" t="e">
        <f>+#REF!+#REF!+#REF!+#REF!+#REF!</f>
        <v>#REF!</v>
      </c>
      <c r="I317" s="108"/>
      <c r="J317" s="115"/>
      <c r="K317" s="115"/>
      <c r="L317" s="115"/>
      <c r="M317" s="176">
        <v>32222</v>
      </c>
      <c r="N317" s="177"/>
      <c r="O317" s="178" t="s">
        <v>41</v>
      </c>
      <c r="P317" s="177" t="s">
        <v>167</v>
      </c>
      <c r="Q317" s="287">
        <f t="shared" ref="Q317:S317" si="234">Q318</f>
        <v>72000</v>
      </c>
      <c r="R317" s="287">
        <f t="shared" si="234"/>
        <v>-1160</v>
      </c>
      <c r="S317" s="287">
        <f t="shared" si="234"/>
        <v>70840</v>
      </c>
      <c r="T317" s="213"/>
      <c r="U317" s="97"/>
    </row>
    <row r="318" spans="1:21" s="98" customFormat="1" ht="20.25" hidden="1" customHeight="1" x14ac:dyDescent="0.25">
      <c r="A318" s="167" t="s">
        <v>329</v>
      </c>
      <c r="B318" s="167"/>
      <c r="C318" s="167"/>
      <c r="D318" s="167"/>
      <c r="E318" s="167"/>
      <c r="F318" s="182" t="e">
        <f>+#REF!+#REF!+#REF!</f>
        <v>#REF!</v>
      </c>
      <c r="G318" s="182" t="e">
        <f>+#REF!+#REF!+Q318+R318+S318+#REF!</f>
        <v>#REF!</v>
      </c>
      <c r="H318" s="183" t="e">
        <f>+#REF!+#REF!+#REF!+#REF!+#REF!</f>
        <v>#REF!</v>
      </c>
      <c r="I318" s="116"/>
      <c r="J318" s="116"/>
      <c r="K318" s="115"/>
      <c r="L318" s="115"/>
      <c r="M318" s="9"/>
      <c r="N318" s="155">
        <v>322220</v>
      </c>
      <c r="O318" s="156" t="s">
        <v>41</v>
      </c>
      <c r="P318" s="157" t="s">
        <v>167</v>
      </c>
      <c r="Q318" s="289">
        <v>72000</v>
      </c>
      <c r="R318" s="289">
        <f>-1400+160+80</f>
        <v>-1160</v>
      </c>
      <c r="S318" s="289">
        <f>+Q318+R318</f>
        <v>70840</v>
      </c>
      <c r="T318" s="213"/>
      <c r="U318" s="97"/>
    </row>
    <row r="319" spans="1:21" s="98" customFormat="1" ht="20.25" hidden="1" customHeight="1" x14ac:dyDescent="0.25">
      <c r="A319" s="167" t="s">
        <v>329</v>
      </c>
      <c r="B319" s="167"/>
      <c r="C319" s="167"/>
      <c r="D319" s="180" t="s">
        <v>379</v>
      </c>
      <c r="E319" s="180" t="s">
        <v>380</v>
      </c>
      <c r="F319" s="182" t="e">
        <f>+#REF!+#REF!+#REF!</f>
        <v>#REF!</v>
      </c>
      <c r="G319" s="182" t="e">
        <f>+#REF!+#REF!+Q319+R319+S319+#REF!</f>
        <v>#REF!</v>
      </c>
      <c r="H319" s="183" t="e">
        <f>+#REF!+#REF!+#REF!+#REF!+#REF!</f>
        <v>#REF!</v>
      </c>
      <c r="I319" s="116"/>
      <c r="J319" s="116"/>
      <c r="K319" s="115"/>
      <c r="L319" s="115">
        <v>3223</v>
      </c>
      <c r="M319" s="115"/>
      <c r="N319" s="116"/>
      <c r="O319" s="10" t="s">
        <v>41</v>
      </c>
      <c r="P319" s="111" t="s">
        <v>170</v>
      </c>
      <c r="Q319" s="286">
        <f t="shared" ref="Q319:R319" si="235">Q320+Q323+Q325</f>
        <v>16000</v>
      </c>
      <c r="R319" s="286">
        <f t="shared" si="235"/>
        <v>1417</v>
      </c>
      <c r="S319" s="286">
        <f t="shared" ref="S319" si="236">S320+S323+S325</f>
        <v>17417</v>
      </c>
      <c r="T319" s="213"/>
      <c r="U319" s="97"/>
    </row>
    <row r="320" spans="1:21" s="98" customFormat="1" ht="20.25" hidden="1" customHeight="1" x14ac:dyDescent="0.25">
      <c r="A320" s="167" t="s">
        <v>329</v>
      </c>
      <c r="B320" s="167"/>
      <c r="C320" s="167"/>
      <c r="D320" s="167"/>
      <c r="E320" s="180" t="s">
        <v>380</v>
      </c>
      <c r="F320" s="182" t="e">
        <f>+#REF!+#REF!+#REF!</f>
        <v>#REF!</v>
      </c>
      <c r="G320" s="182" t="e">
        <f>+#REF!+#REF!+Q320+R320+S320+#REF!</f>
        <v>#REF!</v>
      </c>
      <c r="H320" s="183" t="e">
        <f>+#REF!+#REF!+#REF!+#REF!+#REF!</f>
        <v>#REF!</v>
      </c>
      <c r="I320" s="108"/>
      <c r="J320" s="115"/>
      <c r="K320" s="115"/>
      <c r="L320" s="115"/>
      <c r="M320" s="176">
        <v>32231</v>
      </c>
      <c r="N320" s="177"/>
      <c r="O320" s="178" t="s">
        <v>41</v>
      </c>
      <c r="P320" s="177" t="s">
        <v>171</v>
      </c>
      <c r="Q320" s="287">
        <f t="shared" ref="Q320:R320" si="237">Q321+Q322</f>
        <v>9500</v>
      </c>
      <c r="R320" s="287">
        <f t="shared" si="237"/>
        <v>752</v>
      </c>
      <c r="S320" s="287">
        <f t="shared" ref="S320" si="238">S321+S322</f>
        <v>10252</v>
      </c>
      <c r="T320" s="213"/>
      <c r="U320" s="97"/>
    </row>
    <row r="321" spans="1:21" s="98" customFormat="1" ht="20.25" hidden="1" customHeight="1" x14ac:dyDescent="0.25">
      <c r="A321" s="167" t="s">
        <v>329</v>
      </c>
      <c r="B321" s="167"/>
      <c r="C321" s="167"/>
      <c r="D321" s="167"/>
      <c r="E321" s="167"/>
      <c r="F321" s="182" t="e">
        <f>+#REF!+#REF!+#REF!</f>
        <v>#REF!</v>
      </c>
      <c r="G321" s="182" t="e">
        <f>+#REF!+#REF!+Q321+R321+S321+#REF!</f>
        <v>#REF!</v>
      </c>
      <c r="H321" s="183" t="e">
        <f>+#REF!+#REF!+#REF!+#REF!+#REF!</f>
        <v>#REF!</v>
      </c>
      <c r="I321" s="116"/>
      <c r="J321" s="116"/>
      <c r="K321" s="115"/>
      <c r="L321" s="115"/>
      <c r="M321" s="9"/>
      <c r="N321" s="155">
        <v>322310</v>
      </c>
      <c r="O321" s="156" t="s">
        <v>41</v>
      </c>
      <c r="P321" s="157" t="s">
        <v>171</v>
      </c>
      <c r="Q321" s="289">
        <v>9500</v>
      </c>
      <c r="R321" s="289">
        <f>452+150+150</f>
        <v>752</v>
      </c>
      <c r="S321" s="289">
        <f t="shared" ref="S321:S322" si="239">+Q321+R321</f>
        <v>10252</v>
      </c>
      <c r="T321" s="213"/>
      <c r="U321" s="97"/>
    </row>
    <row r="322" spans="1:21" s="98" customFormat="1" ht="20.25" hidden="1" customHeight="1" x14ac:dyDescent="0.25">
      <c r="A322" s="167" t="s">
        <v>329</v>
      </c>
      <c r="B322" s="167"/>
      <c r="C322" s="167"/>
      <c r="D322" s="167"/>
      <c r="E322" s="167"/>
      <c r="F322" s="182" t="e">
        <f>+#REF!+#REF!+#REF!</f>
        <v>#REF!</v>
      </c>
      <c r="G322" s="182" t="e">
        <f>+#REF!+#REF!+Q322+R322+S322+#REF!</f>
        <v>#REF!</v>
      </c>
      <c r="H322" s="183" t="e">
        <f>+#REF!+#REF!+#REF!+#REF!+#REF!</f>
        <v>#REF!</v>
      </c>
      <c r="I322" s="116"/>
      <c r="J322" s="116"/>
      <c r="K322" s="115"/>
      <c r="L322" s="115"/>
      <c r="M322" s="9"/>
      <c r="N322" s="155">
        <v>322311</v>
      </c>
      <c r="O322" s="156" t="s">
        <v>41</v>
      </c>
      <c r="P322" s="157" t="s">
        <v>262</v>
      </c>
      <c r="Q322" s="289"/>
      <c r="R322" s="289"/>
      <c r="S322" s="289">
        <f t="shared" si="239"/>
        <v>0</v>
      </c>
      <c r="T322" s="213"/>
      <c r="U322" s="97"/>
    </row>
    <row r="323" spans="1:21" s="98" customFormat="1" ht="20.25" hidden="1" customHeight="1" x14ac:dyDescent="0.25">
      <c r="A323" s="167" t="s">
        <v>329</v>
      </c>
      <c r="B323" s="167"/>
      <c r="C323" s="167"/>
      <c r="D323" s="167"/>
      <c r="E323" s="180" t="s">
        <v>380</v>
      </c>
      <c r="F323" s="182" t="e">
        <f>+#REF!+#REF!+#REF!</f>
        <v>#REF!</v>
      </c>
      <c r="G323" s="182" t="e">
        <f>+#REF!+#REF!+Q323+R323+S323+#REF!</f>
        <v>#REF!</v>
      </c>
      <c r="H323" s="183" t="e">
        <f>+#REF!+#REF!+#REF!+#REF!+#REF!</f>
        <v>#REF!</v>
      </c>
      <c r="I323" s="108"/>
      <c r="J323" s="115"/>
      <c r="K323" s="115"/>
      <c r="L323" s="115"/>
      <c r="M323" s="176">
        <v>32233</v>
      </c>
      <c r="N323" s="177"/>
      <c r="O323" s="178" t="s">
        <v>41</v>
      </c>
      <c r="P323" s="177" t="s">
        <v>173</v>
      </c>
      <c r="Q323" s="287">
        <f t="shared" ref="Q323:S323" si="240">Q324</f>
        <v>2500</v>
      </c>
      <c r="R323" s="287">
        <f t="shared" si="240"/>
        <v>665</v>
      </c>
      <c r="S323" s="287">
        <f t="shared" si="240"/>
        <v>3165</v>
      </c>
      <c r="T323" s="213"/>
      <c r="U323" s="97"/>
    </row>
    <row r="324" spans="1:21" s="98" customFormat="1" ht="20.25" hidden="1" customHeight="1" x14ac:dyDescent="0.25">
      <c r="A324" s="167" t="s">
        <v>329</v>
      </c>
      <c r="B324" s="167"/>
      <c r="C324" s="167"/>
      <c r="D324" s="167"/>
      <c r="E324" s="167"/>
      <c r="F324" s="182" t="e">
        <f>+#REF!+#REF!+#REF!</f>
        <v>#REF!</v>
      </c>
      <c r="G324" s="182" t="e">
        <f>+#REF!+#REF!+Q324+R324+S324+#REF!</f>
        <v>#REF!</v>
      </c>
      <c r="H324" s="183" t="e">
        <f>+#REF!+#REF!+#REF!+#REF!+#REF!</f>
        <v>#REF!</v>
      </c>
      <c r="I324" s="116"/>
      <c r="J324" s="116"/>
      <c r="K324" s="115"/>
      <c r="L324" s="115"/>
      <c r="M324" s="9"/>
      <c r="N324" s="155">
        <v>322330</v>
      </c>
      <c r="O324" s="156" t="s">
        <v>41</v>
      </c>
      <c r="P324" s="157" t="s">
        <v>173</v>
      </c>
      <c r="Q324" s="289">
        <v>2500</v>
      </c>
      <c r="R324" s="289">
        <f>345+200+120</f>
        <v>665</v>
      </c>
      <c r="S324" s="289">
        <f>+Q324+R324</f>
        <v>3165</v>
      </c>
      <c r="T324" s="213"/>
      <c r="U324" s="97"/>
    </row>
    <row r="325" spans="1:21" s="98" customFormat="1" ht="20.25" hidden="1" customHeight="1" x14ac:dyDescent="0.25">
      <c r="A325" s="167" t="s">
        <v>329</v>
      </c>
      <c r="B325" s="167"/>
      <c r="C325" s="167"/>
      <c r="D325" s="167"/>
      <c r="E325" s="180" t="s">
        <v>380</v>
      </c>
      <c r="F325" s="182" t="e">
        <f>+#REF!+#REF!+#REF!</f>
        <v>#REF!</v>
      </c>
      <c r="G325" s="182" t="e">
        <f>+#REF!+#REF!+Q325+R325+S325+#REF!</f>
        <v>#REF!</v>
      </c>
      <c r="H325" s="183" t="e">
        <f>+#REF!+#REF!+#REF!+#REF!+#REF!</f>
        <v>#REF!</v>
      </c>
      <c r="I325" s="108"/>
      <c r="J325" s="115"/>
      <c r="K325" s="115"/>
      <c r="L325" s="115"/>
      <c r="M325" s="176">
        <v>32234</v>
      </c>
      <c r="N325" s="177"/>
      <c r="O325" s="178" t="s">
        <v>41</v>
      </c>
      <c r="P325" s="177" t="s">
        <v>174</v>
      </c>
      <c r="Q325" s="287">
        <f t="shared" ref="Q325:S325" si="241">Q326</f>
        <v>4000</v>
      </c>
      <c r="R325" s="287">
        <f t="shared" si="241"/>
        <v>0</v>
      </c>
      <c r="S325" s="287">
        <f t="shared" si="241"/>
        <v>4000</v>
      </c>
      <c r="T325" s="213"/>
      <c r="U325" s="97"/>
    </row>
    <row r="326" spans="1:21" s="98" customFormat="1" ht="20.25" hidden="1" customHeight="1" x14ac:dyDescent="0.25">
      <c r="A326" s="167" t="s">
        <v>329</v>
      </c>
      <c r="B326" s="167"/>
      <c r="C326" s="167"/>
      <c r="D326" s="167"/>
      <c r="E326" s="167"/>
      <c r="F326" s="182" t="e">
        <f>+#REF!+#REF!+#REF!</f>
        <v>#REF!</v>
      </c>
      <c r="G326" s="182" t="e">
        <f>+#REF!+#REF!+Q326+R326+S326+#REF!</f>
        <v>#REF!</v>
      </c>
      <c r="H326" s="183" t="e">
        <f>+#REF!+#REF!+#REF!+#REF!+#REF!</f>
        <v>#REF!</v>
      </c>
      <c r="I326" s="116"/>
      <c r="J326" s="116"/>
      <c r="K326" s="115"/>
      <c r="L326" s="115"/>
      <c r="M326" s="9"/>
      <c r="N326" s="155">
        <v>322340</v>
      </c>
      <c r="O326" s="156" t="s">
        <v>41</v>
      </c>
      <c r="P326" s="157" t="s">
        <v>174</v>
      </c>
      <c r="Q326" s="289">
        <v>4000</v>
      </c>
      <c r="R326" s="289"/>
      <c r="S326" s="289">
        <f>+Q326+R326</f>
        <v>4000</v>
      </c>
      <c r="T326" s="213"/>
      <c r="U326" s="97"/>
    </row>
    <row r="327" spans="1:21" s="98" customFormat="1" ht="20.25" hidden="1" customHeight="1" x14ac:dyDescent="0.25">
      <c r="A327" s="167" t="s">
        <v>329</v>
      </c>
      <c r="B327" s="167"/>
      <c r="C327" s="167"/>
      <c r="D327" s="180" t="s">
        <v>379</v>
      </c>
      <c r="E327" s="180" t="s">
        <v>380</v>
      </c>
      <c r="F327" s="182" t="e">
        <f>+#REF!+#REF!+#REF!</f>
        <v>#REF!</v>
      </c>
      <c r="G327" s="182" t="e">
        <f>+#REF!+#REF!+Q327+R327+S327+#REF!</f>
        <v>#REF!</v>
      </c>
      <c r="H327" s="183" t="e">
        <f>+#REF!+#REF!+#REF!+#REF!+#REF!</f>
        <v>#REF!</v>
      </c>
      <c r="I327" s="116"/>
      <c r="J327" s="116"/>
      <c r="K327" s="115"/>
      <c r="L327" s="115">
        <v>3224</v>
      </c>
      <c r="M327" s="115"/>
      <c r="N327" s="116"/>
      <c r="O327" s="10" t="s">
        <v>41</v>
      </c>
      <c r="P327" s="118" t="s">
        <v>175</v>
      </c>
      <c r="Q327" s="286">
        <f t="shared" ref="Q327:S328" si="242">+Q328</f>
        <v>0</v>
      </c>
      <c r="R327" s="286">
        <f t="shared" si="242"/>
        <v>0</v>
      </c>
      <c r="S327" s="286">
        <f t="shared" si="242"/>
        <v>0</v>
      </c>
      <c r="T327" s="213"/>
      <c r="U327" s="97"/>
    </row>
    <row r="328" spans="1:21" s="98" customFormat="1" ht="20.25" hidden="1" customHeight="1" x14ac:dyDescent="0.25">
      <c r="A328" s="167" t="s">
        <v>329</v>
      </c>
      <c r="B328" s="167"/>
      <c r="C328" s="167"/>
      <c r="D328" s="167"/>
      <c r="E328" s="180" t="s">
        <v>380</v>
      </c>
      <c r="F328" s="182" t="e">
        <f>+#REF!+#REF!+#REF!</f>
        <v>#REF!</v>
      </c>
      <c r="G328" s="182" t="e">
        <f>+#REF!+#REF!+Q328+R328+S328+#REF!</f>
        <v>#REF!</v>
      </c>
      <c r="H328" s="183" t="e">
        <f>+#REF!+#REF!+#REF!+#REF!+#REF!</f>
        <v>#REF!</v>
      </c>
      <c r="I328" s="108"/>
      <c r="J328" s="115"/>
      <c r="K328" s="115"/>
      <c r="L328" s="115"/>
      <c r="M328" s="176">
        <v>32242</v>
      </c>
      <c r="N328" s="177"/>
      <c r="O328" s="178" t="s">
        <v>41</v>
      </c>
      <c r="P328" s="177" t="s">
        <v>176</v>
      </c>
      <c r="Q328" s="287">
        <f t="shared" si="242"/>
        <v>0</v>
      </c>
      <c r="R328" s="287">
        <f t="shared" si="242"/>
        <v>0</v>
      </c>
      <c r="S328" s="287">
        <f t="shared" si="242"/>
        <v>0</v>
      </c>
      <c r="T328" s="213"/>
      <c r="U328" s="97"/>
    </row>
    <row r="329" spans="1:21" s="98" customFormat="1" ht="25.5" hidden="1" customHeight="1" x14ac:dyDescent="0.25">
      <c r="A329" s="167" t="s">
        <v>329</v>
      </c>
      <c r="B329" s="167"/>
      <c r="C329" s="167"/>
      <c r="D329" s="167"/>
      <c r="E329" s="167"/>
      <c r="F329" s="182" t="e">
        <f>+#REF!+#REF!+#REF!</f>
        <v>#REF!</v>
      </c>
      <c r="G329" s="182" t="e">
        <f>+#REF!+#REF!+Q329+R329+S329+#REF!</f>
        <v>#REF!</v>
      </c>
      <c r="H329" s="183" t="e">
        <f>+#REF!+#REF!+#REF!+#REF!+#REF!</f>
        <v>#REF!</v>
      </c>
      <c r="I329" s="116"/>
      <c r="J329" s="116"/>
      <c r="K329" s="115"/>
      <c r="L329" s="115"/>
      <c r="M329" s="9"/>
      <c r="N329" s="155">
        <v>322420</v>
      </c>
      <c r="O329" s="156" t="s">
        <v>41</v>
      </c>
      <c r="P329" s="157" t="s">
        <v>176</v>
      </c>
      <c r="Q329" s="289">
        <v>0</v>
      </c>
      <c r="R329" s="289"/>
      <c r="S329" s="289">
        <f>+Q329+R329</f>
        <v>0</v>
      </c>
      <c r="T329" s="213"/>
      <c r="U329" s="97"/>
    </row>
    <row r="330" spans="1:21" s="98" customFormat="1" ht="20.25" hidden="1" customHeight="1" x14ac:dyDescent="0.25">
      <c r="A330" s="167" t="s">
        <v>329</v>
      </c>
      <c r="B330" s="167"/>
      <c r="C330" s="167"/>
      <c r="D330" s="180" t="s">
        <v>379</v>
      </c>
      <c r="E330" s="180" t="s">
        <v>380</v>
      </c>
      <c r="F330" s="182" t="e">
        <f>+#REF!+#REF!+#REF!</f>
        <v>#REF!</v>
      </c>
      <c r="G330" s="182" t="e">
        <f>+#REF!+#REF!+Q330+R330+S330+#REF!</f>
        <v>#REF!</v>
      </c>
      <c r="H330" s="183" t="e">
        <f>+#REF!+#REF!+#REF!+#REF!+#REF!</f>
        <v>#REF!</v>
      </c>
      <c r="I330" s="116"/>
      <c r="J330" s="116"/>
      <c r="K330" s="115"/>
      <c r="L330" s="115">
        <v>3225</v>
      </c>
      <c r="M330" s="115"/>
      <c r="N330" s="116"/>
      <c r="O330" s="10" t="s">
        <v>41</v>
      </c>
      <c r="P330" s="118" t="s">
        <v>177</v>
      </c>
      <c r="Q330" s="286">
        <f t="shared" ref="Q330:R330" si="243">Q331+Q333</f>
        <v>1300</v>
      </c>
      <c r="R330" s="286">
        <f t="shared" si="243"/>
        <v>0</v>
      </c>
      <c r="S330" s="286">
        <f t="shared" ref="S330" si="244">S331+S333</f>
        <v>1300</v>
      </c>
      <c r="T330" s="213"/>
      <c r="U330" s="97"/>
    </row>
    <row r="331" spans="1:21" s="98" customFormat="1" ht="20.25" hidden="1" customHeight="1" x14ac:dyDescent="0.25">
      <c r="A331" s="167" t="s">
        <v>329</v>
      </c>
      <c r="B331" s="167"/>
      <c r="C331" s="167"/>
      <c r="D331" s="167"/>
      <c r="E331" s="180" t="s">
        <v>380</v>
      </c>
      <c r="F331" s="182" t="e">
        <f>+#REF!+#REF!+#REF!</f>
        <v>#REF!</v>
      </c>
      <c r="G331" s="182" t="e">
        <f>+#REF!+#REF!+Q331+R331+S331+#REF!</f>
        <v>#REF!</v>
      </c>
      <c r="H331" s="183" t="e">
        <f>+#REF!+#REF!+#REF!+#REF!+#REF!</f>
        <v>#REF!</v>
      </c>
      <c r="I331" s="108"/>
      <c r="J331" s="115"/>
      <c r="K331" s="115"/>
      <c r="L331" s="115"/>
      <c r="M331" s="176">
        <v>32251</v>
      </c>
      <c r="N331" s="177"/>
      <c r="O331" s="178" t="s">
        <v>41</v>
      </c>
      <c r="P331" s="177" t="s">
        <v>178</v>
      </c>
      <c r="Q331" s="287">
        <f t="shared" ref="Q331:S331" si="245">Q332</f>
        <v>500</v>
      </c>
      <c r="R331" s="287">
        <f t="shared" si="245"/>
        <v>0</v>
      </c>
      <c r="S331" s="287">
        <f t="shared" si="245"/>
        <v>500</v>
      </c>
      <c r="T331" s="213"/>
      <c r="U331" s="97"/>
    </row>
    <row r="332" spans="1:21" s="98" customFormat="1" ht="20.25" hidden="1" customHeight="1" x14ac:dyDescent="0.25">
      <c r="A332" s="167" t="s">
        <v>329</v>
      </c>
      <c r="B332" s="167"/>
      <c r="C332" s="167"/>
      <c r="D332" s="167"/>
      <c r="E332" s="167"/>
      <c r="F332" s="182" t="e">
        <f>+#REF!+#REF!+#REF!</f>
        <v>#REF!</v>
      </c>
      <c r="G332" s="182" t="e">
        <f>+#REF!+#REF!+Q332+R332+S332+#REF!</f>
        <v>#REF!</v>
      </c>
      <c r="H332" s="183" t="e">
        <f>+#REF!+#REF!+#REF!+#REF!+#REF!</f>
        <v>#REF!</v>
      </c>
      <c r="I332" s="116"/>
      <c r="J332" s="116"/>
      <c r="K332" s="115"/>
      <c r="L332" s="115"/>
      <c r="M332" s="9"/>
      <c r="N332" s="155">
        <v>322510</v>
      </c>
      <c r="O332" s="156" t="s">
        <v>41</v>
      </c>
      <c r="P332" s="157" t="s">
        <v>178</v>
      </c>
      <c r="Q332" s="289">
        <v>500</v>
      </c>
      <c r="R332" s="289">
        <v>0</v>
      </c>
      <c r="S332" s="289">
        <f>+Q332+R332</f>
        <v>500</v>
      </c>
      <c r="T332" s="213"/>
      <c r="U332" s="97"/>
    </row>
    <row r="333" spans="1:21" s="98" customFormat="1" ht="20.25" hidden="1" customHeight="1" x14ac:dyDescent="0.25">
      <c r="A333" s="167" t="s">
        <v>329</v>
      </c>
      <c r="B333" s="167"/>
      <c r="C333" s="167"/>
      <c r="D333" s="167"/>
      <c r="E333" s="180" t="s">
        <v>380</v>
      </c>
      <c r="F333" s="182" t="e">
        <f>+#REF!+#REF!+#REF!</f>
        <v>#REF!</v>
      </c>
      <c r="G333" s="182" t="e">
        <f>+#REF!+#REF!+Q333+R333+S333+#REF!</f>
        <v>#REF!</v>
      </c>
      <c r="H333" s="183" t="e">
        <f>+#REF!+#REF!+#REF!+#REF!+#REF!</f>
        <v>#REF!</v>
      </c>
      <c r="I333" s="108"/>
      <c r="J333" s="115"/>
      <c r="K333" s="115"/>
      <c r="L333" s="115"/>
      <c r="M333" s="176">
        <v>32252</v>
      </c>
      <c r="N333" s="177"/>
      <c r="O333" s="178" t="s">
        <v>41</v>
      </c>
      <c r="P333" s="177" t="s">
        <v>179</v>
      </c>
      <c r="Q333" s="287">
        <f t="shared" ref="Q333:S333" si="246">+Q334</f>
        <v>800</v>
      </c>
      <c r="R333" s="287">
        <f t="shared" si="246"/>
        <v>0</v>
      </c>
      <c r="S333" s="287">
        <f t="shared" si="246"/>
        <v>800</v>
      </c>
      <c r="T333" s="213"/>
      <c r="U333" s="97"/>
    </row>
    <row r="334" spans="1:21" s="98" customFormat="1" ht="20.25" hidden="1" customHeight="1" x14ac:dyDescent="0.25">
      <c r="A334" s="167" t="s">
        <v>329</v>
      </c>
      <c r="B334" s="167"/>
      <c r="C334" s="167"/>
      <c r="D334" s="167"/>
      <c r="E334" s="167"/>
      <c r="F334" s="182" t="e">
        <f>+#REF!+#REF!+#REF!</f>
        <v>#REF!</v>
      </c>
      <c r="G334" s="182" t="e">
        <f>+#REF!+#REF!+Q334+R334+S334+#REF!</f>
        <v>#REF!</v>
      </c>
      <c r="H334" s="183" t="e">
        <f>+#REF!+#REF!+#REF!+#REF!+#REF!</f>
        <v>#REF!</v>
      </c>
      <c r="I334" s="116"/>
      <c r="J334" s="116"/>
      <c r="K334" s="115"/>
      <c r="L334" s="115"/>
      <c r="M334" s="9"/>
      <c r="N334" s="155">
        <v>322520</v>
      </c>
      <c r="O334" s="156" t="s">
        <v>41</v>
      </c>
      <c r="P334" s="157" t="s">
        <v>179</v>
      </c>
      <c r="Q334" s="289">
        <v>800</v>
      </c>
      <c r="R334" s="289"/>
      <c r="S334" s="289">
        <f>+Q334+R334</f>
        <v>800</v>
      </c>
      <c r="T334" s="213"/>
      <c r="U334" s="97"/>
    </row>
    <row r="335" spans="1:21" s="98" customFormat="1" ht="20.25" hidden="1" customHeight="1" x14ac:dyDescent="0.25">
      <c r="A335" s="167" t="s">
        <v>329</v>
      </c>
      <c r="B335" s="167"/>
      <c r="C335" s="167"/>
      <c r="D335" s="180" t="s">
        <v>379</v>
      </c>
      <c r="E335" s="180" t="s">
        <v>380</v>
      </c>
      <c r="F335" s="182" t="e">
        <f>+#REF!+#REF!+#REF!</f>
        <v>#REF!</v>
      </c>
      <c r="G335" s="182" t="e">
        <f>+#REF!+#REF!+Q335+R335+S335+#REF!</f>
        <v>#REF!</v>
      </c>
      <c r="H335" s="183" t="e">
        <f>+#REF!+#REF!+#REF!+#REF!+#REF!</f>
        <v>#REF!</v>
      </c>
      <c r="I335" s="116"/>
      <c r="J335" s="116"/>
      <c r="K335" s="115"/>
      <c r="L335" s="115">
        <v>3227</v>
      </c>
      <c r="M335" s="115"/>
      <c r="N335" s="116"/>
      <c r="O335" s="10" t="s">
        <v>41</v>
      </c>
      <c r="P335" s="111" t="s">
        <v>180</v>
      </c>
      <c r="Q335" s="286">
        <f t="shared" ref="Q335:S336" si="247">Q336</f>
        <v>3000</v>
      </c>
      <c r="R335" s="286">
        <f t="shared" si="247"/>
        <v>0</v>
      </c>
      <c r="S335" s="286">
        <f t="shared" si="247"/>
        <v>3000</v>
      </c>
      <c r="T335" s="213"/>
      <c r="U335" s="97"/>
    </row>
    <row r="336" spans="1:21" s="98" customFormat="1" ht="20.25" hidden="1" customHeight="1" x14ac:dyDescent="0.25">
      <c r="A336" s="167" t="s">
        <v>329</v>
      </c>
      <c r="B336" s="167"/>
      <c r="C336" s="167"/>
      <c r="D336" s="167"/>
      <c r="E336" s="180" t="s">
        <v>380</v>
      </c>
      <c r="F336" s="182" t="e">
        <f>+#REF!+#REF!+#REF!</f>
        <v>#REF!</v>
      </c>
      <c r="G336" s="182" t="e">
        <f>+#REF!+#REF!+Q336+R336+S336+#REF!</f>
        <v>#REF!</v>
      </c>
      <c r="H336" s="183" t="e">
        <f>+#REF!+#REF!+#REF!+#REF!+#REF!</f>
        <v>#REF!</v>
      </c>
      <c r="I336" s="108"/>
      <c r="J336" s="115"/>
      <c r="K336" s="115"/>
      <c r="L336" s="115"/>
      <c r="M336" s="176">
        <v>32271</v>
      </c>
      <c r="N336" s="177"/>
      <c r="O336" s="178" t="s">
        <v>41</v>
      </c>
      <c r="P336" s="177" t="s">
        <v>181</v>
      </c>
      <c r="Q336" s="287">
        <f t="shared" si="247"/>
        <v>3000</v>
      </c>
      <c r="R336" s="287">
        <f t="shared" si="247"/>
        <v>0</v>
      </c>
      <c r="S336" s="287">
        <f t="shared" si="247"/>
        <v>3000</v>
      </c>
      <c r="T336" s="213"/>
      <c r="U336" s="97"/>
    </row>
    <row r="337" spans="1:21" s="98" customFormat="1" ht="20.25" hidden="1" customHeight="1" x14ac:dyDescent="0.25">
      <c r="A337" s="167" t="s">
        <v>329</v>
      </c>
      <c r="B337" s="167"/>
      <c r="C337" s="167"/>
      <c r="D337" s="167"/>
      <c r="E337" s="167"/>
      <c r="F337" s="182" t="e">
        <f>+#REF!+#REF!+#REF!</f>
        <v>#REF!</v>
      </c>
      <c r="G337" s="182" t="e">
        <f>+#REF!+#REF!+Q337+R337+S337+#REF!</f>
        <v>#REF!</v>
      </c>
      <c r="H337" s="183" t="e">
        <f>+#REF!+#REF!+#REF!+#REF!+#REF!</f>
        <v>#REF!</v>
      </c>
      <c r="I337" s="116"/>
      <c r="J337" s="116"/>
      <c r="K337" s="115"/>
      <c r="L337" s="115"/>
      <c r="M337" s="9"/>
      <c r="N337" s="155">
        <v>322710</v>
      </c>
      <c r="O337" s="156" t="s">
        <v>41</v>
      </c>
      <c r="P337" s="157" t="s">
        <v>181</v>
      </c>
      <c r="Q337" s="289">
        <v>3000</v>
      </c>
      <c r="R337" s="289"/>
      <c r="S337" s="289">
        <f>+Q337+R337</f>
        <v>3000</v>
      </c>
      <c r="T337" s="213"/>
      <c r="U337" s="97"/>
    </row>
    <row r="338" spans="1:21" s="194" customFormat="1" ht="20.25" hidden="1" customHeight="1" x14ac:dyDescent="0.25">
      <c r="A338" s="172" t="s">
        <v>329</v>
      </c>
      <c r="B338" s="172"/>
      <c r="C338" s="195" t="s">
        <v>376</v>
      </c>
      <c r="D338" s="195" t="s">
        <v>379</v>
      </c>
      <c r="E338" s="195" t="s">
        <v>380</v>
      </c>
      <c r="F338" s="187" t="e">
        <f>+#REF!+#REF!+#REF!</f>
        <v>#REF!</v>
      </c>
      <c r="G338" s="187" t="e">
        <f>+#REF!+#REF!+Q338+R338+S338+#REF!</f>
        <v>#REF!</v>
      </c>
      <c r="H338" s="188" t="e">
        <f>+#REF!+#REF!+#REF!+#REF!+#REF!</f>
        <v>#REF!</v>
      </c>
      <c r="I338" s="108"/>
      <c r="J338" s="115"/>
      <c r="K338" s="115">
        <v>323</v>
      </c>
      <c r="L338" s="115"/>
      <c r="M338" s="115"/>
      <c r="N338" s="116"/>
      <c r="O338" s="10" t="s">
        <v>41</v>
      </c>
      <c r="P338" s="111" t="s">
        <v>182</v>
      </c>
      <c r="Q338" s="286">
        <f t="shared" ref="Q338" si="248">Q339+Q358+Q386+Q378+Q348+Q373+Q366+Q389+Q355</f>
        <v>99900</v>
      </c>
      <c r="R338" s="286">
        <f>R339+R358+R386+R378+R348+R373+R366+R389+R355</f>
        <v>14623</v>
      </c>
      <c r="S338" s="286">
        <f t="shared" ref="S338" si="249">S339+S358+S386+S378+S348+S373+S366+S389+S355</f>
        <v>114523</v>
      </c>
      <c r="T338" s="213"/>
      <c r="U338" s="97"/>
    </row>
    <row r="339" spans="1:21" s="98" customFormat="1" ht="20.25" hidden="1" customHeight="1" x14ac:dyDescent="0.25">
      <c r="A339" s="167" t="s">
        <v>329</v>
      </c>
      <c r="B339" s="167"/>
      <c r="C339" s="167"/>
      <c r="D339" s="180" t="s">
        <v>379</v>
      </c>
      <c r="E339" s="180" t="s">
        <v>380</v>
      </c>
      <c r="F339" s="182" t="e">
        <f>+#REF!+#REF!+#REF!</f>
        <v>#REF!</v>
      </c>
      <c r="G339" s="182" t="e">
        <f>+#REF!+#REF!+Q339+R339+S339+#REF!</f>
        <v>#REF!</v>
      </c>
      <c r="H339" s="183" t="e">
        <f>+#REF!+#REF!+#REF!+#REF!+#REF!</f>
        <v>#REF!</v>
      </c>
      <c r="I339" s="116"/>
      <c r="J339" s="116"/>
      <c r="K339" s="115"/>
      <c r="L339" s="115">
        <v>3231</v>
      </c>
      <c r="M339" s="115"/>
      <c r="N339" s="116"/>
      <c r="O339" s="10" t="s">
        <v>41</v>
      </c>
      <c r="P339" s="111" t="s">
        <v>183</v>
      </c>
      <c r="Q339" s="286">
        <f t="shared" ref="Q339" si="250">Q340+Q344+Q342+Q346</f>
        <v>10000</v>
      </c>
      <c r="R339" s="286">
        <f>R340+R344+R342+R346</f>
        <v>300</v>
      </c>
      <c r="S339" s="286">
        <f t="shared" ref="S339" si="251">S340+S344+S342+S346</f>
        <v>10300</v>
      </c>
      <c r="T339" s="213"/>
      <c r="U339" s="97"/>
    </row>
    <row r="340" spans="1:21" s="98" customFormat="1" ht="20.25" hidden="1" customHeight="1" x14ac:dyDescent="0.25">
      <c r="A340" s="167" t="s">
        <v>329</v>
      </c>
      <c r="B340" s="167"/>
      <c r="C340" s="167"/>
      <c r="D340" s="167"/>
      <c r="E340" s="180" t="s">
        <v>380</v>
      </c>
      <c r="F340" s="182" t="e">
        <f>+#REF!+#REF!+#REF!</f>
        <v>#REF!</v>
      </c>
      <c r="G340" s="182" t="e">
        <f>+#REF!+#REF!+Q340+R340+S340+#REF!</f>
        <v>#REF!</v>
      </c>
      <c r="H340" s="183" t="e">
        <f>+#REF!+#REF!+#REF!+#REF!+#REF!</f>
        <v>#REF!</v>
      </c>
      <c r="I340" s="108"/>
      <c r="J340" s="115"/>
      <c r="K340" s="115"/>
      <c r="L340" s="115"/>
      <c r="M340" s="176">
        <v>32311</v>
      </c>
      <c r="N340" s="177"/>
      <c r="O340" s="178" t="s">
        <v>41</v>
      </c>
      <c r="P340" s="177" t="s">
        <v>184</v>
      </c>
      <c r="Q340" s="287">
        <f t="shared" ref="Q340:S340" si="252">Q341</f>
        <v>8000</v>
      </c>
      <c r="R340" s="287">
        <f t="shared" si="252"/>
        <v>300</v>
      </c>
      <c r="S340" s="287">
        <f t="shared" si="252"/>
        <v>8300</v>
      </c>
      <c r="T340" s="213"/>
      <c r="U340" s="97"/>
    </row>
    <row r="341" spans="1:21" s="98" customFormat="1" ht="20.25" hidden="1" customHeight="1" x14ac:dyDescent="0.25">
      <c r="A341" s="167" t="s">
        <v>329</v>
      </c>
      <c r="B341" s="167"/>
      <c r="C341" s="167"/>
      <c r="D341" s="167"/>
      <c r="E341" s="167"/>
      <c r="F341" s="182" t="e">
        <f>+#REF!+#REF!+#REF!</f>
        <v>#REF!</v>
      </c>
      <c r="G341" s="182" t="e">
        <f>+#REF!+#REF!+Q341+R341+S341+#REF!</f>
        <v>#REF!</v>
      </c>
      <c r="H341" s="183" t="e">
        <f>+#REF!+#REF!+#REF!+#REF!+#REF!</f>
        <v>#REF!</v>
      </c>
      <c r="I341" s="116"/>
      <c r="J341" s="116"/>
      <c r="K341" s="115"/>
      <c r="L341" s="115"/>
      <c r="M341" s="9"/>
      <c r="N341" s="155">
        <v>323110</v>
      </c>
      <c r="O341" s="156" t="s">
        <v>41</v>
      </c>
      <c r="P341" s="157" t="s">
        <v>184</v>
      </c>
      <c r="Q341" s="289">
        <v>8000</v>
      </c>
      <c r="R341" s="289">
        <f>300</f>
        <v>300</v>
      </c>
      <c r="S341" s="289">
        <f>+Q341+R341</f>
        <v>8300</v>
      </c>
      <c r="T341" s="213"/>
      <c r="U341" s="97"/>
    </row>
    <row r="342" spans="1:21" s="98" customFormat="1" ht="20.25" hidden="1" customHeight="1" x14ac:dyDescent="0.25">
      <c r="A342" s="167" t="s">
        <v>329</v>
      </c>
      <c r="B342" s="167"/>
      <c r="C342" s="167"/>
      <c r="D342" s="167"/>
      <c r="E342" s="180" t="s">
        <v>380</v>
      </c>
      <c r="F342" s="182" t="e">
        <f>+#REF!+#REF!+#REF!</f>
        <v>#REF!</v>
      </c>
      <c r="G342" s="182" t="e">
        <f>+#REF!+#REF!+Q342+R342+S342+#REF!</f>
        <v>#REF!</v>
      </c>
      <c r="H342" s="183" t="e">
        <f>+#REF!+#REF!+#REF!+#REF!+#REF!</f>
        <v>#REF!</v>
      </c>
      <c r="I342" s="108"/>
      <c r="J342" s="115"/>
      <c r="K342" s="115"/>
      <c r="L342" s="115"/>
      <c r="M342" s="176">
        <v>32312</v>
      </c>
      <c r="N342" s="177"/>
      <c r="O342" s="178" t="s">
        <v>41</v>
      </c>
      <c r="P342" s="177" t="s">
        <v>185</v>
      </c>
      <c r="Q342" s="287">
        <f t="shared" ref="Q342:S342" si="253">+Q343</f>
        <v>0</v>
      </c>
      <c r="R342" s="287">
        <f t="shared" si="253"/>
        <v>0</v>
      </c>
      <c r="S342" s="287">
        <f t="shared" si="253"/>
        <v>0</v>
      </c>
      <c r="T342" s="213"/>
      <c r="U342" s="97"/>
    </row>
    <row r="343" spans="1:21" s="98" customFormat="1" ht="20.25" hidden="1" customHeight="1" x14ac:dyDescent="0.25">
      <c r="A343" s="167" t="s">
        <v>329</v>
      </c>
      <c r="B343" s="167"/>
      <c r="C343" s="167"/>
      <c r="D343" s="167"/>
      <c r="E343" s="167"/>
      <c r="F343" s="182" t="e">
        <f>+#REF!+#REF!+#REF!</f>
        <v>#REF!</v>
      </c>
      <c r="G343" s="182" t="e">
        <f>+#REF!+#REF!+Q343+R343+S343+#REF!</f>
        <v>#REF!</v>
      </c>
      <c r="H343" s="183" t="e">
        <f>+#REF!+#REF!+#REF!+#REF!+#REF!</f>
        <v>#REF!</v>
      </c>
      <c r="I343" s="116"/>
      <c r="J343" s="116"/>
      <c r="K343" s="115"/>
      <c r="L343" s="115"/>
      <c r="M343" s="9"/>
      <c r="N343" s="155">
        <v>323120</v>
      </c>
      <c r="O343" s="156" t="s">
        <v>41</v>
      </c>
      <c r="P343" s="157" t="s">
        <v>185</v>
      </c>
      <c r="Q343" s="289">
        <v>0</v>
      </c>
      <c r="R343" s="289"/>
      <c r="S343" s="289">
        <f>+Q343+R343</f>
        <v>0</v>
      </c>
      <c r="T343" s="213"/>
      <c r="U343" s="97"/>
    </row>
    <row r="344" spans="1:21" s="98" customFormat="1" ht="20.25" hidden="1" customHeight="1" x14ac:dyDescent="0.25">
      <c r="A344" s="167" t="s">
        <v>329</v>
      </c>
      <c r="B344" s="167"/>
      <c r="C344" s="167"/>
      <c r="D344" s="167"/>
      <c r="E344" s="180" t="s">
        <v>380</v>
      </c>
      <c r="F344" s="182" t="e">
        <f>+#REF!+#REF!+#REF!</f>
        <v>#REF!</v>
      </c>
      <c r="G344" s="182" t="e">
        <f>+#REF!+#REF!+Q344+R344+S344+#REF!</f>
        <v>#REF!</v>
      </c>
      <c r="H344" s="183" t="e">
        <f>+#REF!+#REF!+#REF!+#REF!+#REF!</f>
        <v>#REF!</v>
      </c>
      <c r="I344" s="108"/>
      <c r="J344" s="115"/>
      <c r="K344" s="115"/>
      <c r="L344" s="115"/>
      <c r="M344" s="176">
        <v>32313</v>
      </c>
      <c r="N344" s="177"/>
      <c r="O344" s="178" t="s">
        <v>41</v>
      </c>
      <c r="P344" s="177" t="s">
        <v>186</v>
      </c>
      <c r="Q344" s="287">
        <f t="shared" ref="Q344:S344" si="254">Q345</f>
        <v>2000</v>
      </c>
      <c r="R344" s="287">
        <f t="shared" si="254"/>
        <v>0</v>
      </c>
      <c r="S344" s="287">
        <f t="shared" si="254"/>
        <v>2000</v>
      </c>
      <c r="T344" s="213"/>
      <c r="U344" s="97"/>
    </row>
    <row r="345" spans="1:21" s="98" customFormat="1" ht="20.25" hidden="1" customHeight="1" x14ac:dyDescent="0.25">
      <c r="A345" s="167" t="s">
        <v>329</v>
      </c>
      <c r="B345" s="167"/>
      <c r="C345" s="167"/>
      <c r="D345" s="167"/>
      <c r="E345" s="167"/>
      <c r="F345" s="182" t="e">
        <f>+#REF!+#REF!+#REF!</f>
        <v>#REF!</v>
      </c>
      <c r="G345" s="182" t="e">
        <f>+#REF!+#REF!+Q345+R345+S345+#REF!</f>
        <v>#REF!</v>
      </c>
      <c r="H345" s="183" t="e">
        <f>+#REF!+#REF!+#REF!+#REF!+#REF!</f>
        <v>#REF!</v>
      </c>
      <c r="I345" s="116"/>
      <c r="J345" s="116"/>
      <c r="K345" s="115"/>
      <c r="L345" s="115"/>
      <c r="M345" s="9"/>
      <c r="N345" s="155">
        <v>323130</v>
      </c>
      <c r="O345" s="156" t="s">
        <v>41</v>
      </c>
      <c r="P345" s="157" t="s">
        <v>186</v>
      </c>
      <c r="Q345" s="289">
        <v>2000</v>
      </c>
      <c r="R345" s="289">
        <v>0</v>
      </c>
      <c r="S345" s="289">
        <f>+Q345+R345</f>
        <v>2000</v>
      </c>
      <c r="T345" s="213"/>
      <c r="U345" s="97"/>
    </row>
    <row r="346" spans="1:21" s="98" customFormat="1" ht="20.25" hidden="1" customHeight="1" x14ac:dyDescent="0.25">
      <c r="A346" s="167" t="s">
        <v>329</v>
      </c>
      <c r="B346" s="167"/>
      <c r="C346" s="167"/>
      <c r="D346" s="167"/>
      <c r="E346" s="180" t="s">
        <v>380</v>
      </c>
      <c r="F346" s="182" t="e">
        <f>+#REF!+#REF!+#REF!</f>
        <v>#REF!</v>
      </c>
      <c r="G346" s="182" t="e">
        <f>+#REF!+#REF!+Q346+R346+S346+#REF!</f>
        <v>#REF!</v>
      </c>
      <c r="H346" s="183" t="e">
        <f>+#REF!+#REF!+#REF!+#REF!+#REF!</f>
        <v>#REF!</v>
      </c>
      <c r="I346" s="108"/>
      <c r="J346" s="115"/>
      <c r="K346" s="115"/>
      <c r="L346" s="115"/>
      <c r="M346" s="176">
        <v>32319</v>
      </c>
      <c r="N346" s="177"/>
      <c r="O346" s="178" t="s">
        <v>41</v>
      </c>
      <c r="P346" s="177" t="s">
        <v>187</v>
      </c>
      <c r="Q346" s="287">
        <f t="shared" ref="Q346:S346" si="255">+Q347</f>
        <v>0</v>
      </c>
      <c r="R346" s="287">
        <f t="shared" si="255"/>
        <v>0</v>
      </c>
      <c r="S346" s="287">
        <f t="shared" si="255"/>
        <v>0</v>
      </c>
      <c r="T346" s="213"/>
      <c r="U346" s="97"/>
    </row>
    <row r="347" spans="1:21" s="98" customFormat="1" ht="20.25" hidden="1" customHeight="1" x14ac:dyDescent="0.25">
      <c r="A347" s="167" t="s">
        <v>329</v>
      </c>
      <c r="B347" s="167"/>
      <c r="C347" s="167"/>
      <c r="D347" s="167"/>
      <c r="E347" s="167"/>
      <c r="F347" s="182" t="e">
        <f>+#REF!+#REF!+#REF!</f>
        <v>#REF!</v>
      </c>
      <c r="G347" s="182" t="e">
        <f>+#REF!+#REF!+Q347+R347+S347+#REF!</f>
        <v>#REF!</v>
      </c>
      <c r="H347" s="183" t="e">
        <f>+#REF!+#REF!+#REF!+#REF!+#REF!</f>
        <v>#REF!</v>
      </c>
      <c r="I347" s="116"/>
      <c r="J347" s="116"/>
      <c r="K347" s="115"/>
      <c r="L347" s="115"/>
      <c r="M347" s="9"/>
      <c r="N347" s="155">
        <v>323190</v>
      </c>
      <c r="O347" s="156" t="s">
        <v>41</v>
      </c>
      <c r="P347" s="157" t="s">
        <v>187</v>
      </c>
      <c r="Q347" s="289">
        <v>0</v>
      </c>
      <c r="R347" s="289"/>
      <c r="S347" s="289">
        <f>+Q347+R347</f>
        <v>0</v>
      </c>
      <c r="T347" s="213"/>
      <c r="U347" s="97"/>
    </row>
    <row r="348" spans="1:21" s="98" customFormat="1" ht="25.5" hidden="1" customHeight="1" x14ac:dyDescent="0.25">
      <c r="A348" s="167" t="s">
        <v>329</v>
      </c>
      <c r="B348" s="167"/>
      <c r="C348" s="167"/>
      <c r="D348" s="180" t="s">
        <v>379</v>
      </c>
      <c r="E348" s="180" t="s">
        <v>380</v>
      </c>
      <c r="F348" s="182" t="e">
        <f>+#REF!+#REF!+#REF!</f>
        <v>#REF!</v>
      </c>
      <c r="G348" s="182" t="e">
        <f>+#REF!+#REF!+Q348+R348+S348+#REF!</f>
        <v>#REF!</v>
      </c>
      <c r="H348" s="183" t="e">
        <f>+#REF!+#REF!+#REF!+#REF!+#REF!</f>
        <v>#REF!</v>
      </c>
      <c r="I348" s="116"/>
      <c r="J348" s="116"/>
      <c r="K348" s="115"/>
      <c r="L348" s="115">
        <v>3232</v>
      </c>
      <c r="M348" s="9"/>
      <c r="N348" s="111"/>
      <c r="O348" s="10" t="s">
        <v>41</v>
      </c>
      <c r="P348" s="111" t="s">
        <v>189</v>
      </c>
      <c r="Q348" s="286">
        <f t="shared" ref="Q348" si="256">Q351+Q353</f>
        <v>30000</v>
      </c>
      <c r="R348" s="286">
        <f>R349+R351+R353</f>
        <v>0</v>
      </c>
      <c r="S348" s="286">
        <f>S351+S353+S349</f>
        <v>30000</v>
      </c>
      <c r="T348" s="213"/>
      <c r="U348" s="97"/>
    </row>
    <row r="349" spans="1:21" s="98" customFormat="1" ht="26.25" hidden="1" customHeight="1" x14ac:dyDescent="0.25">
      <c r="A349" s="167" t="s">
        <v>329</v>
      </c>
      <c r="B349" s="167"/>
      <c r="C349" s="167"/>
      <c r="D349" s="167"/>
      <c r="E349" s="180" t="s">
        <v>380</v>
      </c>
      <c r="F349" s="182" t="e">
        <f>+#REF!+#REF!+#REF!</f>
        <v>#REF!</v>
      </c>
      <c r="G349" s="182" t="e">
        <f>+#REF!+#REF!+Q349+R349+S349+#REF!</f>
        <v>#REF!</v>
      </c>
      <c r="H349" s="183" t="e">
        <f>+#REF!+#REF!+#REF!+#REF!+#REF!</f>
        <v>#REF!</v>
      </c>
      <c r="I349" s="108"/>
      <c r="J349" s="115"/>
      <c r="K349" s="115"/>
      <c r="L349" s="115"/>
      <c r="M349" s="176">
        <v>32321</v>
      </c>
      <c r="N349" s="177"/>
      <c r="O349" s="178" t="s">
        <v>41</v>
      </c>
      <c r="P349" s="177" t="s">
        <v>375</v>
      </c>
      <c r="Q349" s="287">
        <f t="shared" ref="Q349:S349" si="257">+Q350</f>
        <v>0</v>
      </c>
      <c r="R349" s="287">
        <f t="shared" si="257"/>
        <v>10000</v>
      </c>
      <c r="S349" s="287">
        <f t="shared" si="257"/>
        <v>10000</v>
      </c>
      <c r="T349" s="213"/>
      <c r="U349" s="97"/>
    </row>
    <row r="350" spans="1:21" s="98" customFormat="1" ht="24.75" hidden="1" customHeight="1" x14ac:dyDescent="0.25">
      <c r="A350" s="167" t="s">
        <v>329</v>
      </c>
      <c r="B350" s="167"/>
      <c r="C350" s="167"/>
      <c r="D350" s="167"/>
      <c r="E350" s="167"/>
      <c r="F350" s="182" t="e">
        <f>+#REF!+#REF!+#REF!</f>
        <v>#REF!</v>
      </c>
      <c r="G350" s="182" t="e">
        <f>+#REF!+#REF!+Q350+R350+S350+#REF!</f>
        <v>#REF!</v>
      </c>
      <c r="H350" s="183" t="e">
        <f>+#REF!+#REF!+#REF!+#REF!+#REF!</f>
        <v>#REF!</v>
      </c>
      <c r="I350" s="116"/>
      <c r="J350" s="116"/>
      <c r="K350" s="115"/>
      <c r="L350" s="115"/>
      <c r="M350" s="9"/>
      <c r="N350" s="155">
        <v>323210</v>
      </c>
      <c r="O350" s="156" t="s">
        <v>41</v>
      </c>
      <c r="P350" s="157" t="s">
        <v>375</v>
      </c>
      <c r="Q350" s="289">
        <v>0</v>
      </c>
      <c r="R350" s="289">
        <v>10000</v>
      </c>
      <c r="S350" s="289">
        <f>+Q350+R350</f>
        <v>10000</v>
      </c>
      <c r="T350" s="213"/>
      <c r="U350" s="97"/>
    </row>
    <row r="351" spans="1:21" s="98" customFormat="1" ht="26.25" hidden="1" customHeight="1" x14ac:dyDescent="0.25">
      <c r="A351" s="167" t="s">
        <v>329</v>
      </c>
      <c r="B351" s="167"/>
      <c r="C351" s="167"/>
      <c r="D351" s="167"/>
      <c r="E351" s="180" t="s">
        <v>380</v>
      </c>
      <c r="F351" s="182" t="e">
        <f>+#REF!+#REF!+#REF!</f>
        <v>#REF!</v>
      </c>
      <c r="G351" s="182" t="e">
        <f>+#REF!+#REF!+Q351+R351+S351+#REF!</f>
        <v>#REF!</v>
      </c>
      <c r="H351" s="183" t="e">
        <f>+#REF!+#REF!+#REF!+#REF!+#REF!</f>
        <v>#REF!</v>
      </c>
      <c r="I351" s="108"/>
      <c r="J351" s="115"/>
      <c r="K351" s="115"/>
      <c r="L351" s="115"/>
      <c r="M351" s="176">
        <v>32322</v>
      </c>
      <c r="N351" s="177"/>
      <c r="O351" s="178" t="s">
        <v>41</v>
      </c>
      <c r="P351" s="177" t="s">
        <v>190</v>
      </c>
      <c r="Q351" s="287">
        <f t="shared" ref="Q351:S351" si="258">Q352</f>
        <v>25000</v>
      </c>
      <c r="R351" s="287">
        <f t="shared" si="258"/>
        <v>-10000</v>
      </c>
      <c r="S351" s="287">
        <f t="shared" si="258"/>
        <v>15000</v>
      </c>
      <c r="T351" s="213"/>
      <c r="U351" s="97"/>
    </row>
    <row r="352" spans="1:21" s="98" customFormat="1" ht="24.75" hidden="1" customHeight="1" x14ac:dyDescent="0.25">
      <c r="A352" s="167" t="s">
        <v>329</v>
      </c>
      <c r="B352" s="167"/>
      <c r="C352" s="167"/>
      <c r="D352" s="167"/>
      <c r="E352" s="167"/>
      <c r="F352" s="182" t="e">
        <f>+#REF!+#REF!+#REF!</f>
        <v>#REF!</v>
      </c>
      <c r="G352" s="182" t="e">
        <f>+#REF!+#REF!+Q352+R352+S352+#REF!</f>
        <v>#REF!</v>
      </c>
      <c r="H352" s="183" t="e">
        <f>+#REF!+#REF!+#REF!+#REF!+#REF!</f>
        <v>#REF!</v>
      </c>
      <c r="I352" s="116"/>
      <c r="J352" s="116"/>
      <c r="K352" s="115"/>
      <c r="L352" s="115"/>
      <c r="M352" s="9"/>
      <c r="N352" s="155">
        <v>323220</v>
      </c>
      <c r="O352" s="156" t="s">
        <v>41</v>
      </c>
      <c r="P352" s="157" t="s">
        <v>190</v>
      </c>
      <c r="Q352" s="289">
        <v>25000</v>
      </c>
      <c r="R352" s="289">
        <v>-10000</v>
      </c>
      <c r="S352" s="289">
        <f>+Q352+R352</f>
        <v>15000</v>
      </c>
      <c r="T352" s="213"/>
      <c r="U352" s="97"/>
    </row>
    <row r="353" spans="1:21" s="98" customFormat="1" ht="27" hidden="1" customHeight="1" x14ac:dyDescent="0.25">
      <c r="A353" s="167" t="s">
        <v>329</v>
      </c>
      <c r="B353" s="167"/>
      <c r="C353" s="167"/>
      <c r="D353" s="167"/>
      <c r="E353" s="180" t="s">
        <v>380</v>
      </c>
      <c r="F353" s="182" t="e">
        <f>+#REF!+#REF!+#REF!</f>
        <v>#REF!</v>
      </c>
      <c r="G353" s="182" t="e">
        <f>+#REF!+#REF!+Q353+R353+S353+#REF!</f>
        <v>#REF!</v>
      </c>
      <c r="H353" s="183" t="e">
        <f>+#REF!+#REF!+#REF!+#REF!+#REF!</f>
        <v>#REF!</v>
      </c>
      <c r="I353" s="108"/>
      <c r="J353" s="115"/>
      <c r="K353" s="115"/>
      <c r="L353" s="115"/>
      <c r="M353" s="176">
        <v>32323</v>
      </c>
      <c r="N353" s="177"/>
      <c r="O353" s="178" t="s">
        <v>41</v>
      </c>
      <c r="P353" s="177" t="s">
        <v>191</v>
      </c>
      <c r="Q353" s="287">
        <f t="shared" ref="Q353:S353" si="259">Q354</f>
        <v>5000</v>
      </c>
      <c r="R353" s="287">
        <f t="shared" si="259"/>
        <v>0</v>
      </c>
      <c r="S353" s="287">
        <f t="shared" si="259"/>
        <v>5000</v>
      </c>
      <c r="T353" s="213"/>
      <c r="U353" s="97"/>
    </row>
    <row r="354" spans="1:21" s="98" customFormat="1" ht="24" hidden="1" customHeight="1" x14ac:dyDescent="0.25">
      <c r="A354" s="167" t="s">
        <v>329</v>
      </c>
      <c r="B354" s="167"/>
      <c r="C354" s="167"/>
      <c r="D354" s="167"/>
      <c r="E354" s="167"/>
      <c r="F354" s="182" t="e">
        <f>+#REF!+#REF!+#REF!</f>
        <v>#REF!</v>
      </c>
      <c r="G354" s="182" t="e">
        <f>+#REF!+#REF!+Q354+R354+S354+#REF!</f>
        <v>#REF!</v>
      </c>
      <c r="H354" s="183" t="e">
        <f>+#REF!+#REF!+#REF!+#REF!+#REF!</f>
        <v>#REF!</v>
      </c>
      <c r="I354" s="116"/>
      <c r="J354" s="116"/>
      <c r="K354" s="115"/>
      <c r="L354" s="115"/>
      <c r="M354" s="9"/>
      <c r="N354" s="155">
        <v>323230</v>
      </c>
      <c r="O354" s="156" t="s">
        <v>41</v>
      </c>
      <c r="P354" s="157" t="s">
        <v>191</v>
      </c>
      <c r="Q354" s="289">
        <v>5000</v>
      </c>
      <c r="R354" s="289"/>
      <c r="S354" s="289">
        <f>+Q354+R354</f>
        <v>5000</v>
      </c>
      <c r="T354" s="213"/>
      <c r="U354" s="97"/>
    </row>
    <row r="355" spans="1:21" s="98" customFormat="1" ht="20.25" hidden="1" customHeight="1" x14ac:dyDescent="0.25">
      <c r="A355" s="167" t="s">
        <v>329</v>
      </c>
      <c r="B355" s="167"/>
      <c r="C355" s="167"/>
      <c r="D355" s="180" t="s">
        <v>379</v>
      </c>
      <c r="E355" s="180" t="s">
        <v>380</v>
      </c>
      <c r="F355" s="182" t="e">
        <f>+#REF!+#REF!+#REF!</f>
        <v>#REF!</v>
      </c>
      <c r="G355" s="182" t="e">
        <f>+#REF!+#REF!+Q355+R355+S355+#REF!</f>
        <v>#REF!</v>
      </c>
      <c r="H355" s="183" t="e">
        <f>+#REF!+#REF!+#REF!+#REF!+#REF!</f>
        <v>#REF!</v>
      </c>
      <c r="I355" s="116"/>
      <c r="J355" s="116"/>
      <c r="K355" s="115"/>
      <c r="L355" s="115">
        <v>3233</v>
      </c>
      <c r="M355" s="115"/>
      <c r="N355" s="116"/>
      <c r="O355" s="10" t="s">
        <v>41</v>
      </c>
      <c r="P355" s="111" t="s">
        <v>192</v>
      </c>
      <c r="Q355" s="286">
        <f t="shared" ref="Q355:S356" si="260">+Q356</f>
        <v>0</v>
      </c>
      <c r="R355" s="286">
        <f t="shared" si="260"/>
        <v>0</v>
      </c>
      <c r="S355" s="286">
        <f t="shared" si="260"/>
        <v>0</v>
      </c>
      <c r="T355" s="213"/>
      <c r="U355" s="97"/>
    </row>
    <row r="356" spans="1:21" s="98" customFormat="1" ht="20.25" hidden="1" customHeight="1" x14ac:dyDescent="0.25">
      <c r="A356" s="167" t="s">
        <v>329</v>
      </c>
      <c r="B356" s="167"/>
      <c r="C356" s="167"/>
      <c r="D356" s="167"/>
      <c r="E356" s="180" t="s">
        <v>380</v>
      </c>
      <c r="F356" s="182" t="e">
        <f>+#REF!+#REF!+#REF!</f>
        <v>#REF!</v>
      </c>
      <c r="G356" s="182" t="e">
        <f>+#REF!+#REF!+Q356+R356+S356+#REF!</f>
        <v>#REF!</v>
      </c>
      <c r="H356" s="183" t="e">
        <f>+#REF!+#REF!+#REF!+#REF!+#REF!</f>
        <v>#REF!</v>
      </c>
      <c r="I356" s="108"/>
      <c r="J356" s="115"/>
      <c r="K356" s="115"/>
      <c r="L356" s="115"/>
      <c r="M356" s="176">
        <v>32339</v>
      </c>
      <c r="N356" s="177"/>
      <c r="O356" s="178" t="s">
        <v>41</v>
      </c>
      <c r="P356" s="177" t="s">
        <v>193</v>
      </c>
      <c r="Q356" s="287">
        <f t="shared" si="260"/>
        <v>0</v>
      </c>
      <c r="R356" s="287">
        <f t="shared" si="260"/>
        <v>0</v>
      </c>
      <c r="S356" s="287">
        <f t="shared" si="260"/>
        <v>0</v>
      </c>
      <c r="T356" s="213"/>
      <c r="U356" s="97"/>
    </row>
    <row r="357" spans="1:21" s="98" customFormat="1" ht="20.25" hidden="1" customHeight="1" x14ac:dyDescent="0.25">
      <c r="A357" s="167" t="s">
        <v>329</v>
      </c>
      <c r="B357" s="167"/>
      <c r="C357" s="167"/>
      <c r="D357" s="167"/>
      <c r="E357" s="167"/>
      <c r="F357" s="182" t="e">
        <f>+#REF!+#REF!+#REF!</f>
        <v>#REF!</v>
      </c>
      <c r="G357" s="182" t="e">
        <f>+#REF!+#REF!+Q357+R357+S357+#REF!</f>
        <v>#REF!</v>
      </c>
      <c r="H357" s="183" t="e">
        <f>+#REF!+#REF!+#REF!+#REF!+#REF!</f>
        <v>#REF!</v>
      </c>
      <c r="I357" s="116"/>
      <c r="J357" s="116"/>
      <c r="K357" s="115"/>
      <c r="L357" s="115"/>
      <c r="M357" s="9"/>
      <c r="N357" s="155">
        <v>323390</v>
      </c>
      <c r="O357" s="156" t="s">
        <v>41</v>
      </c>
      <c r="P357" s="157" t="s">
        <v>193</v>
      </c>
      <c r="Q357" s="289">
        <v>0</v>
      </c>
      <c r="R357" s="289"/>
      <c r="S357" s="289">
        <f>+Q357+R357</f>
        <v>0</v>
      </c>
      <c r="T357" s="213"/>
      <c r="U357" s="97"/>
    </row>
    <row r="358" spans="1:21" s="98" customFormat="1" ht="20.25" hidden="1" customHeight="1" x14ac:dyDescent="0.25">
      <c r="A358" s="167" t="s">
        <v>329</v>
      </c>
      <c r="B358" s="167"/>
      <c r="C358" s="167"/>
      <c r="D358" s="180" t="s">
        <v>379</v>
      </c>
      <c r="E358" s="180" t="s">
        <v>380</v>
      </c>
      <c r="F358" s="182" t="e">
        <f>+#REF!+#REF!+#REF!</f>
        <v>#REF!</v>
      </c>
      <c r="G358" s="182" t="e">
        <f>+#REF!+#REF!+Q358+R358+S358+#REF!</f>
        <v>#REF!</v>
      </c>
      <c r="H358" s="183" t="e">
        <f>+#REF!+#REF!+#REF!+#REF!+#REF!</f>
        <v>#REF!</v>
      </c>
      <c r="I358" s="116"/>
      <c r="J358" s="116"/>
      <c r="K358" s="115"/>
      <c r="L358" s="115">
        <v>3234</v>
      </c>
      <c r="M358" s="115"/>
      <c r="N358" s="116"/>
      <c r="O358" s="10" t="s">
        <v>41</v>
      </c>
      <c r="P358" s="111" t="s">
        <v>194</v>
      </c>
      <c r="Q358" s="286">
        <f t="shared" ref="Q358:R358" si="261">Q363+Q361+Q359</f>
        <v>11000</v>
      </c>
      <c r="R358" s="286">
        <f t="shared" si="261"/>
        <v>5123</v>
      </c>
      <c r="S358" s="286">
        <f t="shared" ref="S358" si="262">S363+S361+S359</f>
        <v>16123</v>
      </c>
      <c r="T358" s="213"/>
      <c r="U358" s="97"/>
    </row>
    <row r="359" spans="1:21" s="98" customFormat="1" ht="20.25" hidden="1" customHeight="1" x14ac:dyDescent="0.25">
      <c r="A359" s="167" t="s">
        <v>329</v>
      </c>
      <c r="B359" s="167"/>
      <c r="C359" s="167"/>
      <c r="D359" s="167"/>
      <c r="E359" s="180" t="s">
        <v>380</v>
      </c>
      <c r="F359" s="182" t="e">
        <f>+#REF!+#REF!+#REF!</f>
        <v>#REF!</v>
      </c>
      <c r="G359" s="182" t="e">
        <f>+#REF!+#REF!+Q359+R359+S359+#REF!</f>
        <v>#REF!</v>
      </c>
      <c r="H359" s="183" t="e">
        <f>+#REF!+#REF!+#REF!+#REF!+#REF!</f>
        <v>#REF!</v>
      </c>
      <c r="I359" s="108"/>
      <c r="J359" s="115"/>
      <c r="K359" s="115"/>
      <c r="L359" s="115"/>
      <c r="M359" s="176">
        <v>32341</v>
      </c>
      <c r="N359" s="177"/>
      <c r="O359" s="178" t="s">
        <v>41</v>
      </c>
      <c r="P359" s="177" t="s">
        <v>195</v>
      </c>
      <c r="Q359" s="287">
        <f t="shared" ref="Q359:S359" si="263">Q360</f>
        <v>1000</v>
      </c>
      <c r="R359" s="287">
        <f t="shared" si="263"/>
        <v>0</v>
      </c>
      <c r="S359" s="287">
        <f t="shared" si="263"/>
        <v>1000</v>
      </c>
      <c r="T359" s="213"/>
      <c r="U359" s="97"/>
    </row>
    <row r="360" spans="1:21" s="98" customFormat="1" ht="20.25" hidden="1" customHeight="1" x14ac:dyDescent="0.25">
      <c r="A360" s="167" t="s">
        <v>329</v>
      </c>
      <c r="B360" s="167"/>
      <c r="C360" s="167"/>
      <c r="D360" s="167"/>
      <c r="E360" s="167"/>
      <c r="F360" s="182" t="e">
        <f>+#REF!+#REF!+#REF!</f>
        <v>#REF!</v>
      </c>
      <c r="G360" s="182" t="e">
        <f>+#REF!+#REF!+Q360+R360+S360+#REF!</f>
        <v>#REF!</v>
      </c>
      <c r="H360" s="183" t="e">
        <f>+#REF!+#REF!+#REF!+#REF!+#REF!</f>
        <v>#REF!</v>
      </c>
      <c r="I360" s="116"/>
      <c r="J360" s="116"/>
      <c r="K360" s="115"/>
      <c r="L360" s="115"/>
      <c r="M360" s="9"/>
      <c r="N360" s="155">
        <v>323410</v>
      </c>
      <c r="O360" s="156" t="s">
        <v>41</v>
      </c>
      <c r="P360" s="157" t="s">
        <v>195</v>
      </c>
      <c r="Q360" s="289">
        <v>1000</v>
      </c>
      <c r="R360" s="289"/>
      <c r="S360" s="289">
        <f>+Q360+R360</f>
        <v>1000</v>
      </c>
      <c r="T360" s="213"/>
      <c r="U360" s="97"/>
    </row>
    <row r="361" spans="1:21" s="98" customFormat="1" ht="20.25" hidden="1" customHeight="1" x14ac:dyDescent="0.25">
      <c r="A361" s="167" t="s">
        <v>329</v>
      </c>
      <c r="B361" s="167"/>
      <c r="C361" s="167"/>
      <c r="D361" s="167"/>
      <c r="E361" s="180" t="s">
        <v>380</v>
      </c>
      <c r="F361" s="182" t="e">
        <f>+#REF!+#REF!+#REF!</f>
        <v>#REF!</v>
      </c>
      <c r="G361" s="182" t="e">
        <f>+#REF!+#REF!+Q361+R361+S361+#REF!</f>
        <v>#REF!</v>
      </c>
      <c r="H361" s="183" t="e">
        <f>+#REF!+#REF!+#REF!+#REF!+#REF!</f>
        <v>#REF!</v>
      </c>
      <c r="I361" s="108"/>
      <c r="J361" s="115"/>
      <c r="K361" s="115"/>
      <c r="L361" s="115"/>
      <c r="M361" s="176">
        <v>32342</v>
      </c>
      <c r="N361" s="177"/>
      <c r="O361" s="178" t="s">
        <v>41</v>
      </c>
      <c r="P361" s="177" t="s">
        <v>196</v>
      </c>
      <c r="Q361" s="287">
        <f t="shared" ref="Q361:S361" si="264">Q362</f>
        <v>6000</v>
      </c>
      <c r="R361" s="287">
        <f t="shared" si="264"/>
        <v>5123</v>
      </c>
      <c r="S361" s="287">
        <f t="shared" si="264"/>
        <v>11123</v>
      </c>
      <c r="T361" s="213"/>
      <c r="U361" s="97"/>
    </row>
    <row r="362" spans="1:21" s="98" customFormat="1" ht="20.25" hidden="1" customHeight="1" x14ac:dyDescent="0.25">
      <c r="A362" s="167" t="s">
        <v>329</v>
      </c>
      <c r="B362" s="167"/>
      <c r="C362" s="167"/>
      <c r="D362" s="167"/>
      <c r="E362" s="167"/>
      <c r="F362" s="182" t="e">
        <f>+#REF!+#REF!+#REF!</f>
        <v>#REF!</v>
      </c>
      <c r="G362" s="182" t="e">
        <f>+#REF!+#REF!+Q362+R362+S362+#REF!</f>
        <v>#REF!</v>
      </c>
      <c r="H362" s="183" t="e">
        <f>+#REF!+#REF!+#REF!+#REF!+#REF!</f>
        <v>#REF!</v>
      </c>
      <c r="I362" s="116"/>
      <c r="J362" s="116"/>
      <c r="K362" s="115"/>
      <c r="L362" s="115"/>
      <c r="M362" s="9"/>
      <c r="N362" s="155">
        <v>323420</v>
      </c>
      <c r="O362" s="156" t="s">
        <v>41</v>
      </c>
      <c r="P362" s="157" t="s">
        <v>196</v>
      </c>
      <c r="Q362" s="289">
        <v>6000</v>
      </c>
      <c r="R362" s="289">
        <f>6000-877</f>
        <v>5123</v>
      </c>
      <c r="S362" s="289">
        <f>+Q362+R362</f>
        <v>11123</v>
      </c>
      <c r="T362" s="213"/>
      <c r="U362" s="97"/>
    </row>
    <row r="363" spans="1:21" s="98" customFormat="1" ht="20.25" hidden="1" customHeight="1" x14ac:dyDescent="0.25">
      <c r="A363" s="167" t="s">
        <v>329</v>
      </c>
      <c r="B363" s="167"/>
      <c r="C363" s="167"/>
      <c r="D363" s="167"/>
      <c r="E363" s="180" t="s">
        <v>380</v>
      </c>
      <c r="F363" s="182" t="e">
        <f>+#REF!+#REF!+#REF!</f>
        <v>#REF!</v>
      </c>
      <c r="G363" s="182" t="e">
        <f>+#REF!+#REF!+Q363+R363+S363+#REF!</f>
        <v>#REF!</v>
      </c>
      <c r="H363" s="183" t="e">
        <f>+#REF!+#REF!+#REF!+#REF!+#REF!</f>
        <v>#REF!</v>
      </c>
      <c r="I363" s="108"/>
      <c r="J363" s="115"/>
      <c r="K363" s="115"/>
      <c r="L363" s="115"/>
      <c r="M363" s="176">
        <v>32349</v>
      </c>
      <c r="N363" s="177"/>
      <c r="O363" s="178" t="s">
        <v>41</v>
      </c>
      <c r="P363" s="177" t="s">
        <v>197</v>
      </c>
      <c r="Q363" s="287">
        <f t="shared" ref="Q363:R363" si="265">Q365+Q364</f>
        <v>4000</v>
      </c>
      <c r="R363" s="287">
        <f t="shared" si="265"/>
        <v>0</v>
      </c>
      <c r="S363" s="287">
        <f t="shared" ref="S363" si="266">S365+S364</f>
        <v>4000</v>
      </c>
      <c r="T363" s="213"/>
      <c r="U363" s="97"/>
    </row>
    <row r="364" spans="1:21" s="98" customFormat="1" ht="20.25" hidden="1" customHeight="1" x14ac:dyDescent="0.25">
      <c r="A364" s="167" t="s">
        <v>329</v>
      </c>
      <c r="B364" s="167"/>
      <c r="C364" s="167"/>
      <c r="D364" s="167"/>
      <c r="E364" s="167"/>
      <c r="F364" s="182" t="e">
        <f>+#REF!+#REF!+#REF!</f>
        <v>#REF!</v>
      </c>
      <c r="G364" s="182" t="e">
        <f>+#REF!+#REF!+Q364+R364+S364+#REF!</f>
        <v>#REF!</v>
      </c>
      <c r="H364" s="183" t="e">
        <f>+#REF!+#REF!+#REF!+#REF!+#REF!</f>
        <v>#REF!</v>
      </c>
      <c r="I364" s="116"/>
      <c r="J364" s="116"/>
      <c r="K364" s="115"/>
      <c r="L364" s="115"/>
      <c r="M364" s="9"/>
      <c r="N364" s="155">
        <v>323490</v>
      </c>
      <c r="O364" s="156" t="s">
        <v>41</v>
      </c>
      <c r="P364" s="157" t="s">
        <v>197</v>
      </c>
      <c r="Q364" s="289">
        <v>4000</v>
      </c>
      <c r="R364" s="289"/>
      <c r="S364" s="289">
        <f t="shared" ref="S364:S365" si="267">+Q364+R364</f>
        <v>4000</v>
      </c>
      <c r="T364" s="213"/>
      <c r="U364" s="97"/>
    </row>
    <row r="365" spans="1:21" s="98" customFormat="1" ht="20.25" hidden="1" customHeight="1" x14ac:dyDescent="0.25">
      <c r="A365" s="167" t="s">
        <v>329</v>
      </c>
      <c r="B365" s="167"/>
      <c r="C365" s="167"/>
      <c r="D365" s="167"/>
      <c r="E365" s="167"/>
      <c r="F365" s="182" t="e">
        <f>+#REF!+#REF!+#REF!</f>
        <v>#REF!</v>
      </c>
      <c r="G365" s="182" t="e">
        <f>+#REF!+#REF!+Q365+R365+S365+#REF!</f>
        <v>#REF!</v>
      </c>
      <c r="H365" s="183" t="e">
        <f>+#REF!+#REF!+#REF!+#REF!+#REF!</f>
        <v>#REF!</v>
      </c>
      <c r="I365" s="116"/>
      <c r="J365" s="116"/>
      <c r="K365" s="115"/>
      <c r="L365" s="115"/>
      <c r="M365" s="9"/>
      <c r="N365" s="155">
        <v>323491</v>
      </c>
      <c r="O365" s="156" t="s">
        <v>41</v>
      </c>
      <c r="P365" s="157" t="s">
        <v>198</v>
      </c>
      <c r="Q365" s="289"/>
      <c r="R365" s="289"/>
      <c r="S365" s="289">
        <f t="shared" si="267"/>
        <v>0</v>
      </c>
      <c r="T365" s="213"/>
      <c r="U365" s="97"/>
    </row>
    <row r="366" spans="1:21" s="98" customFormat="1" ht="20.25" hidden="1" customHeight="1" x14ac:dyDescent="0.25">
      <c r="A366" s="167" t="s">
        <v>329</v>
      </c>
      <c r="B366" s="167"/>
      <c r="C366" s="167"/>
      <c r="D366" s="180" t="s">
        <v>379</v>
      </c>
      <c r="E366" s="180" t="s">
        <v>380</v>
      </c>
      <c r="F366" s="182" t="e">
        <f>+#REF!+#REF!+#REF!</f>
        <v>#REF!</v>
      </c>
      <c r="G366" s="182" t="e">
        <f>+#REF!+#REF!+Q366+R366+S366+#REF!</f>
        <v>#REF!</v>
      </c>
      <c r="H366" s="183" t="e">
        <f>+#REF!+#REF!+#REF!+#REF!+#REF!</f>
        <v>#REF!</v>
      </c>
      <c r="I366" s="116"/>
      <c r="J366" s="116"/>
      <c r="K366" s="115"/>
      <c r="L366" s="115">
        <v>3235</v>
      </c>
      <c r="M366" s="115"/>
      <c r="N366" s="116"/>
      <c r="O366" s="10" t="s">
        <v>41</v>
      </c>
      <c r="P366" s="111" t="s">
        <v>199</v>
      </c>
      <c r="Q366" s="286">
        <f t="shared" ref="Q366:R366" si="268">+Q367+Q369+Q371</f>
        <v>1000</v>
      </c>
      <c r="R366" s="286">
        <f t="shared" si="268"/>
        <v>0</v>
      </c>
      <c r="S366" s="286">
        <f t="shared" ref="S366" si="269">+S367+S369+S371</f>
        <v>1000</v>
      </c>
      <c r="T366" s="213"/>
      <c r="U366" s="97"/>
    </row>
    <row r="367" spans="1:21" s="98" customFormat="1" ht="20.25" hidden="1" customHeight="1" x14ac:dyDescent="0.25">
      <c r="A367" s="167" t="s">
        <v>329</v>
      </c>
      <c r="B367" s="167"/>
      <c r="C367" s="167"/>
      <c r="D367" s="167"/>
      <c r="E367" s="180" t="s">
        <v>380</v>
      </c>
      <c r="F367" s="182" t="e">
        <f>+#REF!+#REF!+#REF!</f>
        <v>#REF!</v>
      </c>
      <c r="G367" s="182" t="e">
        <f>+#REF!+#REF!+Q367+R367+S367+#REF!</f>
        <v>#REF!</v>
      </c>
      <c r="H367" s="183" t="e">
        <f>+#REF!+#REF!+#REF!+#REF!+#REF!</f>
        <v>#REF!</v>
      </c>
      <c r="I367" s="108"/>
      <c r="J367" s="115"/>
      <c r="K367" s="115"/>
      <c r="L367" s="115"/>
      <c r="M367" s="176">
        <v>32352</v>
      </c>
      <c r="N367" s="177"/>
      <c r="O367" s="178" t="s">
        <v>41</v>
      </c>
      <c r="P367" s="177" t="s">
        <v>200</v>
      </c>
      <c r="Q367" s="287">
        <f t="shared" ref="Q367:S367" si="270">+Q368</f>
        <v>0</v>
      </c>
      <c r="R367" s="287">
        <f t="shared" si="270"/>
        <v>0</v>
      </c>
      <c r="S367" s="287">
        <f t="shared" si="270"/>
        <v>0</v>
      </c>
      <c r="T367" s="213"/>
      <c r="U367" s="97"/>
    </row>
    <row r="368" spans="1:21" s="98" customFormat="1" ht="20.25" hidden="1" customHeight="1" x14ac:dyDescent="0.25">
      <c r="A368" s="167" t="s">
        <v>329</v>
      </c>
      <c r="B368" s="167"/>
      <c r="C368" s="167"/>
      <c r="D368" s="167"/>
      <c r="E368" s="167"/>
      <c r="F368" s="182" t="e">
        <f>+#REF!+#REF!+#REF!</f>
        <v>#REF!</v>
      </c>
      <c r="G368" s="182" t="e">
        <f>+#REF!+#REF!+Q368+R368+S368+#REF!</f>
        <v>#REF!</v>
      </c>
      <c r="H368" s="183" t="e">
        <f>+#REF!+#REF!+#REF!+#REF!+#REF!</f>
        <v>#REF!</v>
      </c>
      <c r="I368" s="116"/>
      <c r="J368" s="116"/>
      <c r="K368" s="115"/>
      <c r="L368" s="115"/>
      <c r="M368" s="9"/>
      <c r="N368" s="155">
        <v>323520</v>
      </c>
      <c r="O368" s="156" t="s">
        <v>41</v>
      </c>
      <c r="P368" s="157" t="s">
        <v>200</v>
      </c>
      <c r="Q368" s="289">
        <v>0</v>
      </c>
      <c r="R368" s="289"/>
      <c r="S368" s="289">
        <f>+Q368+R368</f>
        <v>0</v>
      </c>
      <c r="T368" s="213"/>
      <c r="U368" s="97"/>
    </row>
    <row r="369" spans="1:21" s="98" customFormat="1" ht="20.25" hidden="1" customHeight="1" x14ac:dyDescent="0.25">
      <c r="A369" s="167" t="s">
        <v>329</v>
      </c>
      <c r="B369" s="167"/>
      <c r="C369" s="167"/>
      <c r="D369" s="167"/>
      <c r="E369" s="180" t="s">
        <v>380</v>
      </c>
      <c r="F369" s="182" t="e">
        <f>+#REF!+#REF!+#REF!</f>
        <v>#REF!</v>
      </c>
      <c r="G369" s="182" t="e">
        <f>+#REF!+#REF!+Q369+R369+S369+#REF!</f>
        <v>#REF!</v>
      </c>
      <c r="H369" s="183" t="e">
        <f>+#REF!+#REF!+#REF!+#REF!+#REF!</f>
        <v>#REF!</v>
      </c>
      <c r="I369" s="108"/>
      <c r="J369" s="115"/>
      <c r="K369" s="115"/>
      <c r="L369" s="115"/>
      <c r="M369" s="176">
        <v>32354</v>
      </c>
      <c r="N369" s="177"/>
      <c r="O369" s="178" t="s">
        <v>41</v>
      </c>
      <c r="P369" s="177" t="s">
        <v>201</v>
      </c>
      <c r="Q369" s="287">
        <f t="shared" ref="Q369:S369" si="271">Q370</f>
        <v>1000</v>
      </c>
      <c r="R369" s="287">
        <f t="shared" si="271"/>
        <v>0</v>
      </c>
      <c r="S369" s="287">
        <f t="shared" si="271"/>
        <v>1000</v>
      </c>
      <c r="T369" s="213"/>
      <c r="U369" s="97"/>
    </row>
    <row r="370" spans="1:21" s="98" customFormat="1" ht="20.25" hidden="1" customHeight="1" x14ac:dyDescent="0.25">
      <c r="A370" s="167" t="s">
        <v>329</v>
      </c>
      <c r="B370" s="167"/>
      <c r="C370" s="167"/>
      <c r="D370" s="167"/>
      <c r="E370" s="167"/>
      <c r="F370" s="182" t="e">
        <f>+#REF!+#REF!+#REF!</f>
        <v>#REF!</v>
      </c>
      <c r="G370" s="182" t="e">
        <f>+#REF!+#REF!+Q370+R370+S370+#REF!</f>
        <v>#REF!</v>
      </c>
      <c r="H370" s="183" t="e">
        <f>+#REF!+#REF!+#REF!+#REF!+#REF!</f>
        <v>#REF!</v>
      </c>
      <c r="I370" s="116"/>
      <c r="J370" s="116"/>
      <c r="K370" s="115"/>
      <c r="L370" s="115"/>
      <c r="M370" s="9"/>
      <c r="N370" s="155">
        <v>323540</v>
      </c>
      <c r="O370" s="156" t="s">
        <v>41</v>
      </c>
      <c r="P370" s="157" t="s">
        <v>201</v>
      </c>
      <c r="Q370" s="289">
        <v>1000</v>
      </c>
      <c r="R370" s="289"/>
      <c r="S370" s="289">
        <f>+Q370+R370</f>
        <v>1000</v>
      </c>
      <c r="T370" s="213"/>
      <c r="U370" s="97"/>
    </row>
    <row r="371" spans="1:21" s="98" customFormat="1" ht="20.25" hidden="1" customHeight="1" x14ac:dyDescent="0.25">
      <c r="A371" s="167" t="s">
        <v>329</v>
      </c>
      <c r="B371" s="167"/>
      <c r="C371" s="167"/>
      <c r="D371" s="167"/>
      <c r="E371" s="180" t="s">
        <v>380</v>
      </c>
      <c r="F371" s="182" t="e">
        <f>+#REF!+#REF!+#REF!</f>
        <v>#REF!</v>
      </c>
      <c r="G371" s="182" t="e">
        <f>+#REF!+#REF!+Q371+R371+S371+#REF!</f>
        <v>#REF!</v>
      </c>
      <c r="H371" s="183" t="e">
        <f>+#REF!+#REF!+#REF!+#REF!+#REF!</f>
        <v>#REF!</v>
      </c>
      <c r="I371" s="108"/>
      <c r="J371" s="115"/>
      <c r="K371" s="115"/>
      <c r="L371" s="115"/>
      <c r="M371" s="176">
        <v>32359</v>
      </c>
      <c r="N371" s="177"/>
      <c r="O371" s="178" t="s">
        <v>41</v>
      </c>
      <c r="P371" s="177" t="s">
        <v>202</v>
      </c>
      <c r="Q371" s="287">
        <f t="shared" ref="Q371:S371" si="272">+Q372</f>
        <v>0</v>
      </c>
      <c r="R371" s="287">
        <f t="shared" si="272"/>
        <v>0</v>
      </c>
      <c r="S371" s="287">
        <f t="shared" si="272"/>
        <v>0</v>
      </c>
      <c r="T371" s="213"/>
      <c r="U371" s="97"/>
    </row>
    <row r="372" spans="1:21" s="98" customFormat="1" ht="20.25" hidden="1" customHeight="1" x14ac:dyDescent="0.25">
      <c r="A372" s="167" t="s">
        <v>329</v>
      </c>
      <c r="B372" s="167"/>
      <c r="C372" s="167"/>
      <c r="D372" s="167"/>
      <c r="E372" s="167"/>
      <c r="F372" s="182" t="e">
        <f>+#REF!+#REF!+#REF!</f>
        <v>#REF!</v>
      </c>
      <c r="G372" s="182" t="e">
        <f>+#REF!+#REF!+Q372+R372+S372+#REF!</f>
        <v>#REF!</v>
      </c>
      <c r="H372" s="183" t="e">
        <f>+#REF!+#REF!+#REF!+#REF!+#REF!</f>
        <v>#REF!</v>
      </c>
      <c r="I372" s="116"/>
      <c r="J372" s="116"/>
      <c r="K372" s="115"/>
      <c r="L372" s="115"/>
      <c r="M372" s="9"/>
      <c r="N372" s="155">
        <v>323590</v>
      </c>
      <c r="O372" s="156" t="s">
        <v>41</v>
      </c>
      <c r="P372" s="157" t="s">
        <v>202</v>
      </c>
      <c r="Q372" s="289">
        <v>0</v>
      </c>
      <c r="R372" s="289"/>
      <c r="S372" s="289">
        <f>+Q372+R372</f>
        <v>0</v>
      </c>
      <c r="T372" s="213"/>
      <c r="U372" s="97"/>
    </row>
    <row r="373" spans="1:21" s="98" customFormat="1" ht="20.25" hidden="1" customHeight="1" x14ac:dyDescent="0.25">
      <c r="A373" s="167" t="s">
        <v>329</v>
      </c>
      <c r="B373" s="167"/>
      <c r="C373" s="167"/>
      <c r="D373" s="180" t="s">
        <v>379</v>
      </c>
      <c r="E373" s="180" t="s">
        <v>380</v>
      </c>
      <c r="F373" s="182" t="e">
        <f>+#REF!+#REF!+#REF!</f>
        <v>#REF!</v>
      </c>
      <c r="G373" s="182" t="e">
        <f>+#REF!+#REF!+Q373+R373+S373+#REF!</f>
        <v>#REF!</v>
      </c>
      <c r="H373" s="183" t="e">
        <f>+#REF!+#REF!+#REF!+#REF!+#REF!</f>
        <v>#REF!</v>
      </c>
      <c r="I373" s="116"/>
      <c r="J373" s="116"/>
      <c r="K373" s="115"/>
      <c r="L373" s="115">
        <v>3236</v>
      </c>
      <c r="M373" s="115"/>
      <c r="N373" s="116"/>
      <c r="O373" s="10" t="s">
        <v>41</v>
      </c>
      <c r="P373" s="111" t="s">
        <v>203</v>
      </c>
      <c r="Q373" s="286">
        <f t="shared" ref="Q373:R373" si="273">Q376+Q374</f>
        <v>4000</v>
      </c>
      <c r="R373" s="286">
        <f t="shared" si="273"/>
        <v>0</v>
      </c>
      <c r="S373" s="286">
        <f t="shared" ref="S373" si="274">S376+S374</f>
        <v>4000</v>
      </c>
      <c r="T373" s="213"/>
      <c r="U373" s="97"/>
    </row>
    <row r="374" spans="1:21" s="98" customFormat="1" ht="20.25" hidden="1" customHeight="1" x14ac:dyDescent="0.25">
      <c r="A374" s="167" t="s">
        <v>329</v>
      </c>
      <c r="B374" s="167"/>
      <c r="C374" s="167"/>
      <c r="D374" s="167"/>
      <c r="E374" s="180" t="s">
        <v>380</v>
      </c>
      <c r="F374" s="182" t="e">
        <f>+#REF!+#REF!+#REF!</f>
        <v>#REF!</v>
      </c>
      <c r="G374" s="182" t="e">
        <f>+#REF!+#REF!+Q374+R374+S374+#REF!</f>
        <v>#REF!</v>
      </c>
      <c r="H374" s="183" t="e">
        <f>+#REF!+#REF!+#REF!+#REF!+#REF!</f>
        <v>#REF!</v>
      </c>
      <c r="I374" s="108"/>
      <c r="J374" s="115"/>
      <c r="K374" s="115"/>
      <c r="L374" s="115"/>
      <c r="M374" s="176">
        <v>32363</v>
      </c>
      <c r="N374" s="177"/>
      <c r="O374" s="178" t="s">
        <v>41</v>
      </c>
      <c r="P374" s="177" t="s">
        <v>204</v>
      </c>
      <c r="Q374" s="287">
        <f t="shared" ref="Q374:S374" si="275">+Q375</f>
        <v>0</v>
      </c>
      <c r="R374" s="287">
        <f t="shared" si="275"/>
        <v>0</v>
      </c>
      <c r="S374" s="287">
        <f t="shared" si="275"/>
        <v>0</v>
      </c>
      <c r="T374" s="213"/>
      <c r="U374" s="97"/>
    </row>
    <row r="375" spans="1:21" s="98" customFormat="1" ht="20.25" hidden="1" customHeight="1" x14ac:dyDescent="0.25">
      <c r="A375" s="167" t="s">
        <v>329</v>
      </c>
      <c r="B375" s="167"/>
      <c r="C375" s="167"/>
      <c r="D375" s="167"/>
      <c r="E375" s="167"/>
      <c r="F375" s="182" t="e">
        <f>+#REF!+#REF!+#REF!</f>
        <v>#REF!</v>
      </c>
      <c r="G375" s="182" t="e">
        <f>+#REF!+#REF!+Q375+R375+S375+#REF!</f>
        <v>#REF!</v>
      </c>
      <c r="H375" s="183" t="e">
        <f>+#REF!+#REF!+#REF!+#REF!+#REF!</f>
        <v>#REF!</v>
      </c>
      <c r="I375" s="116"/>
      <c r="J375" s="116"/>
      <c r="K375" s="115"/>
      <c r="L375" s="115"/>
      <c r="M375" s="9"/>
      <c r="N375" s="155">
        <v>323630</v>
      </c>
      <c r="O375" s="156" t="s">
        <v>41</v>
      </c>
      <c r="P375" s="157" t="s">
        <v>204</v>
      </c>
      <c r="Q375" s="289">
        <v>0</v>
      </c>
      <c r="R375" s="289"/>
      <c r="S375" s="289">
        <f>+Q375+R375</f>
        <v>0</v>
      </c>
      <c r="T375" s="213"/>
      <c r="U375" s="97"/>
    </row>
    <row r="376" spans="1:21" s="98" customFormat="1" ht="20.25" hidden="1" customHeight="1" x14ac:dyDescent="0.25">
      <c r="A376" s="167" t="s">
        <v>329</v>
      </c>
      <c r="B376" s="167"/>
      <c r="C376" s="167"/>
      <c r="D376" s="167"/>
      <c r="E376" s="180" t="s">
        <v>380</v>
      </c>
      <c r="F376" s="182" t="e">
        <f>+#REF!+#REF!+#REF!</f>
        <v>#REF!</v>
      </c>
      <c r="G376" s="182" t="e">
        <f>+#REF!+#REF!+Q376+R376+S376+#REF!</f>
        <v>#REF!</v>
      </c>
      <c r="H376" s="183" t="e">
        <f>+#REF!+#REF!+#REF!+#REF!+#REF!</f>
        <v>#REF!</v>
      </c>
      <c r="I376" s="108"/>
      <c r="J376" s="115"/>
      <c r="K376" s="115"/>
      <c r="L376" s="115"/>
      <c r="M376" s="176">
        <v>32369</v>
      </c>
      <c r="N376" s="177"/>
      <c r="O376" s="178" t="s">
        <v>41</v>
      </c>
      <c r="P376" s="177" t="s">
        <v>205</v>
      </c>
      <c r="Q376" s="287">
        <f t="shared" ref="Q376:S376" si="276">Q377</f>
        <v>4000</v>
      </c>
      <c r="R376" s="287">
        <f t="shared" si="276"/>
        <v>0</v>
      </c>
      <c r="S376" s="287">
        <f t="shared" si="276"/>
        <v>4000</v>
      </c>
      <c r="T376" s="213"/>
      <c r="U376" s="97"/>
    </row>
    <row r="377" spans="1:21" s="98" customFormat="1" ht="20.25" hidden="1" customHeight="1" x14ac:dyDescent="0.25">
      <c r="A377" s="167" t="s">
        <v>329</v>
      </c>
      <c r="B377" s="167"/>
      <c r="C377" s="167"/>
      <c r="D377" s="167"/>
      <c r="E377" s="167"/>
      <c r="F377" s="182" t="e">
        <f>+#REF!+#REF!+#REF!</f>
        <v>#REF!</v>
      </c>
      <c r="G377" s="182" t="e">
        <f>+#REF!+#REF!+Q377+R377+S377+#REF!</f>
        <v>#REF!</v>
      </c>
      <c r="H377" s="183" t="e">
        <f>+#REF!+#REF!+#REF!+#REF!+#REF!</f>
        <v>#REF!</v>
      </c>
      <c r="I377" s="116"/>
      <c r="J377" s="116"/>
      <c r="K377" s="115"/>
      <c r="L377" s="115"/>
      <c r="M377" s="9"/>
      <c r="N377" s="155">
        <v>323690</v>
      </c>
      <c r="O377" s="156" t="s">
        <v>41</v>
      </c>
      <c r="P377" s="157" t="s">
        <v>205</v>
      </c>
      <c r="Q377" s="289">
        <v>4000</v>
      </c>
      <c r="R377" s="289"/>
      <c r="S377" s="289">
        <f>+Q377+R377</f>
        <v>4000</v>
      </c>
      <c r="T377" s="213"/>
      <c r="U377" s="97"/>
    </row>
    <row r="378" spans="1:21" s="98" customFormat="1" ht="20.25" hidden="1" customHeight="1" x14ac:dyDescent="0.25">
      <c r="A378" s="167" t="s">
        <v>329</v>
      </c>
      <c r="B378" s="167"/>
      <c r="C378" s="167"/>
      <c r="D378" s="180" t="s">
        <v>379</v>
      </c>
      <c r="E378" s="180" t="s">
        <v>380</v>
      </c>
      <c r="F378" s="182" t="e">
        <f>+#REF!+#REF!+#REF!</f>
        <v>#REF!</v>
      </c>
      <c r="G378" s="182" t="e">
        <f>+#REF!+#REF!+Q378+R378+S378+#REF!</f>
        <v>#REF!</v>
      </c>
      <c r="H378" s="183" t="e">
        <f>+#REF!+#REF!+#REF!+#REF!+#REF!</f>
        <v>#REF!</v>
      </c>
      <c r="I378" s="116"/>
      <c r="J378" s="116"/>
      <c r="K378" s="115"/>
      <c r="L378" s="115">
        <v>3237</v>
      </c>
      <c r="M378" s="115"/>
      <c r="N378" s="116"/>
      <c r="O378" s="10" t="s">
        <v>41</v>
      </c>
      <c r="P378" s="111" t="s">
        <v>206</v>
      </c>
      <c r="Q378" s="286">
        <f t="shared" ref="Q378:R378" si="277">Q379+Q381+Q383</f>
        <v>0</v>
      </c>
      <c r="R378" s="286">
        <f t="shared" si="277"/>
        <v>0</v>
      </c>
      <c r="S378" s="286">
        <f t="shared" ref="S378" si="278">S379+S381+S383</f>
        <v>0</v>
      </c>
      <c r="T378" s="213"/>
      <c r="U378" s="97"/>
    </row>
    <row r="379" spans="1:21" s="98" customFormat="1" ht="20.25" hidden="1" customHeight="1" x14ac:dyDescent="0.25">
      <c r="A379" s="167" t="s">
        <v>329</v>
      </c>
      <c r="B379" s="167"/>
      <c r="C379" s="167"/>
      <c r="D379" s="167"/>
      <c r="E379" s="180" t="s">
        <v>380</v>
      </c>
      <c r="F379" s="182" t="e">
        <f>+#REF!+#REF!+#REF!</f>
        <v>#REF!</v>
      </c>
      <c r="G379" s="182" t="e">
        <f>+#REF!+#REF!+Q379+R379+S379+#REF!</f>
        <v>#REF!</v>
      </c>
      <c r="H379" s="183" t="e">
        <f>+#REF!+#REF!+#REF!+#REF!+#REF!</f>
        <v>#REF!</v>
      </c>
      <c r="I379" s="108"/>
      <c r="J379" s="115"/>
      <c r="K379" s="115"/>
      <c r="L379" s="115"/>
      <c r="M379" s="176">
        <v>32372</v>
      </c>
      <c r="N379" s="177"/>
      <c r="O379" s="178" t="s">
        <v>41</v>
      </c>
      <c r="P379" s="177" t="s">
        <v>207</v>
      </c>
      <c r="Q379" s="287">
        <f t="shared" ref="Q379:S379" si="279">Q380</f>
        <v>0</v>
      </c>
      <c r="R379" s="287">
        <f t="shared" si="279"/>
        <v>0</v>
      </c>
      <c r="S379" s="287">
        <f t="shared" si="279"/>
        <v>0</v>
      </c>
      <c r="T379" s="213"/>
      <c r="U379" s="97"/>
    </row>
    <row r="380" spans="1:21" s="98" customFormat="1" ht="20.25" hidden="1" customHeight="1" x14ac:dyDescent="0.25">
      <c r="A380" s="167" t="s">
        <v>329</v>
      </c>
      <c r="B380" s="167"/>
      <c r="C380" s="167"/>
      <c r="D380" s="167"/>
      <c r="E380" s="167"/>
      <c r="F380" s="182" t="e">
        <f>+#REF!+#REF!+#REF!</f>
        <v>#REF!</v>
      </c>
      <c r="G380" s="182" t="e">
        <f>+#REF!+#REF!+Q380+R380+S380+#REF!</f>
        <v>#REF!</v>
      </c>
      <c r="H380" s="183" t="e">
        <f>+#REF!+#REF!+#REF!+#REF!+#REF!</f>
        <v>#REF!</v>
      </c>
      <c r="I380" s="116"/>
      <c r="J380" s="116"/>
      <c r="K380" s="115"/>
      <c r="L380" s="115"/>
      <c r="M380" s="9"/>
      <c r="N380" s="155">
        <v>323720</v>
      </c>
      <c r="O380" s="156" t="s">
        <v>41</v>
      </c>
      <c r="P380" s="157" t="s">
        <v>207</v>
      </c>
      <c r="Q380" s="289">
        <v>0</v>
      </c>
      <c r="R380" s="289"/>
      <c r="S380" s="289">
        <f>+Q380+R380</f>
        <v>0</v>
      </c>
      <c r="T380" s="213"/>
      <c r="U380" s="97"/>
    </row>
    <row r="381" spans="1:21" s="98" customFormat="1" ht="20.25" hidden="1" customHeight="1" x14ac:dyDescent="0.25">
      <c r="A381" s="167" t="s">
        <v>329</v>
      </c>
      <c r="B381" s="167"/>
      <c r="C381" s="167"/>
      <c r="D381" s="167"/>
      <c r="E381" s="180" t="s">
        <v>380</v>
      </c>
      <c r="F381" s="182" t="e">
        <f>+#REF!+#REF!+#REF!</f>
        <v>#REF!</v>
      </c>
      <c r="G381" s="182" t="e">
        <f>+#REF!+#REF!+Q381+R381+S381+#REF!</f>
        <v>#REF!</v>
      </c>
      <c r="H381" s="183" t="e">
        <f>+#REF!+#REF!+#REF!+#REF!+#REF!</f>
        <v>#REF!</v>
      </c>
      <c r="I381" s="108"/>
      <c r="J381" s="115"/>
      <c r="K381" s="115"/>
      <c r="L381" s="115"/>
      <c r="M381" s="176">
        <v>32373</v>
      </c>
      <c r="N381" s="177"/>
      <c r="O381" s="178" t="s">
        <v>41</v>
      </c>
      <c r="P381" s="177" t="s">
        <v>208</v>
      </c>
      <c r="Q381" s="287">
        <f t="shared" ref="Q381:S381" si="280">+Q382</f>
        <v>0</v>
      </c>
      <c r="R381" s="287">
        <f t="shared" si="280"/>
        <v>0</v>
      </c>
      <c r="S381" s="287">
        <f t="shared" si="280"/>
        <v>0</v>
      </c>
      <c r="T381" s="213"/>
      <c r="U381" s="97"/>
    </row>
    <row r="382" spans="1:21" s="98" customFormat="1" ht="20.25" hidden="1" customHeight="1" x14ac:dyDescent="0.25">
      <c r="A382" s="167" t="s">
        <v>329</v>
      </c>
      <c r="B382" s="167"/>
      <c r="C382" s="167"/>
      <c r="D382" s="167"/>
      <c r="E382" s="167"/>
      <c r="F382" s="182" t="e">
        <f>+#REF!+#REF!+#REF!</f>
        <v>#REF!</v>
      </c>
      <c r="G382" s="182" t="e">
        <f>+#REF!+#REF!+Q382+R382+S382+#REF!</f>
        <v>#REF!</v>
      </c>
      <c r="H382" s="183" t="e">
        <f>+#REF!+#REF!+#REF!+#REF!+#REF!</f>
        <v>#REF!</v>
      </c>
      <c r="I382" s="116"/>
      <c r="J382" s="116"/>
      <c r="K382" s="115"/>
      <c r="L382" s="115"/>
      <c r="M382" s="9"/>
      <c r="N382" s="155">
        <v>323730</v>
      </c>
      <c r="O382" s="156" t="s">
        <v>41</v>
      </c>
      <c r="P382" s="157" t="s">
        <v>208</v>
      </c>
      <c r="Q382" s="289">
        <v>0</v>
      </c>
      <c r="R382" s="289"/>
      <c r="S382" s="289">
        <f>+Q382+R382</f>
        <v>0</v>
      </c>
      <c r="T382" s="213"/>
      <c r="U382" s="97"/>
    </row>
    <row r="383" spans="1:21" s="98" customFormat="1" ht="20.25" hidden="1" customHeight="1" x14ac:dyDescent="0.25">
      <c r="A383" s="167" t="s">
        <v>329</v>
      </c>
      <c r="B383" s="167"/>
      <c r="C383" s="167"/>
      <c r="D383" s="167"/>
      <c r="E383" s="180" t="s">
        <v>380</v>
      </c>
      <c r="F383" s="182" t="e">
        <f>+#REF!+#REF!+#REF!</f>
        <v>#REF!</v>
      </c>
      <c r="G383" s="182" t="e">
        <f>+#REF!+#REF!+Q383+R383+S383+#REF!</f>
        <v>#REF!</v>
      </c>
      <c r="H383" s="183" t="e">
        <f>+#REF!+#REF!+#REF!+#REF!+#REF!</f>
        <v>#REF!</v>
      </c>
      <c r="I383" s="108"/>
      <c r="J383" s="115"/>
      <c r="K383" s="115"/>
      <c r="L383" s="115"/>
      <c r="M383" s="176">
        <v>32379</v>
      </c>
      <c r="N383" s="177"/>
      <c r="O383" s="178" t="s">
        <v>41</v>
      </c>
      <c r="P383" s="177" t="s">
        <v>209</v>
      </c>
      <c r="Q383" s="287">
        <f t="shared" ref="Q383:R383" si="281">+Q384+Q385</f>
        <v>0</v>
      </c>
      <c r="R383" s="287">
        <f t="shared" si="281"/>
        <v>0</v>
      </c>
      <c r="S383" s="287">
        <f t="shared" ref="S383" si="282">+S384+S385</f>
        <v>0</v>
      </c>
      <c r="T383" s="213"/>
      <c r="U383" s="97"/>
    </row>
    <row r="384" spans="1:21" s="98" customFormat="1" ht="20.25" hidden="1" customHeight="1" x14ac:dyDescent="0.25">
      <c r="A384" s="167" t="s">
        <v>329</v>
      </c>
      <c r="B384" s="167"/>
      <c r="C384" s="167"/>
      <c r="D384" s="167"/>
      <c r="E384" s="167"/>
      <c r="F384" s="182" t="e">
        <f>+#REF!+#REF!+#REF!</f>
        <v>#REF!</v>
      </c>
      <c r="G384" s="182" t="e">
        <f>+#REF!+#REF!+Q384+R384+S384+#REF!</f>
        <v>#REF!</v>
      </c>
      <c r="H384" s="183" t="e">
        <f>+#REF!+#REF!+#REF!+#REF!+#REF!</f>
        <v>#REF!</v>
      </c>
      <c r="I384" s="116"/>
      <c r="J384" s="116"/>
      <c r="K384" s="115"/>
      <c r="L384" s="115"/>
      <c r="M384" s="9"/>
      <c r="N384" s="155">
        <v>323790</v>
      </c>
      <c r="O384" s="156" t="s">
        <v>41</v>
      </c>
      <c r="P384" s="157" t="s">
        <v>209</v>
      </c>
      <c r="Q384" s="289">
        <v>0</v>
      </c>
      <c r="R384" s="289"/>
      <c r="S384" s="289">
        <f t="shared" ref="S384:S385" si="283">+Q384+R384</f>
        <v>0</v>
      </c>
      <c r="T384" s="213"/>
      <c r="U384" s="97"/>
    </row>
    <row r="385" spans="1:21" s="98" customFormat="1" ht="20.25" hidden="1" customHeight="1" x14ac:dyDescent="0.25">
      <c r="A385" s="167" t="s">
        <v>329</v>
      </c>
      <c r="B385" s="167"/>
      <c r="C385" s="167"/>
      <c r="D385" s="167"/>
      <c r="E385" s="167"/>
      <c r="F385" s="182" t="e">
        <f>+#REF!+#REF!+#REF!</f>
        <v>#REF!</v>
      </c>
      <c r="G385" s="182" t="e">
        <f>+#REF!+#REF!+Q385+R385+S385+#REF!</f>
        <v>#REF!</v>
      </c>
      <c r="H385" s="183" t="e">
        <f>+#REF!+#REF!+#REF!+#REF!+#REF!</f>
        <v>#REF!</v>
      </c>
      <c r="I385" s="116"/>
      <c r="J385" s="116"/>
      <c r="K385" s="115"/>
      <c r="L385" s="115"/>
      <c r="M385" s="9"/>
      <c r="N385" s="155">
        <v>323792</v>
      </c>
      <c r="O385" s="156" t="s">
        <v>41</v>
      </c>
      <c r="P385" s="157" t="s">
        <v>209</v>
      </c>
      <c r="Q385" s="289">
        <v>0</v>
      </c>
      <c r="R385" s="289"/>
      <c r="S385" s="289">
        <f t="shared" si="283"/>
        <v>0</v>
      </c>
      <c r="T385" s="213"/>
      <c r="U385" s="97"/>
    </row>
    <row r="386" spans="1:21" s="98" customFormat="1" ht="20.25" hidden="1" customHeight="1" x14ac:dyDescent="0.25">
      <c r="A386" s="167" t="s">
        <v>329</v>
      </c>
      <c r="B386" s="167"/>
      <c r="C386" s="167"/>
      <c r="D386" s="180" t="s">
        <v>379</v>
      </c>
      <c r="E386" s="180" t="s">
        <v>380</v>
      </c>
      <c r="F386" s="182" t="e">
        <f>+#REF!+#REF!+#REF!</f>
        <v>#REF!</v>
      </c>
      <c r="G386" s="182" t="e">
        <f>+#REF!+#REF!+Q386+R386+S386+#REF!</f>
        <v>#REF!</v>
      </c>
      <c r="H386" s="183" t="e">
        <f>+#REF!+#REF!+#REF!+#REF!+#REF!</f>
        <v>#REF!</v>
      </c>
      <c r="I386" s="116"/>
      <c r="J386" s="116"/>
      <c r="K386" s="115"/>
      <c r="L386" s="115">
        <v>3238</v>
      </c>
      <c r="M386" s="9"/>
      <c r="N386" s="111"/>
      <c r="O386" s="10" t="s">
        <v>41</v>
      </c>
      <c r="P386" s="111" t="s">
        <v>211</v>
      </c>
      <c r="Q386" s="286">
        <f t="shared" ref="Q386:S386" si="284">Q387</f>
        <v>10000</v>
      </c>
      <c r="R386" s="286">
        <f t="shared" si="284"/>
        <v>6200</v>
      </c>
      <c r="S386" s="286">
        <f t="shared" si="284"/>
        <v>16200</v>
      </c>
      <c r="T386" s="213"/>
      <c r="U386" s="97"/>
    </row>
    <row r="387" spans="1:21" s="98" customFormat="1" ht="20.25" hidden="1" customHeight="1" x14ac:dyDescent="0.25">
      <c r="A387" s="167" t="s">
        <v>329</v>
      </c>
      <c r="B387" s="167"/>
      <c r="C387" s="167"/>
      <c r="D387" s="167"/>
      <c r="E387" s="180" t="s">
        <v>380</v>
      </c>
      <c r="F387" s="182" t="e">
        <f>+#REF!+#REF!+#REF!</f>
        <v>#REF!</v>
      </c>
      <c r="G387" s="182" t="e">
        <f>+#REF!+#REF!+Q387+R387+S387+#REF!</f>
        <v>#REF!</v>
      </c>
      <c r="H387" s="183" t="e">
        <f>+#REF!+#REF!+#REF!+#REF!+#REF!</f>
        <v>#REF!</v>
      </c>
      <c r="I387" s="108"/>
      <c r="J387" s="115"/>
      <c r="K387" s="115"/>
      <c r="L387" s="115"/>
      <c r="M387" s="176">
        <v>32389</v>
      </c>
      <c r="N387" s="177"/>
      <c r="O387" s="178" t="s">
        <v>41</v>
      </c>
      <c r="P387" s="177" t="s">
        <v>211</v>
      </c>
      <c r="Q387" s="287">
        <f t="shared" ref="Q387:S387" si="285">Q388</f>
        <v>10000</v>
      </c>
      <c r="R387" s="287">
        <f t="shared" si="285"/>
        <v>6200</v>
      </c>
      <c r="S387" s="287">
        <f t="shared" si="285"/>
        <v>16200</v>
      </c>
      <c r="T387" s="213"/>
      <c r="U387" s="97"/>
    </row>
    <row r="388" spans="1:21" s="98" customFormat="1" ht="20.25" hidden="1" customHeight="1" x14ac:dyDescent="0.25">
      <c r="A388" s="167" t="s">
        <v>329</v>
      </c>
      <c r="B388" s="167"/>
      <c r="C388" s="167"/>
      <c r="D388" s="167"/>
      <c r="E388" s="167"/>
      <c r="F388" s="182" t="e">
        <f>+#REF!+#REF!+#REF!</f>
        <v>#REF!</v>
      </c>
      <c r="G388" s="182" t="e">
        <f>+#REF!+#REF!+Q388+R388+S388+#REF!</f>
        <v>#REF!</v>
      </c>
      <c r="H388" s="183" t="e">
        <f>+#REF!+#REF!+#REF!+#REF!+#REF!</f>
        <v>#REF!</v>
      </c>
      <c r="I388" s="116"/>
      <c r="J388" s="116"/>
      <c r="K388" s="115"/>
      <c r="L388" s="115"/>
      <c r="M388" s="9"/>
      <c r="N388" s="155">
        <v>323890</v>
      </c>
      <c r="O388" s="156" t="s">
        <v>41</v>
      </c>
      <c r="P388" s="157" t="s">
        <v>211</v>
      </c>
      <c r="Q388" s="289">
        <v>10000</v>
      </c>
      <c r="R388" s="289">
        <f>200+6000</f>
        <v>6200</v>
      </c>
      <c r="S388" s="289">
        <f>+Q388+R388</f>
        <v>16200</v>
      </c>
      <c r="T388" s="213"/>
      <c r="U388" s="97"/>
    </row>
    <row r="389" spans="1:21" s="98" customFormat="1" ht="20.25" hidden="1" customHeight="1" x14ac:dyDescent="0.25">
      <c r="A389" s="167" t="s">
        <v>329</v>
      </c>
      <c r="B389" s="167"/>
      <c r="C389" s="167"/>
      <c r="D389" s="180" t="s">
        <v>379</v>
      </c>
      <c r="E389" s="180" t="s">
        <v>380</v>
      </c>
      <c r="F389" s="182" t="e">
        <f>+#REF!+#REF!+#REF!</f>
        <v>#REF!</v>
      </c>
      <c r="G389" s="182" t="e">
        <f>+#REF!+#REF!+Q389+R389+S389+#REF!</f>
        <v>#REF!</v>
      </c>
      <c r="H389" s="183" t="e">
        <f>+#REF!+#REF!+#REF!+#REF!+#REF!</f>
        <v>#REF!</v>
      </c>
      <c r="I389" s="116"/>
      <c r="J389" s="116"/>
      <c r="K389" s="115"/>
      <c r="L389" s="115">
        <v>3239</v>
      </c>
      <c r="M389" s="9"/>
      <c r="N389" s="111"/>
      <c r="O389" s="10" t="s">
        <v>41</v>
      </c>
      <c r="P389" s="111" t="s">
        <v>212</v>
      </c>
      <c r="Q389" s="286">
        <f t="shared" ref="Q389:R389" si="286">Q392+Q394+Q396+Q390</f>
        <v>33900</v>
      </c>
      <c r="R389" s="286">
        <f t="shared" si="286"/>
        <v>3000</v>
      </c>
      <c r="S389" s="286">
        <f t="shared" ref="S389" si="287">S392+S394+S396+S390</f>
        <v>36900</v>
      </c>
      <c r="T389" s="213"/>
      <c r="U389" s="97"/>
    </row>
    <row r="390" spans="1:21" s="98" customFormat="1" ht="20.25" hidden="1" customHeight="1" x14ac:dyDescent="0.25">
      <c r="A390" s="167" t="s">
        <v>329</v>
      </c>
      <c r="B390" s="167"/>
      <c r="C390" s="167"/>
      <c r="D390" s="167"/>
      <c r="E390" s="180" t="s">
        <v>380</v>
      </c>
      <c r="F390" s="182" t="e">
        <f>+#REF!+#REF!+#REF!</f>
        <v>#REF!</v>
      </c>
      <c r="G390" s="182" t="e">
        <f>+#REF!+#REF!+Q390+R390+S390+#REF!</f>
        <v>#REF!</v>
      </c>
      <c r="H390" s="183" t="e">
        <f>+#REF!+#REF!+#REF!+#REF!+#REF!</f>
        <v>#REF!</v>
      </c>
      <c r="I390" s="108"/>
      <c r="J390" s="115"/>
      <c r="K390" s="115"/>
      <c r="L390" s="115"/>
      <c r="M390" s="176">
        <v>32391</v>
      </c>
      <c r="N390" s="177"/>
      <c r="O390" s="178" t="s">
        <v>41</v>
      </c>
      <c r="P390" s="177" t="s">
        <v>213</v>
      </c>
      <c r="Q390" s="287">
        <f t="shared" ref="Q390:S390" si="288">+Q391</f>
        <v>0</v>
      </c>
      <c r="R390" s="287">
        <f t="shared" si="288"/>
        <v>0</v>
      </c>
      <c r="S390" s="287">
        <f t="shared" si="288"/>
        <v>0</v>
      </c>
      <c r="T390" s="213"/>
      <c r="U390" s="97"/>
    </row>
    <row r="391" spans="1:21" s="98" customFormat="1" ht="20.25" hidden="1" customHeight="1" x14ac:dyDescent="0.25">
      <c r="A391" s="167" t="s">
        <v>329</v>
      </c>
      <c r="B391" s="167"/>
      <c r="C391" s="167"/>
      <c r="D391" s="167"/>
      <c r="E391" s="167"/>
      <c r="F391" s="182" t="e">
        <f>+#REF!+#REF!+#REF!</f>
        <v>#REF!</v>
      </c>
      <c r="G391" s="182" t="e">
        <f>+#REF!+#REF!+Q391+R391+S391+#REF!</f>
        <v>#REF!</v>
      </c>
      <c r="H391" s="183" t="e">
        <f>+#REF!+#REF!+#REF!+#REF!+#REF!</f>
        <v>#REF!</v>
      </c>
      <c r="I391" s="116"/>
      <c r="J391" s="116"/>
      <c r="K391" s="115"/>
      <c r="L391" s="115"/>
      <c r="M391" s="9"/>
      <c r="N391" s="155">
        <v>323910</v>
      </c>
      <c r="O391" s="156" t="s">
        <v>41</v>
      </c>
      <c r="P391" s="157" t="s">
        <v>213</v>
      </c>
      <c r="Q391" s="289">
        <v>0</v>
      </c>
      <c r="R391" s="289"/>
      <c r="S391" s="289">
        <f>+Q391+R391</f>
        <v>0</v>
      </c>
      <c r="T391" s="213"/>
      <c r="U391" s="97"/>
    </row>
    <row r="392" spans="1:21" s="98" customFormat="1" ht="20.25" hidden="1" customHeight="1" x14ac:dyDescent="0.25">
      <c r="A392" s="167" t="s">
        <v>329</v>
      </c>
      <c r="B392" s="167"/>
      <c r="C392" s="167"/>
      <c r="D392" s="167"/>
      <c r="E392" s="180" t="s">
        <v>380</v>
      </c>
      <c r="F392" s="182" t="e">
        <f>+#REF!+#REF!+#REF!</f>
        <v>#REF!</v>
      </c>
      <c r="G392" s="182" t="e">
        <f>+#REF!+#REF!+Q392+R392+S392+#REF!</f>
        <v>#REF!</v>
      </c>
      <c r="H392" s="183" t="e">
        <f>+#REF!+#REF!+#REF!+#REF!+#REF!</f>
        <v>#REF!</v>
      </c>
      <c r="I392" s="108"/>
      <c r="J392" s="115"/>
      <c r="K392" s="115"/>
      <c r="L392" s="115"/>
      <c r="M392" s="176">
        <v>32394</v>
      </c>
      <c r="N392" s="177"/>
      <c r="O392" s="178" t="s">
        <v>41</v>
      </c>
      <c r="P392" s="177" t="s">
        <v>215</v>
      </c>
      <c r="Q392" s="287">
        <f t="shared" ref="Q392:S392" si="289">Q393</f>
        <v>700</v>
      </c>
      <c r="R392" s="287">
        <f t="shared" si="289"/>
        <v>0</v>
      </c>
      <c r="S392" s="287">
        <f t="shared" si="289"/>
        <v>700</v>
      </c>
      <c r="T392" s="213"/>
      <c r="U392" s="97"/>
    </row>
    <row r="393" spans="1:21" s="98" customFormat="1" ht="20.25" hidden="1" customHeight="1" x14ac:dyDescent="0.25">
      <c r="A393" s="167" t="s">
        <v>329</v>
      </c>
      <c r="B393" s="167"/>
      <c r="C393" s="167"/>
      <c r="D393" s="167"/>
      <c r="E393" s="167"/>
      <c r="F393" s="182" t="e">
        <f>+#REF!+#REF!+#REF!</f>
        <v>#REF!</v>
      </c>
      <c r="G393" s="182" t="e">
        <f>+#REF!+#REF!+Q393+R393+S393+#REF!</f>
        <v>#REF!</v>
      </c>
      <c r="H393" s="183" t="e">
        <f>+#REF!+#REF!+#REF!+#REF!+#REF!</f>
        <v>#REF!</v>
      </c>
      <c r="I393" s="116"/>
      <c r="J393" s="116"/>
      <c r="K393" s="115"/>
      <c r="L393" s="115"/>
      <c r="M393" s="9"/>
      <c r="N393" s="155">
        <v>323940</v>
      </c>
      <c r="O393" s="156" t="s">
        <v>41</v>
      </c>
      <c r="P393" s="157" t="s">
        <v>215</v>
      </c>
      <c r="Q393" s="289">
        <v>700</v>
      </c>
      <c r="R393" s="289"/>
      <c r="S393" s="289">
        <f>+Q393+R393</f>
        <v>700</v>
      </c>
      <c r="T393" s="213"/>
      <c r="U393" s="97"/>
    </row>
    <row r="394" spans="1:21" s="98" customFormat="1" ht="20.25" hidden="1" customHeight="1" x14ac:dyDescent="0.25">
      <c r="A394" s="167" t="s">
        <v>329</v>
      </c>
      <c r="B394" s="167"/>
      <c r="C394" s="167"/>
      <c r="D394" s="167"/>
      <c r="E394" s="180" t="s">
        <v>380</v>
      </c>
      <c r="F394" s="182" t="e">
        <f>+#REF!+#REF!+#REF!</f>
        <v>#REF!</v>
      </c>
      <c r="G394" s="182" t="e">
        <f>+#REF!+#REF!+Q394+R394+S394+#REF!</f>
        <v>#REF!</v>
      </c>
      <c r="H394" s="183" t="e">
        <f>+#REF!+#REF!+#REF!+#REF!+#REF!</f>
        <v>#REF!</v>
      </c>
      <c r="I394" s="108"/>
      <c r="J394" s="115"/>
      <c r="K394" s="115"/>
      <c r="L394" s="115"/>
      <c r="M394" s="176">
        <v>32395</v>
      </c>
      <c r="N394" s="177"/>
      <c r="O394" s="178" t="s">
        <v>41</v>
      </c>
      <c r="P394" s="177" t="s">
        <v>216</v>
      </c>
      <c r="Q394" s="287">
        <f t="shared" ref="Q394:S394" si="290">Q395</f>
        <v>7000</v>
      </c>
      <c r="R394" s="287">
        <f t="shared" si="290"/>
        <v>0</v>
      </c>
      <c r="S394" s="287">
        <f t="shared" si="290"/>
        <v>7000</v>
      </c>
      <c r="T394" s="213"/>
      <c r="U394" s="97"/>
    </row>
    <row r="395" spans="1:21" s="98" customFormat="1" ht="20.25" hidden="1" customHeight="1" x14ac:dyDescent="0.25">
      <c r="A395" s="167" t="s">
        <v>329</v>
      </c>
      <c r="B395" s="167"/>
      <c r="C395" s="167"/>
      <c r="D395" s="167"/>
      <c r="E395" s="167"/>
      <c r="F395" s="182" t="e">
        <f>+#REF!+#REF!+#REF!</f>
        <v>#REF!</v>
      </c>
      <c r="G395" s="182" t="e">
        <f>+#REF!+#REF!+Q395+R395+S395+#REF!</f>
        <v>#REF!</v>
      </c>
      <c r="H395" s="183" t="e">
        <f>+#REF!+#REF!+#REF!+#REF!+#REF!</f>
        <v>#REF!</v>
      </c>
      <c r="I395" s="116"/>
      <c r="J395" s="116"/>
      <c r="K395" s="115"/>
      <c r="L395" s="115"/>
      <c r="M395" s="9"/>
      <c r="N395" s="155">
        <v>323950</v>
      </c>
      <c r="O395" s="156" t="s">
        <v>41</v>
      </c>
      <c r="P395" s="157" t="s">
        <v>216</v>
      </c>
      <c r="Q395" s="289">
        <v>7000</v>
      </c>
      <c r="R395" s="289"/>
      <c r="S395" s="289">
        <f>+Q395+R395</f>
        <v>7000</v>
      </c>
      <c r="T395" s="213"/>
      <c r="U395" s="97"/>
    </row>
    <row r="396" spans="1:21" s="98" customFormat="1" ht="20.25" hidden="1" customHeight="1" x14ac:dyDescent="0.25">
      <c r="A396" s="167" t="s">
        <v>329</v>
      </c>
      <c r="B396" s="167"/>
      <c r="C396" s="167"/>
      <c r="D396" s="167"/>
      <c r="E396" s="180" t="s">
        <v>380</v>
      </c>
      <c r="F396" s="182" t="e">
        <f>+#REF!+#REF!+#REF!</f>
        <v>#REF!</v>
      </c>
      <c r="G396" s="182" t="e">
        <f>+#REF!+#REF!+Q396+R396+S396+#REF!</f>
        <v>#REF!</v>
      </c>
      <c r="H396" s="183" t="e">
        <f>+#REF!+#REF!+#REF!+#REF!+#REF!</f>
        <v>#REF!</v>
      </c>
      <c r="I396" s="108"/>
      <c r="J396" s="115"/>
      <c r="K396" s="115"/>
      <c r="L396" s="115"/>
      <c r="M396" s="176">
        <v>32399</v>
      </c>
      <c r="N396" s="177"/>
      <c r="O396" s="178" t="s">
        <v>41</v>
      </c>
      <c r="P396" s="177" t="s">
        <v>217</v>
      </c>
      <c r="Q396" s="287">
        <f t="shared" ref="Q396:R396" si="291">Q397+Q398+Q399+Q400+Q401</f>
        <v>26200</v>
      </c>
      <c r="R396" s="287">
        <f t="shared" si="291"/>
        <v>3000</v>
      </c>
      <c r="S396" s="287">
        <f t="shared" ref="S396" si="292">S397+S398+S399+S400+S401</f>
        <v>29200</v>
      </c>
      <c r="T396" s="213"/>
      <c r="U396" s="97"/>
    </row>
    <row r="397" spans="1:21" s="98" customFormat="1" ht="20.25" hidden="1" customHeight="1" x14ac:dyDescent="0.25">
      <c r="A397" s="167" t="s">
        <v>329</v>
      </c>
      <c r="B397" s="167"/>
      <c r="C397" s="167"/>
      <c r="D397" s="167"/>
      <c r="E397" s="167"/>
      <c r="F397" s="182" t="e">
        <f>+#REF!+#REF!+#REF!</f>
        <v>#REF!</v>
      </c>
      <c r="G397" s="182" t="e">
        <f>+#REF!+#REF!+Q397+R397+S397+#REF!</f>
        <v>#REF!</v>
      </c>
      <c r="H397" s="183" t="e">
        <f>+#REF!+#REF!+#REF!+#REF!+#REF!</f>
        <v>#REF!</v>
      </c>
      <c r="I397" s="116"/>
      <c r="J397" s="116"/>
      <c r="K397" s="115"/>
      <c r="L397" s="115"/>
      <c r="M397" s="9"/>
      <c r="N397" s="155">
        <v>323990</v>
      </c>
      <c r="O397" s="156" t="s">
        <v>41</v>
      </c>
      <c r="P397" s="157" t="s">
        <v>492</v>
      </c>
      <c r="Q397" s="289">
        <v>26200</v>
      </c>
      <c r="R397" s="289">
        <v>3000</v>
      </c>
      <c r="S397" s="289">
        <f t="shared" ref="S397:S401" si="293">+Q397+R397</f>
        <v>29200</v>
      </c>
      <c r="T397" s="213"/>
      <c r="U397" s="97"/>
    </row>
    <row r="398" spans="1:21" s="98" customFormat="1" ht="20.25" hidden="1" customHeight="1" x14ac:dyDescent="0.25">
      <c r="A398" s="167" t="s">
        <v>329</v>
      </c>
      <c r="B398" s="167"/>
      <c r="C398" s="167"/>
      <c r="D398" s="167"/>
      <c r="E398" s="167"/>
      <c r="F398" s="182" t="e">
        <f>+#REF!+#REF!+#REF!</f>
        <v>#REF!</v>
      </c>
      <c r="G398" s="182" t="e">
        <f>+#REF!+#REF!+Q398+R398+S398+#REF!</f>
        <v>#REF!</v>
      </c>
      <c r="H398" s="183" t="e">
        <f>+#REF!+#REF!+#REF!+#REF!+#REF!</f>
        <v>#REF!</v>
      </c>
      <c r="I398" s="116"/>
      <c r="J398" s="116"/>
      <c r="K398" s="115"/>
      <c r="L398" s="115"/>
      <c r="M398" s="9"/>
      <c r="N398" s="155">
        <v>323991</v>
      </c>
      <c r="O398" s="156" t="s">
        <v>41</v>
      </c>
      <c r="P398" s="157" t="s">
        <v>219</v>
      </c>
      <c r="Q398" s="289"/>
      <c r="R398" s="289"/>
      <c r="S398" s="289">
        <f t="shared" si="293"/>
        <v>0</v>
      </c>
      <c r="T398" s="213"/>
      <c r="U398" s="97"/>
    </row>
    <row r="399" spans="1:21" s="98" customFormat="1" ht="20.25" hidden="1" customHeight="1" x14ac:dyDescent="0.25">
      <c r="A399" s="167" t="s">
        <v>329</v>
      </c>
      <c r="B399" s="167"/>
      <c r="C399" s="167"/>
      <c r="D399" s="167"/>
      <c r="E399" s="167"/>
      <c r="F399" s="182" t="e">
        <f>+#REF!+#REF!+#REF!</f>
        <v>#REF!</v>
      </c>
      <c r="G399" s="182" t="e">
        <f>+#REF!+#REF!+Q399+R399+S399+#REF!</f>
        <v>#REF!</v>
      </c>
      <c r="H399" s="183" t="e">
        <f>+#REF!+#REF!+#REF!+#REF!+#REF!</f>
        <v>#REF!</v>
      </c>
      <c r="I399" s="116"/>
      <c r="J399" s="116"/>
      <c r="K399" s="115"/>
      <c r="L399" s="115"/>
      <c r="M399" s="9"/>
      <c r="N399" s="155">
        <v>323992</v>
      </c>
      <c r="O399" s="156" t="s">
        <v>41</v>
      </c>
      <c r="P399" s="157" t="s">
        <v>220</v>
      </c>
      <c r="Q399" s="289"/>
      <c r="R399" s="289"/>
      <c r="S399" s="289">
        <f t="shared" si="293"/>
        <v>0</v>
      </c>
      <c r="T399" s="213"/>
      <c r="U399" s="97"/>
    </row>
    <row r="400" spans="1:21" s="98" customFormat="1" ht="20.25" hidden="1" customHeight="1" x14ac:dyDescent="0.25">
      <c r="A400" s="167" t="s">
        <v>329</v>
      </c>
      <c r="B400" s="167"/>
      <c r="C400" s="167"/>
      <c r="D400" s="167"/>
      <c r="E400" s="167"/>
      <c r="F400" s="182" t="e">
        <f>+#REF!+#REF!+#REF!</f>
        <v>#REF!</v>
      </c>
      <c r="G400" s="182" t="e">
        <f>+#REF!+#REF!+Q400+R400+S400+#REF!</f>
        <v>#REF!</v>
      </c>
      <c r="H400" s="183" t="e">
        <f>+#REF!+#REF!+#REF!+#REF!+#REF!</f>
        <v>#REF!</v>
      </c>
      <c r="I400" s="116"/>
      <c r="J400" s="116"/>
      <c r="K400" s="115"/>
      <c r="L400" s="115"/>
      <c r="M400" s="9"/>
      <c r="N400" s="155">
        <v>323993</v>
      </c>
      <c r="O400" s="156" t="s">
        <v>41</v>
      </c>
      <c r="P400" s="157" t="s">
        <v>221</v>
      </c>
      <c r="Q400" s="289"/>
      <c r="R400" s="289"/>
      <c r="S400" s="289">
        <f t="shared" si="293"/>
        <v>0</v>
      </c>
      <c r="T400" s="213"/>
      <c r="U400" s="97"/>
    </row>
    <row r="401" spans="1:21" s="98" customFormat="1" ht="20.25" hidden="1" customHeight="1" x14ac:dyDescent="0.25">
      <c r="A401" s="167" t="s">
        <v>329</v>
      </c>
      <c r="B401" s="167"/>
      <c r="C401" s="167"/>
      <c r="D401" s="167"/>
      <c r="E401" s="167"/>
      <c r="F401" s="182" t="e">
        <f>+#REF!+#REF!+#REF!</f>
        <v>#REF!</v>
      </c>
      <c r="G401" s="182" t="e">
        <f>+#REF!+#REF!+Q401+R401+S401+#REF!</f>
        <v>#REF!</v>
      </c>
      <c r="H401" s="183" t="e">
        <f>+#REF!+#REF!+#REF!+#REF!+#REF!</f>
        <v>#REF!</v>
      </c>
      <c r="I401" s="116"/>
      <c r="J401" s="116"/>
      <c r="K401" s="115"/>
      <c r="L401" s="115"/>
      <c r="M401" s="9"/>
      <c r="N401" s="155">
        <v>323994</v>
      </c>
      <c r="O401" s="156" t="s">
        <v>41</v>
      </c>
      <c r="P401" s="157" t="s">
        <v>222</v>
      </c>
      <c r="Q401" s="289"/>
      <c r="R401" s="289"/>
      <c r="S401" s="289">
        <f t="shared" si="293"/>
        <v>0</v>
      </c>
      <c r="T401" s="213"/>
      <c r="U401" s="97"/>
    </row>
    <row r="402" spans="1:21" s="194" customFormat="1" ht="20.25" hidden="1" customHeight="1" x14ac:dyDescent="0.25">
      <c r="A402" s="172" t="s">
        <v>329</v>
      </c>
      <c r="B402" s="172"/>
      <c r="C402" s="195" t="s">
        <v>376</v>
      </c>
      <c r="D402" s="195" t="s">
        <v>379</v>
      </c>
      <c r="E402" s="195" t="s">
        <v>380</v>
      </c>
      <c r="F402" s="187" t="e">
        <f>+#REF!+#REF!+#REF!</f>
        <v>#REF!</v>
      </c>
      <c r="G402" s="187" t="e">
        <f>+#REF!+#REF!+Q402+R402+S402+#REF!</f>
        <v>#REF!</v>
      </c>
      <c r="H402" s="188" t="e">
        <f>+#REF!+#REF!+#REF!+#REF!+#REF!</f>
        <v>#REF!</v>
      </c>
      <c r="I402" s="108"/>
      <c r="J402" s="115"/>
      <c r="K402" s="115">
        <v>324</v>
      </c>
      <c r="L402" s="115"/>
      <c r="M402" s="115"/>
      <c r="N402" s="116"/>
      <c r="O402" s="10" t="s">
        <v>41</v>
      </c>
      <c r="P402" s="111" t="s">
        <v>223</v>
      </c>
      <c r="Q402" s="286">
        <f t="shared" ref="Q402:S404" si="294">+Q403</f>
        <v>0</v>
      </c>
      <c r="R402" s="286">
        <f t="shared" si="294"/>
        <v>0</v>
      </c>
      <c r="S402" s="286">
        <f t="shared" si="294"/>
        <v>0</v>
      </c>
      <c r="T402" s="213"/>
      <c r="U402" s="97"/>
    </row>
    <row r="403" spans="1:21" s="98" customFormat="1" ht="20.25" hidden="1" customHeight="1" x14ac:dyDescent="0.25">
      <c r="A403" s="167" t="s">
        <v>329</v>
      </c>
      <c r="B403" s="167"/>
      <c r="C403" s="167"/>
      <c r="D403" s="180" t="s">
        <v>379</v>
      </c>
      <c r="E403" s="180" t="s">
        <v>380</v>
      </c>
      <c r="F403" s="182" t="e">
        <f>+#REF!+#REF!+#REF!</f>
        <v>#REF!</v>
      </c>
      <c r="G403" s="182" t="e">
        <f>+#REF!+#REF!+Q403+R403+S403+#REF!</f>
        <v>#REF!</v>
      </c>
      <c r="H403" s="183" t="e">
        <f>+#REF!+#REF!+#REF!+#REF!+#REF!</f>
        <v>#REF!</v>
      </c>
      <c r="I403" s="116"/>
      <c r="J403" s="116"/>
      <c r="K403" s="115"/>
      <c r="L403" s="115">
        <v>3241</v>
      </c>
      <c r="M403" s="115"/>
      <c r="N403" s="116"/>
      <c r="O403" s="10" t="s">
        <v>41</v>
      </c>
      <c r="P403" s="111" t="s">
        <v>223</v>
      </c>
      <c r="Q403" s="286">
        <f t="shared" si="294"/>
        <v>0</v>
      </c>
      <c r="R403" s="286">
        <f t="shared" si="294"/>
        <v>0</v>
      </c>
      <c r="S403" s="286">
        <f t="shared" si="294"/>
        <v>0</v>
      </c>
      <c r="T403" s="213"/>
      <c r="U403" s="97"/>
    </row>
    <row r="404" spans="1:21" s="98" customFormat="1" ht="20.25" hidden="1" customHeight="1" x14ac:dyDescent="0.25">
      <c r="A404" s="167" t="s">
        <v>329</v>
      </c>
      <c r="B404" s="167"/>
      <c r="C404" s="167"/>
      <c r="D404" s="167"/>
      <c r="E404" s="180" t="s">
        <v>380</v>
      </c>
      <c r="F404" s="182" t="e">
        <f>+#REF!+#REF!+#REF!</f>
        <v>#REF!</v>
      </c>
      <c r="G404" s="182" t="e">
        <f>+#REF!+#REF!+Q404+R404+S404+#REF!</f>
        <v>#REF!</v>
      </c>
      <c r="H404" s="183" t="e">
        <f>+#REF!+#REF!+#REF!+#REF!+#REF!</f>
        <v>#REF!</v>
      </c>
      <c r="I404" s="108"/>
      <c r="J404" s="115"/>
      <c r="K404" s="115"/>
      <c r="L404" s="115"/>
      <c r="M404" s="176">
        <v>32412</v>
      </c>
      <c r="N404" s="177"/>
      <c r="O404" s="178" t="s">
        <v>41</v>
      </c>
      <c r="P404" s="177" t="s">
        <v>224</v>
      </c>
      <c r="Q404" s="287">
        <f t="shared" si="294"/>
        <v>0</v>
      </c>
      <c r="R404" s="287">
        <f t="shared" si="294"/>
        <v>0</v>
      </c>
      <c r="S404" s="287">
        <f t="shared" si="294"/>
        <v>0</v>
      </c>
      <c r="T404" s="213"/>
      <c r="U404" s="97"/>
    </row>
    <row r="405" spans="1:21" s="98" customFormat="1" ht="20.25" hidden="1" customHeight="1" x14ac:dyDescent="0.25">
      <c r="A405" s="167" t="s">
        <v>329</v>
      </c>
      <c r="B405" s="167"/>
      <c r="C405" s="167"/>
      <c r="D405" s="167"/>
      <c r="E405" s="167"/>
      <c r="F405" s="182" t="e">
        <f>+#REF!+#REF!+#REF!</f>
        <v>#REF!</v>
      </c>
      <c r="G405" s="182" t="e">
        <f>+#REF!+#REF!+Q405+R405+S405+#REF!</f>
        <v>#REF!</v>
      </c>
      <c r="H405" s="183" t="e">
        <f>+#REF!+#REF!+#REF!+#REF!+#REF!</f>
        <v>#REF!</v>
      </c>
      <c r="I405" s="116"/>
      <c r="J405" s="116"/>
      <c r="K405" s="115"/>
      <c r="L405" s="115"/>
      <c r="M405" s="9"/>
      <c r="N405" s="155">
        <v>324120</v>
      </c>
      <c r="O405" s="156" t="s">
        <v>41</v>
      </c>
      <c r="P405" s="157" t="s">
        <v>263</v>
      </c>
      <c r="Q405" s="289">
        <v>0</v>
      </c>
      <c r="R405" s="289"/>
      <c r="S405" s="289">
        <f>+Q405+R405</f>
        <v>0</v>
      </c>
      <c r="T405" s="213"/>
      <c r="U405" s="97"/>
    </row>
    <row r="406" spans="1:21" s="194" customFormat="1" ht="20.25" hidden="1" customHeight="1" x14ac:dyDescent="0.25">
      <c r="A406" s="172" t="s">
        <v>329</v>
      </c>
      <c r="B406" s="172"/>
      <c r="C406" s="195" t="s">
        <v>376</v>
      </c>
      <c r="D406" s="195" t="s">
        <v>379</v>
      </c>
      <c r="E406" s="195" t="s">
        <v>380</v>
      </c>
      <c r="F406" s="187" t="e">
        <f>+#REF!+#REF!+#REF!</f>
        <v>#REF!</v>
      </c>
      <c r="G406" s="187" t="e">
        <f>+#REF!+#REF!+Q406+R406+S406+#REF!</f>
        <v>#REF!</v>
      </c>
      <c r="H406" s="188" t="e">
        <f>+#REF!+#REF!+#REF!+#REF!+#REF!</f>
        <v>#REF!</v>
      </c>
      <c r="I406" s="108"/>
      <c r="J406" s="115"/>
      <c r="K406" s="115">
        <v>329</v>
      </c>
      <c r="L406" s="115"/>
      <c r="M406" s="115"/>
      <c r="N406" s="116"/>
      <c r="O406" s="10" t="s">
        <v>41</v>
      </c>
      <c r="P406" s="111" t="s">
        <v>225</v>
      </c>
      <c r="Q406" s="286">
        <f t="shared" ref="Q406:R406" si="295">Q410+Q407+Q415+Q418+Q421+Q427+Q428</f>
        <v>2100</v>
      </c>
      <c r="R406" s="286">
        <f t="shared" si="295"/>
        <v>0</v>
      </c>
      <c r="S406" s="286">
        <f t="shared" ref="S406" si="296">S410+S407+S415+S418+S421+S427+S428</f>
        <v>2100</v>
      </c>
      <c r="T406" s="213"/>
      <c r="U406" s="97"/>
    </row>
    <row r="407" spans="1:21" s="98" customFormat="1" ht="20.25" hidden="1" customHeight="1" x14ac:dyDescent="0.25">
      <c r="A407" s="167" t="s">
        <v>329</v>
      </c>
      <c r="B407" s="167"/>
      <c r="C407" s="167"/>
      <c r="D407" s="180" t="s">
        <v>379</v>
      </c>
      <c r="E407" s="180" t="s">
        <v>380</v>
      </c>
      <c r="F407" s="182" t="e">
        <f>+#REF!+#REF!+#REF!</f>
        <v>#REF!</v>
      </c>
      <c r="G407" s="182" t="e">
        <f>+#REF!+#REF!+Q407+R407+S407+#REF!</f>
        <v>#REF!</v>
      </c>
      <c r="H407" s="183" t="e">
        <f>+#REF!+#REF!+#REF!+#REF!+#REF!</f>
        <v>#REF!</v>
      </c>
      <c r="I407" s="116"/>
      <c r="J407" s="116"/>
      <c r="K407" s="115"/>
      <c r="L407" s="115">
        <v>3291</v>
      </c>
      <c r="M407" s="115"/>
      <c r="N407" s="116"/>
      <c r="O407" s="10" t="s">
        <v>41</v>
      </c>
      <c r="P407" s="111" t="s">
        <v>226</v>
      </c>
      <c r="Q407" s="286">
        <f t="shared" ref="Q407:S408" si="297">+Q408</f>
        <v>0</v>
      </c>
      <c r="R407" s="286">
        <f t="shared" si="297"/>
        <v>0</v>
      </c>
      <c r="S407" s="286">
        <f t="shared" si="297"/>
        <v>0</v>
      </c>
      <c r="T407" s="213"/>
      <c r="U407" s="97"/>
    </row>
    <row r="408" spans="1:21" s="98" customFormat="1" ht="20.25" hidden="1" customHeight="1" x14ac:dyDescent="0.25">
      <c r="A408" s="167" t="s">
        <v>329</v>
      </c>
      <c r="B408" s="167"/>
      <c r="C408" s="167"/>
      <c r="D408" s="167"/>
      <c r="E408" s="180" t="s">
        <v>380</v>
      </c>
      <c r="F408" s="182" t="e">
        <f>+#REF!+#REF!+#REF!</f>
        <v>#REF!</v>
      </c>
      <c r="G408" s="182" t="e">
        <f>+#REF!+#REF!+Q408+R408+S408+#REF!</f>
        <v>#REF!</v>
      </c>
      <c r="H408" s="183" t="e">
        <f>+#REF!+#REF!+#REF!+#REF!+#REF!</f>
        <v>#REF!</v>
      </c>
      <c r="I408" s="108"/>
      <c r="J408" s="115"/>
      <c r="K408" s="115"/>
      <c r="L408" s="115"/>
      <c r="M408" s="176">
        <v>32911</v>
      </c>
      <c r="N408" s="177"/>
      <c r="O408" s="178" t="s">
        <v>41</v>
      </c>
      <c r="P408" s="177" t="s">
        <v>227</v>
      </c>
      <c r="Q408" s="287">
        <f t="shared" si="297"/>
        <v>0</v>
      </c>
      <c r="R408" s="287">
        <f t="shared" si="297"/>
        <v>0</v>
      </c>
      <c r="S408" s="287">
        <f t="shared" si="297"/>
        <v>0</v>
      </c>
      <c r="T408" s="213"/>
      <c r="U408" s="97"/>
    </row>
    <row r="409" spans="1:21" s="98" customFormat="1" ht="20.25" hidden="1" customHeight="1" x14ac:dyDescent="0.25">
      <c r="A409" s="167" t="s">
        <v>329</v>
      </c>
      <c r="B409" s="167"/>
      <c r="C409" s="167"/>
      <c r="D409" s="167"/>
      <c r="E409" s="167"/>
      <c r="F409" s="182" t="e">
        <f>+#REF!+#REF!+#REF!</f>
        <v>#REF!</v>
      </c>
      <c r="G409" s="182" t="e">
        <f>+#REF!+#REF!+Q409+R409+S409+#REF!</f>
        <v>#REF!</v>
      </c>
      <c r="H409" s="183" t="e">
        <f>+#REF!+#REF!+#REF!+#REF!+#REF!</f>
        <v>#REF!</v>
      </c>
      <c r="I409" s="116"/>
      <c r="J409" s="116"/>
      <c r="K409" s="115"/>
      <c r="L409" s="115"/>
      <c r="M409" s="9"/>
      <c r="N409" s="155">
        <v>329110</v>
      </c>
      <c r="O409" s="156" t="s">
        <v>41</v>
      </c>
      <c r="P409" s="157" t="s">
        <v>227</v>
      </c>
      <c r="Q409" s="289">
        <v>0</v>
      </c>
      <c r="R409" s="289"/>
      <c r="S409" s="289">
        <f>+Q409+R409</f>
        <v>0</v>
      </c>
      <c r="T409" s="213"/>
      <c r="U409" s="97"/>
    </row>
    <row r="410" spans="1:21" s="98" customFormat="1" ht="20.25" hidden="1" customHeight="1" x14ac:dyDescent="0.25">
      <c r="A410" s="167" t="s">
        <v>329</v>
      </c>
      <c r="B410" s="167"/>
      <c r="C410" s="167"/>
      <c r="D410" s="180" t="s">
        <v>379</v>
      </c>
      <c r="E410" s="180" t="s">
        <v>380</v>
      </c>
      <c r="F410" s="182" t="e">
        <f>+#REF!+#REF!+#REF!</f>
        <v>#REF!</v>
      </c>
      <c r="G410" s="182" t="e">
        <f>+#REF!+#REF!+Q410+R410+S410+#REF!</f>
        <v>#REF!</v>
      </c>
      <c r="H410" s="183" t="e">
        <f>+#REF!+#REF!+#REF!+#REF!+#REF!</f>
        <v>#REF!</v>
      </c>
      <c r="I410" s="116"/>
      <c r="J410" s="116"/>
      <c r="K410" s="115"/>
      <c r="L410" s="115">
        <v>3292</v>
      </c>
      <c r="M410" s="115"/>
      <c r="N410" s="116"/>
      <c r="O410" s="10" t="s">
        <v>41</v>
      </c>
      <c r="P410" s="111" t="s">
        <v>228</v>
      </c>
      <c r="Q410" s="286">
        <f t="shared" ref="Q410:R410" si="298">Q411+Q413</f>
        <v>2100</v>
      </c>
      <c r="R410" s="286">
        <f t="shared" si="298"/>
        <v>0</v>
      </c>
      <c r="S410" s="286">
        <f t="shared" ref="S410" si="299">S411+S413</f>
        <v>2100</v>
      </c>
      <c r="T410" s="213"/>
      <c r="U410" s="97"/>
    </row>
    <row r="411" spans="1:21" s="98" customFormat="1" ht="20.25" hidden="1" customHeight="1" x14ac:dyDescent="0.25">
      <c r="A411" s="167" t="s">
        <v>329</v>
      </c>
      <c r="B411" s="167"/>
      <c r="C411" s="167"/>
      <c r="D411" s="167"/>
      <c r="E411" s="180" t="s">
        <v>380</v>
      </c>
      <c r="F411" s="182" t="e">
        <f>+#REF!+#REF!+#REF!</f>
        <v>#REF!</v>
      </c>
      <c r="G411" s="182" t="e">
        <f>+#REF!+#REF!+Q411+R411+S411+#REF!</f>
        <v>#REF!</v>
      </c>
      <c r="H411" s="183" t="e">
        <f>+#REF!+#REF!+#REF!+#REF!+#REF!</f>
        <v>#REF!</v>
      </c>
      <c r="I411" s="108"/>
      <c r="J411" s="115"/>
      <c r="K411" s="115"/>
      <c r="L411" s="115"/>
      <c r="M411" s="176">
        <v>32921</v>
      </c>
      <c r="N411" s="177"/>
      <c r="O411" s="178" t="s">
        <v>41</v>
      </c>
      <c r="P411" s="177" t="s">
        <v>229</v>
      </c>
      <c r="Q411" s="287">
        <f t="shared" ref="Q411:S411" si="300">Q412</f>
        <v>1300</v>
      </c>
      <c r="R411" s="287">
        <f t="shared" si="300"/>
        <v>0</v>
      </c>
      <c r="S411" s="287">
        <f t="shared" si="300"/>
        <v>1300</v>
      </c>
      <c r="T411" s="213"/>
      <c r="U411" s="97"/>
    </row>
    <row r="412" spans="1:21" s="98" customFormat="1" ht="20.25" hidden="1" customHeight="1" x14ac:dyDescent="0.25">
      <c r="A412" s="167" t="s">
        <v>329</v>
      </c>
      <c r="B412" s="167"/>
      <c r="C412" s="167"/>
      <c r="D412" s="167"/>
      <c r="E412" s="167"/>
      <c r="F412" s="182" t="e">
        <f>+#REF!+#REF!+#REF!</f>
        <v>#REF!</v>
      </c>
      <c r="G412" s="182" t="e">
        <f>+#REF!+#REF!+Q412+R412+S412+#REF!</f>
        <v>#REF!</v>
      </c>
      <c r="H412" s="183" t="e">
        <f>+#REF!+#REF!+#REF!+#REF!+#REF!</f>
        <v>#REF!</v>
      </c>
      <c r="I412" s="116"/>
      <c r="J412" s="116"/>
      <c r="K412" s="115"/>
      <c r="L412" s="115"/>
      <c r="M412" s="9"/>
      <c r="N412" s="155">
        <v>329210</v>
      </c>
      <c r="O412" s="156" t="s">
        <v>41</v>
      </c>
      <c r="P412" s="157" t="s">
        <v>229</v>
      </c>
      <c r="Q412" s="289">
        <v>1300</v>
      </c>
      <c r="R412" s="289"/>
      <c r="S412" s="289">
        <f>+Q412+R412</f>
        <v>1300</v>
      </c>
      <c r="T412" s="213"/>
      <c r="U412" s="97"/>
    </row>
    <row r="413" spans="1:21" s="98" customFormat="1" ht="20.25" hidden="1" customHeight="1" x14ac:dyDescent="0.25">
      <c r="A413" s="167" t="s">
        <v>329</v>
      </c>
      <c r="B413" s="167"/>
      <c r="C413" s="167"/>
      <c r="D413" s="167"/>
      <c r="E413" s="180" t="s">
        <v>380</v>
      </c>
      <c r="F413" s="182" t="e">
        <f>+#REF!+#REF!+#REF!</f>
        <v>#REF!</v>
      </c>
      <c r="G413" s="182" t="e">
        <f>+#REF!+#REF!+Q413+R413+S413+#REF!</f>
        <v>#REF!</v>
      </c>
      <c r="H413" s="183" t="e">
        <f>+#REF!+#REF!+#REF!+#REF!+#REF!</f>
        <v>#REF!</v>
      </c>
      <c r="I413" s="108"/>
      <c r="J413" s="115"/>
      <c r="K413" s="115"/>
      <c r="L413" s="115"/>
      <c r="M413" s="176">
        <v>32923</v>
      </c>
      <c r="N413" s="177"/>
      <c r="O413" s="178" t="s">
        <v>41</v>
      </c>
      <c r="P413" s="177" t="s">
        <v>231</v>
      </c>
      <c r="Q413" s="287">
        <f t="shared" ref="Q413:S413" si="301">Q414</f>
        <v>800</v>
      </c>
      <c r="R413" s="287">
        <f t="shared" si="301"/>
        <v>0</v>
      </c>
      <c r="S413" s="287">
        <f t="shared" si="301"/>
        <v>800</v>
      </c>
      <c r="T413" s="213"/>
      <c r="U413" s="97"/>
    </row>
    <row r="414" spans="1:21" s="98" customFormat="1" ht="20.25" hidden="1" customHeight="1" x14ac:dyDescent="0.25">
      <c r="A414" s="167" t="s">
        <v>329</v>
      </c>
      <c r="B414" s="167"/>
      <c r="C414" s="167"/>
      <c r="D414" s="167"/>
      <c r="E414" s="167"/>
      <c r="F414" s="182" t="e">
        <f>+#REF!+#REF!+#REF!</f>
        <v>#REF!</v>
      </c>
      <c r="G414" s="182" t="e">
        <f>+#REF!+#REF!+Q414+R414+S414+#REF!</f>
        <v>#REF!</v>
      </c>
      <c r="H414" s="183" t="e">
        <f>+#REF!+#REF!+#REF!+#REF!+#REF!</f>
        <v>#REF!</v>
      </c>
      <c r="I414" s="116"/>
      <c r="J414" s="116"/>
      <c r="K414" s="115"/>
      <c r="L414" s="115"/>
      <c r="M414" s="9"/>
      <c r="N414" s="155">
        <v>329230</v>
      </c>
      <c r="O414" s="156" t="s">
        <v>41</v>
      </c>
      <c r="P414" s="157" t="s">
        <v>231</v>
      </c>
      <c r="Q414" s="289">
        <v>800</v>
      </c>
      <c r="R414" s="289"/>
      <c r="S414" s="289">
        <f>+Q414+R414</f>
        <v>800</v>
      </c>
      <c r="T414" s="213"/>
      <c r="U414" s="97"/>
    </row>
    <row r="415" spans="1:21" s="98" customFormat="1" ht="20.25" hidden="1" customHeight="1" x14ac:dyDescent="0.25">
      <c r="A415" s="167" t="s">
        <v>329</v>
      </c>
      <c r="B415" s="167"/>
      <c r="C415" s="167"/>
      <c r="D415" s="180" t="s">
        <v>379</v>
      </c>
      <c r="E415" s="180" t="s">
        <v>380</v>
      </c>
      <c r="F415" s="182" t="e">
        <f>+#REF!+#REF!+#REF!</f>
        <v>#REF!</v>
      </c>
      <c r="G415" s="182" t="e">
        <f>+#REF!+#REF!+Q415+R415+S415+#REF!</f>
        <v>#REF!</v>
      </c>
      <c r="H415" s="183" t="e">
        <f>+#REF!+#REF!+#REF!+#REF!+#REF!</f>
        <v>#REF!</v>
      </c>
      <c r="I415" s="116"/>
      <c r="J415" s="116"/>
      <c r="K415" s="115"/>
      <c r="L415" s="115">
        <v>3293</v>
      </c>
      <c r="M415" s="115"/>
      <c r="N415" s="116"/>
      <c r="O415" s="10" t="s">
        <v>41</v>
      </c>
      <c r="P415" s="111" t="s">
        <v>232</v>
      </c>
      <c r="Q415" s="286">
        <f t="shared" ref="Q415:S416" si="302">+Q416</f>
        <v>0</v>
      </c>
      <c r="R415" s="286">
        <f t="shared" si="302"/>
        <v>0</v>
      </c>
      <c r="S415" s="286">
        <f t="shared" si="302"/>
        <v>0</v>
      </c>
      <c r="T415" s="213"/>
      <c r="U415" s="97"/>
    </row>
    <row r="416" spans="1:21" s="98" customFormat="1" ht="20.25" hidden="1" customHeight="1" x14ac:dyDescent="0.25">
      <c r="A416" s="167" t="s">
        <v>329</v>
      </c>
      <c r="B416" s="167"/>
      <c r="C416" s="167"/>
      <c r="D416" s="167"/>
      <c r="E416" s="180" t="s">
        <v>380</v>
      </c>
      <c r="F416" s="182" t="e">
        <f>+#REF!+#REF!+#REF!</f>
        <v>#REF!</v>
      </c>
      <c r="G416" s="182" t="e">
        <f>+#REF!+#REF!+Q416+R416+S416+#REF!</f>
        <v>#REF!</v>
      </c>
      <c r="H416" s="183" t="e">
        <f>+#REF!+#REF!+#REF!+#REF!+#REF!</f>
        <v>#REF!</v>
      </c>
      <c r="I416" s="108"/>
      <c r="J416" s="115"/>
      <c r="K416" s="115"/>
      <c r="L416" s="115"/>
      <c r="M416" s="176">
        <v>32931</v>
      </c>
      <c r="N416" s="177"/>
      <c r="O416" s="178" t="s">
        <v>41</v>
      </c>
      <c r="P416" s="177" t="s">
        <v>232</v>
      </c>
      <c r="Q416" s="287">
        <f t="shared" si="302"/>
        <v>0</v>
      </c>
      <c r="R416" s="287">
        <f t="shared" si="302"/>
        <v>0</v>
      </c>
      <c r="S416" s="287">
        <f t="shared" si="302"/>
        <v>0</v>
      </c>
      <c r="T416" s="213"/>
      <c r="U416" s="97"/>
    </row>
    <row r="417" spans="1:21" s="98" customFormat="1" ht="20.25" hidden="1" customHeight="1" x14ac:dyDescent="0.25">
      <c r="A417" s="167" t="s">
        <v>329</v>
      </c>
      <c r="B417" s="167"/>
      <c r="C417" s="167"/>
      <c r="D417" s="167"/>
      <c r="E417" s="167"/>
      <c r="F417" s="182" t="e">
        <f>+#REF!+#REF!+#REF!</f>
        <v>#REF!</v>
      </c>
      <c r="G417" s="182" t="e">
        <f>+#REF!+#REF!+Q417+R417+S417+#REF!</f>
        <v>#REF!</v>
      </c>
      <c r="H417" s="183" t="e">
        <f>+#REF!+#REF!+#REF!+#REF!+#REF!</f>
        <v>#REF!</v>
      </c>
      <c r="I417" s="116"/>
      <c r="J417" s="116"/>
      <c r="K417" s="115"/>
      <c r="L417" s="115"/>
      <c r="M417" s="9"/>
      <c r="N417" s="155">
        <v>329310</v>
      </c>
      <c r="O417" s="156" t="s">
        <v>41</v>
      </c>
      <c r="P417" s="157" t="s">
        <v>232</v>
      </c>
      <c r="Q417" s="289">
        <v>0</v>
      </c>
      <c r="R417" s="289"/>
      <c r="S417" s="289">
        <f>+Q417+R417</f>
        <v>0</v>
      </c>
      <c r="T417" s="213"/>
      <c r="U417" s="97"/>
    </row>
    <row r="418" spans="1:21" s="98" customFormat="1" ht="20.25" hidden="1" customHeight="1" x14ac:dyDescent="0.25">
      <c r="A418" s="167" t="s">
        <v>329</v>
      </c>
      <c r="B418" s="167"/>
      <c r="C418" s="167"/>
      <c r="D418" s="180" t="s">
        <v>379</v>
      </c>
      <c r="E418" s="180" t="s">
        <v>380</v>
      </c>
      <c r="F418" s="182" t="e">
        <f>+#REF!+#REF!+#REF!</f>
        <v>#REF!</v>
      </c>
      <c r="G418" s="182" t="e">
        <f>+#REF!+#REF!+Q418+R418+S418+#REF!</f>
        <v>#REF!</v>
      </c>
      <c r="H418" s="183" t="e">
        <f>+#REF!+#REF!+#REF!+#REF!+#REF!</f>
        <v>#REF!</v>
      </c>
      <c r="I418" s="116"/>
      <c r="J418" s="116"/>
      <c r="K418" s="115"/>
      <c r="L418" s="115">
        <v>3294</v>
      </c>
      <c r="M418" s="115"/>
      <c r="N418" s="116"/>
      <c r="O418" s="10" t="s">
        <v>41</v>
      </c>
      <c r="P418" s="111" t="s">
        <v>233</v>
      </c>
      <c r="Q418" s="286">
        <f t="shared" ref="Q418:S419" si="303">+Q419</f>
        <v>0</v>
      </c>
      <c r="R418" s="286">
        <f t="shared" si="303"/>
        <v>0</v>
      </c>
      <c r="S418" s="286">
        <f t="shared" si="303"/>
        <v>0</v>
      </c>
      <c r="T418" s="213"/>
      <c r="U418" s="97"/>
    </row>
    <row r="419" spans="1:21" s="98" customFormat="1" ht="20.25" hidden="1" customHeight="1" x14ac:dyDescent="0.25">
      <c r="A419" s="167" t="s">
        <v>329</v>
      </c>
      <c r="B419" s="167"/>
      <c r="C419" s="167"/>
      <c r="D419" s="167"/>
      <c r="E419" s="180" t="s">
        <v>380</v>
      </c>
      <c r="F419" s="182" t="e">
        <f>+#REF!+#REF!+#REF!</f>
        <v>#REF!</v>
      </c>
      <c r="G419" s="182" t="e">
        <f>+#REF!+#REF!+Q419+R419+S419+#REF!</f>
        <v>#REF!</v>
      </c>
      <c r="H419" s="183" t="e">
        <f>+#REF!+#REF!+#REF!+#REF!+#REF!</f>
        <v>#REF!</v>
      </c>
      <c r="I419" s="108"/>
      <c r="J419" s="115"/>
      <c r="K419" s="115"/>
      <c r="L419" s="115"/>
      <c r="M419" s="176">
        <v>32941</v>
      </c>
      <c r="N419" s="177"/>
      <c r="O419" s="178" t="s">
        <v>41</v>
      </c>
      <c r="P419" s="177" t="s">
        <v>234</v>
      </c>
      <c r="Q419" s="287">
        <f t="shared" si="303"/>
        <v>0</v>
      </c>
      <c r="R419" s="287">
        <f t="shared" si="303"/>
        <v>0</v>
      </c>
      <c r="S419" s="287">
        <f t="shared" si="303"/>
        <v>0</v>
      </c>
      <c r="T419" s="213"/>
      <c r="U419" s="97"/>
    </row>
    <row r="420" spans="1:21" s="98" customFormat="1" ht="20.25" hidden="1" customHeight="1" x14ac:dyDescent="0.25">
      <c r="A420" s="167" t="s">
        <v>329</v>
      </c>
      <c r="B420" s="167"/>
      <c r="C420" s="167"/>
      <c r="D420" s="167"/>
      <c r="E420" s="167"/>
      <c r="F420" s="182" t="e">
        <f>+#REF!+#REF!+#REF!</f>
        <v>#REF!</v>
      </c>
      <c r="G420" s="182" t="e">
        <f>+#REF!+#REF!+Q420+R420+S420+#REF!</f>
        <v>#REF!</v>
      </c>
      <c r="H420" s="183" t="e">
        <f>+#REF!+#REF!+#REF!+#REF!+#REF!</f>
        <v>#REF!</v>
      </c>
      <c r="I420" s="116"/>
      <c r="J420" s="116"/>
      <c r="K420" s="115"/>
      <c r="L420" s="115"/>
      <c r="M420" s="9"/>
      <c r="N420" s="155">
        <v>329410</v>
      </c>
      <c r="O420" s="156" t="s">
        <v>41</v>
      </c>
      <c r="P420" s="157" t="s">
        <v>234</v>
      </c>
      <c r="Q420" s="289">
        <v>0</v>
      </c>
      <c r="R420" s="289"/>
      <c r="S420" s="289">
        <f>+Q420+R420</f>
        <v>0</v>
      </c>
      <c r="T420" s="213"/>
      <c r="U420" s="97"/>
    </row>
    <row r="421" spans="1:21" s="98" customFormat="1" ht="20.25" hidden="1" customHeight="1" x14ac:dyDescent="0.25">
      <c r="A421" s="167" t="s">
        <v>329</v>
      </c>
      <c r="B421" s="167"/>
      <c r="C421" s="167"/>
      <c r="D421" s="180" t="s">
        <v>379</v>
      </c>
      <c r="E421" s="180" t="s">
        <v>380</v>
      </c>
      <c r="F421" s="182" t="e">
        <f>+#REF!+#REF!+#REF!</f>
        <v>#REF!</v>
      </c>
      <c r="G421" s="182" t="e">
        <f>+#REF!+#REF!+Q421+R421+S421+#REF!</f>
        <v>#REF!</v>
      </c>
      <c r="H421" s="183" t="e">
        <f>+#REF!+#REF!+#REF!+#REF!+#REF!</f>
        <v>#REF!</v>
      </c>
      <c r="I421" s="116"/>
      <c r="J421" s="116"/>
      <c r="K421" s="115"/>
      <c r="L421" s="115">
        <v>3295</v>
      </c>
      <c r="M421" s="115"/>
      <c r="N421" s="116"/>
      <c r="O421" s="10" t="s">
        <v>41</v>
      </c>
      <c r="P421" s="111" t="s">
        <v>235</v>
      </c>
      <c r="Q421" s="286">
        <f t="shared" ref="Q421:R421" si="304">+Q422+Q424</f>
        <v>0</v>
      </c>
      <c r="R421" s="286">
        <f t="shared" si="304"/>
        <v>0</v>
      </c>
      <c r="S421" s="286">
        <f t="shared" ref="S421" si="305">+S422+S424</f>
        <v>0</v>
      </c>
      <c r="T421" s="213"/>
      <c r="U421" s="97"/>
    </row>
    <row r="422" spans="1:21" s="98" customFormat="1" ht="20.25" hidden="1" customHeight="1" x14ac:dyDescent="0.25">
      <c r="A422" s="167" t="s">
        <v>329</v>
      </c>
      <c r="B422" s="167"/>
      <c r="C422" s="167"/>
      <c r="D422" s="167"/>
      <c r="E422" s="180" t="s">
        <v>380</v>
      </c>
      <c r="F422" s="182" t="e">
        <f>+#REF!+#REF!+#REF!</f>
        <v>#REF!</v>
      </c>
      <c r="G422" s="182" t="e">
        <f>+#REF!+#REF!+Q422+R422+S422+#REF!</f>
        <v>#REF!</v>
      </c>
      <c r="H422" s="183" t="e">
        <f>+#REF!+#REF!+#REF!+#REF!+#REF!</f>
        <v>#REF!</v>
      </c>
      <c r="I422" s="108"/>
      <c r="J422" s="115"/>
      <c r="K422" s="115"/>
      <c r="L422" s="115"/>
      <c r="M422" s="176">
        <v>32955</v>
      </c>
      <c r="N422" s="177"/>
      <c r="O422" s="178" t="s">
        <v>41</v>
      </c>
      <c r="P422" s="177" t="s">
        <v>237</v>
      </c>
      <c r="Q422" s="287">
        <f t="shared" ref="Q422:S422" si="306">+Q423</f>
        <v>0</v>
      </c>
      <c r="R422" s="287">
        <f t="shared" si="306"/>
        <v>0</v>
      </c>
      <c r="S422" s="287">
        <f t="shared" si="306"/>
        <v>0</v>
      </c>
      <c r="T422" s="213"/>
      <c r="U422" s="97"/>
    </row>
    <row r="423" spans="1:21" s="98" customFormat="1" ht="20.25" hidden="1" customHeight="1" x14ac:dyDescent="0.25">
      <c r="A423" s="167" t="s">
        <v>329</v>
      </c>
      <c r="B423" s="167"/>
      <c r="C423" s="167"/>
      <c r="D423" s="167"/>
      <c r="E423" s="167"/>
      <c r="F423" s="182" t="e">
        <f>+#REF!+#REF!+#REF!</f>
        <v>#REF!</v>
      </c>
      <c r="G423" s="182" t="e">
        <f>+#REF!+#REF!+Q423+R423+S423+#REF!</f>
        <v>#REF!</v>
      </c>
      <c r="H423" s="183" t="e">
        <f>+#REF!+#REF!+#REF!+#REF!+#REF!</f>
        <v>#REF!</v>
      </c>
      <c r="I423" s="116"/>
      <c r="J423" s="116"/>
      <c r="K423" s="115"/>
      <c r="L423" s="115"/>
      <c r="M423" s="9"/>
      <c r="N423" s="155">
        <v>329550</v>
      </c>
      <c r="O423" s="156" t="s">
        <v>41</v>
      </c>
      <c r="P423" s="157" t="s">
        <v>237</v>
      </c>
      <c r="Q423" s="289">
        <v>0</v>
      </c>
      <c r="R423" s="289"/>
      <c r="S423" s="289">
        <f>+Q423+R423</f>
        <v>0</v>
      </c>
      <c r="T423" s="213"/>
      <c r="U423" s="97"/>
    </row>
    <row r="424" spans="1:21" s="98" customFormat="1" ht="20.25" hidden="1" customHeight="1" x14ac:dyDescent="0.25">
      <c r="A424" s="167" t="s">
        <v>329</v>
      </c>
      <c r="B424" s="167"/>
      <c r="C424" s="167"/>
      <c r="D424" s="167"/>
      <c r="E424" s="180" t="s">
        <v>380</v>
      </c>
      <c r="F424" s="182" t="e">
        <f>+#REF!+#REF!+#REF!</f>
        <v>#REF!</v>
      </c>
      <c r="G424" s="182" t="e">
        <f>+#REF!+#REF!+Q424+R424+S424+#REF!</f>
        <v>#REF!</v>
      </c>
      <c r="H424" s="183" t="e">
        <f>+#REF!+#REF!+#REF!+#REF!+#REF!</f>
        <v>#REF!</v>
      </c>
      <c r="I424" s="108"/>
      <c r="J424" s="115"/>
      <c r="K424" s="115"/>
      <c r="L424" s="115"/>
      <c r="M424" s="176">
        <v>32959</v>
      </c>
      <c r="N424" s="177"/>
      <c r="O424" s="178" t="s">
        <v>41</v>
      </c>
      <c r="P424" s="177" t="s">
        <v>238</v>
      </c>
      <c r="Q424" s="287">
        <f t="shared" ref="Q424:R424" si="307">+Q425+Q426</f>
        <v>0</v>
      </c>
      <c r="R424" s="287">
        <f t="shared" si="307"/>
        <v>0</v>
      </c>
      <c r="S424" s="287">
        <f t="shared" ref="S424" si="308">+S425+S426</f>
        <v>0</v>
      </c>
      <c r="T424" s="213"/>
      <c r="U424" s="97"/>
    </row>
    <row r="425" spans="1:21" s="98" customFormat="1" ht="20.25" hidden="1" customHeight="1" x14ac:dyDescent="0.25">
      <c r="A425" s="167" t="s">
        <v>329</v>
      </c>
      <c r="B425" s="167"/>
      <c r="C425" s="167"/>
      <c r="D425" s="167"/>
      <c r="E425" s="167"/>
      <c r="F425" s="182" t="e">
        <f>+#REF!+#REF!+#REF!</f>
        <v>#REF!</v>
      </c>
      <c r="G425" s="182" t="e">
        <f>+#REF!+#REF!+Q425+R425+S425+#REF!</f>
        <v>#REF!</v>
      </c>
      <c r="H425" s="183" t="e">
        <f>+#REF!+#REF!+#REF!+#REF!+#REF!</f>
        <v>#REF!</v>
      </c>
      <c r="I425" s="116"/>
      <c r="J425" s="116"/>
      <c r="K425" s="115"/>
      <c r="L425" s="115"/>
      <c r="M425" s="9"/>
      <c r="N425" s="155">
        <v>329590</v>
      </c>
      <c r="O425" s="156" t="s">
        <v>41</v>
      </c>
      <c r="P425" s="157" t="s">
        <v>239</v>
      </c>
      <c r="Q425" s="289">
        <v>0</v>
      </c>
      <c r="R425" s="289"/>
      <c r="S425" s="289">
        <f t="shared" ref="S425:S426" si="309">+Q425+R425</f>
        <v>0</v>
      </c>
      <c r="T425" s="213"/>
      <c r="U425" s="97"/>
    </row>
    <row r="426" spans="1:21" s="98" customFormat="1" ht="20.25" hidden="1" customHeight="1" x14ac:dyDescent="0.25">
      <c r="A426" s="167" t="s">
        <v>329</v>
      </c>
      <c r="B426" s="167"/>
      <c r="C426" s="167"/>
      <c r="D426" s="167"/>
      <c r="E426" s="167"/>
      <c r="F426" s="182" t="e">
        <f>+#REF!+#REF!+#REF!</f>
        <v>#REF!</v>
      </c>
      <c r="G426" s="182" t="e">
        <f>+#REF!+#REF!+Q426+R426+S426+#REF!</f>
        <v>#REF!</v>
      </c>
      <c r="H426" s="183" t="e">
        <f>+#REF!+#REF!+#REF!+#REF!+#REF!</f>
        <v>#REF!</v>
      </c>
      <c r="I426" s="116"/>
      <c r="J426" s="116"/>
      <c r="K426" s="115"/>
      <c r="L426" s="115"/>
      <c r="M426" s="9"/>
      <c r="N426" s="155">
        <v>329591</v>
      </c>
      <c r="O426" s="156" t="s">
        <v>41</v>
      </c>
      <c r="P426" s="157" t="s">
        <v>264</v>
      </c>
      <c r="Q426" s="289">
        <v>0</v>
      </c>
      <c r="R426" s="289"/>
      <c r="S426" s="289">
        <f t="shared" si="309"/>
        <v>0</v>
      </c>
      <c r="T426" s="213"/>
      <c r="U426" s="97"/>
    </row>
    <row r="427" spans="1:21" s="98" customFormat="1" ht="20.25" hidden="1" customHeight="1" x14ac:dyDescent="0.25">
      <c r="A427" s="167" t="s">
        <v>329</v>
      </c>
      <c r="B427" s="167"/>
      <c r="C427" s="167"/>
      <c r="D427" s="180" t="s">
        <v>379</v>
      </c>
      <c r="E427" s="180" t="s">
        <v>380</v>
      </c>
      <c r="F427" s="182" t="e">
        <f>+#REF!+#REF!+#REF!</f>
        <v>#REF!</v>
      </c>
      <c r="G427" s="182" t="e">
        <f>+#REF!+#REF!+Q427+R427+S427+#REF!</f>
        <v>#REF!</v>
      </c>
      <c r="H427" s="183" t="e">
        <f>+#REF!+#REF!+#REF!+#REF!+#REF!</f>
        <v>#REF!</v>
      </c>
      <c r="I427" s="116"/>
      <c r="J427" s="116"/>
      <c r="K427" s="115"/>
      <c r="L427" s="115">
        <v>3296</v>
      </c>
      <c r="M427" s="115"/>
      <c r="N427" s="116"/>
      <c r="O427" s="10" t="s">
        <v>41</v>
      </c>
      <c r="P427" s="111" t="s">
        <v>241</v>
      </c>
      <c r="Q427" s="286">
        <v>0</v>
      </c>
      <c r="R427" s="286">
        <v>0</v>
      </c>
      <c r="S427" s="286">
        <v>0</v>
      </c>
      <c r="T427" s="213"/>
      <c r="U427" s="97"/>
    </row>
    <row r="428" spans="1:21" s="98" customFormat="1" ht="20.25" hidden="1" customHeight="1" x14ac:dyDescent="0.25">
      <c r="A428" s="167" t="s">
        <v>329</v>
      </c>
      <c r="B428" s="167"/>
      <c r="C428" s="167"/>
      <c r="D428" s="180" t="s">
        <v>379</v>
      </c>
      <c r="E428" s="180" t="s">
        <v>380</v>
      </c>
      <c r="F428" s="182" t="e">
        <f>+#REF!+#REF!+#REF!</f>
        <v>#REF!</v>
      </c>
      <c r="G428" s="182" t="e">
        <f>+#REF!+#REF!+Q428+R428+S428+#REF!</f>
        <v>#REF!</v>
      </c>
      <c r="H428" s="183" t="e">
        <f>+#REF!+#REF!+#REF!+#REF!+#REF!</f>
        <v>#REF!</v>
      </c>
      <c r="I428" s="116"/>
      <c r="J428" s="116"/>
      <c r="K428" s="115"/>
      <c r="L428" s="115">
        <v>3299</v>
      </c>
      <c r="M428" s="115"/>
      <c r="N428" s="116"/>
      <c r="O428" s="10" t="s">
        <v>41</v>
      </c>
      <c r="P428" s="111" t="s">
        <v>225</v>
      </c>
      <c r="Q428" s="286">
        <f t="shared" ref="Q428:R428" si="310">+Q429+Q430</f>
        <v>0</v>
      </c>
      <c r="R428" s="286">
        <f t="shared" si="310"/>
        <v>0</v>
      </c>
      <c r="S428" s="286">
        <f t="shared" ref="S428" si="311">+S429+S430</f>
        <v>0</v>
      </c>
      <c r="T428" s="213"/>
      <c r="U428" s="97"/>
    </row>
    <row r="429" spans="1:21" s="98" customFormat="1" ht="20.25" hidden="1" customHeight="1" x14ac:dyDescent="0.25">
      <c r="A429" s="167" t="s">
        <v>329</v>
      </c>
      <c r="B429" s="167"/>
      <c r="C429" s="167"/>
      <c r="D429" s="167"/>
      <c r="E429" s="180" t="s">
        <v>380</v>
      </c>
      <c r="F429" s="182" t="e">
        <f>+#REF!+#REF!+#REF!</f>
        <v>#REF!</v>
      </c>
      <c r="G429" s="182" t="e">
        <f>+#REF!+#REF!+Q429+R429+S429+#REF!</f>
        <v>#REF!</v>
      </c>
      <c r="H429" s="183" t="e">
        <f>+#REF!+#REF!+#REF!+#REF!+#REF!</f>
        <v>#REF!</v>
      </c>
      <c r="I429" s="108"/>
      <c r="J429" s="115"/>
      <c r="K429" s="115"/>
      <c r="L429" s="115"/>
      <c r="M429" s="176">
        <v>32991</v>
      </c>
      <c r="N429" s="177"/>
      <c r="O429" s="178" t="s">
        <v>41</v>
      </c>
      <c r="P429" s="177" t="s">
        <v>242</v>
      </c>
      <c r="Q429" s="287"/>
      <c r="R429" s="287"/>
      <c r="S429" s="287"/>
      <c r="T429" s="213"/>
      <c r="U429" s="97"/>
    </row>
    <row r="430" spans="1:21" s="98" customFormat="1" ht="20.25" hidden="1" customHeight="1" x14ac:dyDescent="0.25">
      <c r="A430" s="167" t="s">
        <v>329</v>
      </c>
      <c r="B430" s="167"/>
      <c r="C430" s="167"/>
      <c r="D430" s="167"/>
      <c r="E430" s="180" t="s">
        <v>380</v>
      </c>
      <c r="F430" s="182" t="e">
        <f>+#REF!+#REF!+#REF!</f>
        <v>#REF!</v>
      </c>
      <c r="G430" s="182" t="e">
        <f>+#REF!+#REF!+Q430+R430+S430+#REF!</f>
        <v>#REF!</v>
      </c>
      <c r="H430" s="183" t="e">
        <f>+#REF!+#REF!+#REF!+#REF!+#REF!</f>
        <v>#REF!</v>
      </c>
      <c r="I430" s="108"/>
      <c r="J430" s="115"/>
      <c r="K430" s="115"/>
      <c r="L430" s="115"/>
      <c r="M430" s="176">
        <v>32999</v>
      </c>
      <c r="N430" s="177"/>
      <c r="O430" s="178" t="s">
        <v>41</v>
      </c>
      <c r="P430" s="177" t="s">
        <v>225</v>
      </c>
      <c r="Q430" s="287">
        <f t="shared" ref="Q430:S430" si="312">+Q431</f>
        <v>0</v>
      </c>
      <c r="R430" s="287">
        <f t="shared" si="312"/>
        <v>0</v>
      </c>
      <c r="S430" s="287">
        <f t="shared" si="312"/>
        <v>0</v>
      </c>
      <c r="T430" s="213"/>
      <c r="U430" s="97"/>
    </row>
    <row r="431" spans="1:21" s="98" customFormat="1" ht="20.25" hidden="1" customHeight="1" x14ac:dyDescent="0.25">
      <c r="A431" s="167" t="s">
        <v>329</v>
      </c>
      <c r="B431" s="167"/>
      <c r="C431" s="167"/>
      <c r="D431" s="167"/>
      <c r="E431" s="167"/>
      <c r="F431" s="182" t="e">
        <f>+#REF!+#REF!+#REF!</f>
        <v>#REF!</v>
      </c>
      <c r="G431" s="182" t="e">
        <f>+#REF!+#REF!+Q431+R431+S431+#REF!</f>
        <v>#REF!</v>
      </c>
      <c r="H431" s="183" t="e">
        <f>+#REF!+#REF!+#REF!+#REF!+#REF!</f>
        <v>#REF!</v>
      </c>
      <c r="I431" s="116"/>
      <c r="J431" s="116"/>
      <c r="K431" s="115"/>
      <c r="L431" s="115"/>
      <c r="M431" s="9"/>
      <c r="N431" s="155">
        <v>329990</v>
      </c>
      <c r="O431" s="156" t="s">
        <v>41</v>
      </c>
      <c r="P431" s="157" t="s">
        <v>225</v>
      </c>
      <c r="Q431" s="289">
        <v>0</v>
      </c>
      <c r="R431" s="289"/>
      <c r="S431" s="289">
        <f>+Q431+R431</f>
        <v>0</v>
      </c>
      <c r="T431" s="213"/>
      <c r="U431" s="97"/>
    </row>
    <row r="432" spans="1:21" s="171" customFormat="1" ht="20.25" customHeight="1" x14ac:dyDescent="0.25">
      <c r="A432" s="167" t="s">
        <v>329</v>
      </c>
      <c r="B432" s="180" t="s">
        <v>345</v>
      </c>
      <c r="C432" s="180" t="s">
        <v>376</v>
      </c>
      <c r="D432" s="180" t="s">
        <v>379</v>
      </c>
      <c r="E432" s="180" t="s">
        <v>380</v>
      </c>
      <c r="F432" s="182" t="e">
        <f>+#REF!+#REF!+#REF!</f>
        <v>#REF!</v>
      </c>
      <c r="G432" s="182" t="e">
        <f>+#REF!+#REF!+Q432+R432+S432+#REF!</f>
        <v>#REF!</v>
      </c>
      <c r="H432" s="183" t="e">
        <f>+#REF!+#REF!+#REF!+#REF!+#REF!</f>
        <v>#REF!</v>
      </c>
      <c r="I432" s="231"/>
      <c r="J432" s="231">
        <v>34</v>
      </c>
      <c r="K432" s="231"/>
      <c r="L432" s="231"/>
      <c r="M432" s="231"/>
      <c r="N432" s="231"/>
      <c r="O432" s="257" t="s">
        <v>41</v>
      </c>
      <c r="P432" s="232" t="s">
        <v>8</v>
      </c>
      <c r="Q432" s="233">
        <f t="shared" ref="Q432:S435" si="313">Q433</f>
        <v>1200</v>
      </c>
      <c r="R432" s="233">
        <f t="shared" si="313"/>
        <v>0</v>
      </c>
      <c r="S432" s="233">
        <f t="shared" si="313"/>
        <v>1200</v>
      </c>
      <c r="T432" s="213"/>
      <c r="U432" s="97"/>
    </row>
    <row r="433" spans="1:21" s="194" customFormat="1" ht="20.25" hidden="1" customHeight="1" x14ac:dyDescent="0.25">
      <c r="A433" s="172" t="s">
        <v>329</v>
      </c>
      <c r="B433" s="172"/>
      <c r="C433" s="195" t="s">
        <v>376</v>
      </c>
      <c r="D433" s="195" t="s">
        <v>379</v>
      </c>
      <c r="E433" s="195" t="s">
        <v>380</v>
      </c>
      <c r="F433" s="187" t="e">
        <f>+#REF!+#REF!+#REF!</f>
        <v>#REF!</v>
      </c>
      <c r="G433" s="187" t="e">
        <f>+#REF!+#REF!+Q433+R433+S433+#REF!</f>
        <v>#REF!</v>
      </c>
      <c r="H433" s="188" t="e">
        <f>+#REF!+#REF!+#REF!+#REF!+#REF!</f>
        <v>#REF!</v>
      </c>
      <c r="I433" s="108"/>
      <c r="J433" s="115"/>
      <c r="K433" s="115">
        <v>343</v>
      </c>
      <c r="L433" s="115"/>
      <c r="M433" s="115"/>
      <c r="N433" s="116"/>
      <c r="O433" s="10" t="s">
        <v>41</v>
      </c>
      <c r="P433" s="111" t="s">
        <v>243</v>
      </c>
      <c r="Q433" s="286">
        <f t="shared" ref="Q433:R433" si="314">Q434+Q439</f>
        <v>1200</v>
      </c>
      <c r="R433" s="286">
        <f t="shared" si="314"/>
        <v>0</v>
      </c>
      <c r="S433" s="286">
        <f t="shared" ref="S433" si="315">S434+S439</f>
        <v>1200</v>
      </c>
      <c r="T433" s="213"/>
      <c r="U433" s="97"/>
    </row>
    <row r="434" spans="1:21" s="98" customFormat="1" ht="20.25" hidden="1" customHeight="1" x14ac:dyDescent="0.25">
      <c r="A434" s="167" t="s">
        <v>329</v>
      </c>
      <c r="B434" s="167"/>
      <c r="C434" s="167"/>
      <c r="D434" s="180" t="s">
        <v>379</v>
      </c>
      <c r="E434" s="180" t="s">
        <v>380</v>
      </c>
      <c r="F434" s="182" t="e">
        <f>+#REF!+#REF!+#REF!</f>
        <v>#REF!</v>
      </c>
      <c r="G434" s="182" t="e">
        <f>+#REF!+#REF!+Q434+R434+S434+#REF!</f>
        <v>#REF!</v>
      </c>
      <c r="H434" s="183" t="e">
        <f>+#REF!+#REF!+#REF!+#REF!+#REF!</f>
        <v>#REF!</v>
      </c>
      <c r="I434" s="116"/>
      <c r="J434" s="116"/>
      <c r="K434" s="115"/>
      <c r="L434" s="115">
        <v>3431</v>
      </c>
      <c r="M434" s="115"/>
      <c r="N434" s="116"/>
      <c r="O434" s="10" t="s">
        <v>41</v>
      </c>
      <c r="P434" s="111" t="s">
        <v>244</v>
      </c>
      <c r="Q434" s="286">
        <f t="shared" ref="Q434:R434" si="316">Q435+Q437</f>
        <v>1200</v>
      </c>
      <c r="R434" s="286">
        <f t="shared" si="316"/>
        <v>0</v>
      </c>
      <c r="S434" s="286">
        <f t="shared" ref="S434" si="317">S435+S437</f>
        <v>1200</v>
      </c>
      <c r="T434" s="213"/>
      <c r="U434" s="97"/>
    </row>
    <row r="435" spans="1:21" s="98" customFormat="1" ht="20.25" hidden="1" customHeight="1" x14ac:dyDescent="0.25">
      <c r="A435" s="167" t="s">
        <v>329</v>
      </c>
      <c r="B435" s="167"/>
      <c r="C435" s="167"/>
      <c r="D435" s="167"/>
      <c r="E435" s="180" t="s">
        <v>380</v>
      </c>
      <c r="F435" s="182" t="e">
        <f>+#REF!+#REF!+#REF!</f>
        <v>#REF!</v>
      </c>
      <c r="G435" s="182" t="e">
        <f>+#REF!+#REF!+Q435+R435+S435+#REF!</f>
        <v>#REF!</v>
      </c>
      <c r="H435" s="183" t="e">
        <f>+#REF!+#REF!+#REF!+#REF!+#REF!</f>
        <v>#REF!</v>
      </c>
      <c r="I435" s="108"/>
      <c r="J435" s="115"/>
      <c r="K435" s="115"/>
      <c r="L435" s="115"/>
      <c r="M435" s="176">
        <v>34311</v>
      </c>
      <c r="N435" s="177"/>
      <c r="O435" s="178" t="s">
        <v>41</v>
      </c>
      <c r="P435" s="177" t="s">
        <v>245</v>
      </c>
      <c r="Q435" s="287">
        <f t="shared" si="313"/>
        <v>1200</v>
      </c>
      <c r="R435" s="287">
        <f t="shared" si="313"/>
        <v>0</v>
      </c>
      <c r="S435" s="287">
        <f t="shared" si="313"/>
        <v>1200</v>
      </c>
      <c r="T435" s="213"/>
      <c r="U435" s="97"/>
    </row>
    <row r="436" spans="1:21" s="98" customFormat="1" ht="20.25" hidden="1" customHeight="1" x14ac:dyDescent="0.25">
      <c r="A436" s="167" t="s">
        <v>329</v>
      </c>
      <c r="B436" s="167"/>
      <c r="C436" s="167"/>
      <c r="D436" s="167"/>
      <c r="E436" s="167"/>
      <c r="F436" s="182" t="e">
        <f>+#REF!+#REF!+#REF!</f>
        <v>#REF!</v>
      </c>
      <c r="G436" s="182" t="e">
        <f>+#REF!+#REF!+Q436+R436+S436+#REF!</f>
        <v>#REF!</v>
      </c>
      <c r="H436" s="183" t="e">
        <f>+#REF!+#REF!+#REF!+#REF!+#REF!</f>
        <v>#REF!</v>
      </c>
      <c r="I436" s="116"/>
      <c r="J436" s="116"/>
      <c r="K436" s="115"/>
      <c r="L436" s="115"/>
      <c r="M436" s="9"/>
      <c r="N436" s="155">
        <v>343110</v>
      </c>
      <c r="O436" s="156" t="s">
        <v>41</v>
      </c>
      <c r="P436" s="157" t="s">
        <v>245</v>
      </c>
      <c r="Q436" s="289">
        <v>1200</v>
      </c>
      <c r="R436" s="289"/>
      <c r="S436" s="289">
        <f>+Q436+R436</f>
        <v>1200</v>
      </c>
      <c r="T436" s="213"/>
      <c r="U436" s="97"/>
    </row>
    <row r="437" spans="1:21" s="98" customFormat="1" ht="20.25" hidden="1" customHeight="1" x14ac:dyDescent="0.25">
      <c r="A437" s="167" t="s">
        <v>329</v>
      </c>
      <c r="B437" s="167"/>
      <c r="C437" s="167"/>
      <c r="D437" s="167"/>
      <c r="E437" s="180" t="s">
        <v>380</v>
      </c>
      <c r="F437" s="182" t="e">
        <f>+#REF!+#REF!+#REF!</f>
        <v>#REF!</v>
      </c>
      <c r="G437" s="182" t="e">
        <f>+#REF!+#REF!+Q437+R437+S437+#REF!</f>
        <v>#REF!</v>
      </c>
      <c r="H437" s="183" t="e">
        <f>+#REF!+#REF!+#REF!+#REF!+#REF!</f>
        <v>#REF!</v>
      </c>
      <c r="I437" s="108"/>
      <c r="J437" s="115"/>
      <c r="K437" s="115"/>
      <c r="L437" s="115"/>
      <c r="M437" s="176">
        <v>34312</v>
      </c>
      <c r="N437" s="177"/>
      <c r="O437" s="178" t="s">
        <v>41</v>
      </c>
      <c r="P437" s="177" t="s">
        <v>246</v>
      </c>
      <c r="Q437" s="287">
        <f t="shared" ref="Q437:S437" si="318">+Q438</f>
        <v>0</v>
      </c>
      <c r="R437" s="287">
        <f t="shared" si="318"/>
        <v>0</v>
      </c>
      <c r="S437" s="287">
        <f t="shared" si="318"/>
        <v>0</v>
      </c>
      <c r="T437" s="213"/>
      <c r="U437" s="97"/>
    </row>
    <row r="438" spans="1:21" s="98" customFormat="1" ht="20.25" hidden="1" customHeight="1" x14ac:dyDescent="0.25">
      <c r="A438" s="167" t="s">
        <v>329</v>
      </c>
      <c r="B438" s="167"/>
      <c r="C438" s="167"/>
      <c r="D438" s="167"/>
      <c r="E438" s="167"/>
      <c r="F438" s="182" t="e">
        <f>+#REF!+#REF!+#REF!</f>
        <v>#REF!</v>
      </c>
      <c r="G438" s="182" t="e">
        <f>+#REF!+#REF!+Q438+R438+S438+#REF!</f>
        <v>#REF!</v>
      </c>
      <c r="H438" s="183" t="e">
        <f>+#REF!+#REF!+#REF!+#REF!+#REF!</f>
        <v>#REF!</v>
      </c>
      <c r="I438" s="116"/>
      <c r="J438" s="116"/>
      <c r="K438" s="115"/>
      <c r="L438" s="115"/>
      <c r="M438" s="9"/>
      <c r="N438" s="155">
        <v>343120</v>
      </c>
      <c r="O438" s="156" t="s">
        <v>41</v>
      </c>
      <c r="P438" s="157" t="s">
        <v>246</v>
      </c>
      <c r="Q438" s="289">
        <v>0</v>
      </c>
      <c r="R438" s="289"/>
      <c r="S438" s="289">
        <f>+Q438+R438</f>
        <v>0</v>
      </c>
      <c r="T438" s="213"/>
      <c r="U438" s="97"/>
    </row>
    <row r="439" spans="1:21" s="98" customFormat="1" ht="20.25" hidden="1" customHeight="1" x14ac:dyDescent="0.25">
      <c r="A439" s="167" t="s">
        <v>329</v>
      </c>
      <c r="B439" s="167"/>
      <c r="C439" s="167"/>
      <c r="D439" s="180" t="s">
        <v>379</v>
      </c>
      <c r="E439" s="180" t="s">
        <v>380</v>
      </c>
      <c r="F439" s="182" t="e">
        <f>+#REF!+#REF!+#REF!</f>
        <v>#REF!</v>
      </c>
      <c r="G439" s="182" t="e">
        <f>+#REF!+#REF!+Q439+R439+S439+#REF!</f>
        <v>#REF!</v>
      </c>
      <c r="H439" s="183" t="e">
        <f>+#REF!+#REF!+#REF!+#REF!+#REF!</f>
        <v>#REF!</v>
      </c>
      <c r="I439" s="116"/>
      <c r="J439" s="116"/>
      <c r="K439" s="115"/>
      <c r="L439" s="115">
        <v>3433</v>
      </c>
      <c r="M439" s="9"/>
      <c r="N439" s="111"/>
      <c r="O439" s="10" t="s">
        <v>41</v>
      </c>
      <c r="P439" s="111" t="s">
        <v>247</v>
      </c>
      <c r="Q439" s="286">
        <f t="shared" ref="Q439:S440" si="319">+Q440</f>
        <v>0</v>
      </c>
      <c r="R439" s="286">
        <f t="shared" si="319"/>
        <v>0</v>
      </c>
      <c r="S439" s="286">
        <f t="shared" si="319"/>
        <v>0</v>
      </c>
      <c r="T439" s="213"/>
      <c r="U439" s="97"/>
    </row>
    <row r="440" spans="1:21" s="98" customFormat="1" ht="20.25" hidden="1" customHeight="1" x14ac:dyDescent="0.25">
      <c r="A440" s="167" t="s">
        <v>329</v>
      </c>
      <c r="B440" s="167"/>
      <c r="C440" s="167"/>
      <c r="D440" s="167"/>
      <c r="E440" s="180" t="s">
        <v>380</v>
      </c>
      <c r="F440" s="182" t="e">
        <f>+#REF!+#REF!+#REF!</f>
        <v>#REF!</v>
      </c>
      <c r="G440" s="182" t="e">
        <f>+#REF!+#REF!+Q440+R440+S440+#REF!</f>
        <v>#REF!</v>
      </c>
      <c r="H440" s="183" t="e">
        <f>+#REF!+#REF!+#REF!+#REF!+#REF!</f>
        <v>#REF!</v>
      </c>
      <c r="I440" s="108"/>
      <c r="J440" s="115"/>
      <c r="K440" s="115"/>
      <c r="L440" s="115"/>
      <c r="M440" s="176">
        <v>34333</v>
      </c>
      <c r="N440" s="177"/>
      <c r="O440" s="178" t="s">
        <v>41</v>
      </c>
      <c r="P440" s="177" t="s">
        <v>247</v>
      </c>
      <c r="Q440" s="287">
        <f t="shared" si="319"/>
        <v>0</v>
      </c>
      <c r="R440" s="287">
        <f t="shared" si="319"/>
        <v>0</v>
      </c>
      <c r="S440" s="287">
        <f t="shared" si="319"/>
        <v>0</v>
      </c>
      <c r="T440" s="213"/>
      <c r="U440" s="97"/>
    </row>
    <row r="441" spans="1:21" s="98" customFormat="1" ht="20.25" hidden="1" customHeight="1" x14ac:dyDescent="0.25">
      <c r="A441" s="167" t="s">
        <v>329</v>
      </c>
      <c r="B441" s="167"/>
      <c r="C441" s="167"/>
      <c r="D441" s="167"/>
      <c r="E441" s="167"/>
      <c r="F441" s="182" t="e">
        <f>+#REF!+#REF!+#REF!</f>
        <v>#REF!</v>
      </c>
      <c r="G441" s="182" t="e">
        <f>+#REF!+#REF!+Q441+R441+S441+#REF!</f>
        <v>#REF!</v>
      </c>
      <c r="H441" s="183" t="e">
        <f>+#REF!+#REF!+#REF!+#REF!+#REF!</f>
        <v>#REF!</v>
      </c>
      <c r="I441" s="116"/>
      <c r="J441" s="116"/>
      <c r="K441" s="115"/>
      <c r="L441" s="115"/>
      <c r="M441" s="9"/>
      <c r="N441" s="155">
        <v>343330</v>
      </c>
      <c r="O441" s="156" t="s">
        <v>41</v>
      </c>
      <c r="P441" s="157" t="s">
        <v>247</v>
      </c>
      <c r="Q441" s="289">
        <v>0</v>
      </c>
      <c r="R441" s="289"/>
      <c r="S441" s="289">
        <f>+Q441+R441</f>
        <v>0</v>
      </c>
      <c r="T441" s="213"/>
      <c r="U441" s="97"/>
    </row>
    <row r="442" spans="1:21" s="175" customFormat="1" ht="29.25" customHeight="1" x14ac:dyDescent="0.25">
      <c r="A442" s="172" t="s">
        <v>435</v>
      </c>
      <c r="B442" s="172"/>
      <c r="C442" s="180" t="s">
        <v>376</v>
      </c>
      <c r="D442" s="180" t="s">
        <v>379</v>
      </c>
      <c r="E442" s="180" t="s">
        <v>380</v>
      </c>
      <c r="F442" s="182" t="e">
        <f>+#REF!+#REF!+#REF!</f>
        <v>#REF!</v>
      </c>
      <c r="G442" s="182" t="e">
        <f>+#REF!+#REF!+Q442+R442+S442+#REF!</f>
        <v>#REF!</v>
      </c>
      <c r="H442" s="183" t="e">
        <f>+#REF!+#REF!+#REF!+#REF!+#REF!</f>
        <v>#REF!</v>
      </c>
      <c r="I442" s="99"/>
      <c r="J442" s="99"/>
      <c r="K442" s="99"/>
      <c r="L442" s="99"/>
      <c r="M442" s="99"/>
      <c r="N442" s="99" t="str">
        <f>+O442</f>
        <v>5.5.</v>
      </c>
      <c r="O442" s="100" t="s">
        <v>38</v>
      </c>
      <c r="P442" s="101" t="s">
        <v>494</v>
      </c>
      <c r="Q442" s="102">
        <f t="shared" ref="Q442:S442" si="320">+Q443</f>
        <v>833100</v>
      </c>
      <c r="R442" s="102">
        <f>+R443</f>
        <v>0</v>
      </c>
      <c r="S442" s="102">
        <f t="shared" si="320"/>
        <v>833100</v>
      </c>
      <c r="T442" s="213"/>
      <c r="U442" s="97"/>
    </row>
    <row r="443" spans="1:21" s="98" customFormat="1" ht="20.25" customHeight="1" x14ac:dyDescent="0.25">
      <c r="A443" s="172" t="s">
        <v>435</v>
      </c>
      <c r="B443" s="180" t="s">
        <v>345</v>
      </c>
      <c r="C443" s="180" t="s">
        <v>376</v>
      </c>
      <c r="D443" s="180" t="s">
        <v>379</v>
      </c>
      <c r="E443" s="180" t="s">
        <v>380</v>
      </c>
      <c r="F443" s="182" t="e">
        <f>+#REF!+#REF!+#REF!</f>
        <v>#REF!</v>
      </c>
      <c r="G443" s="182" t="e">
        <f>+#REF!+#REF!+Q443+R443+S443+#REF!</f>
        <v>#REF!</v>
      </c>
      <c r="H443" s="183" t="e">
        <f>+#REF!+#REF!+#REF!+#REF!+#REF!</f>
        <v>#REF!</v>
      </c>
      <c r="I443" s="104">
        <v>3</v>
      </c>
      <c r="J443" s="104"/>
      <c r="K443" s="104"/>
      <c r="L443" s="104"/>
      <c r="M443" s="104"/>
      <c r="N443" s="104"/>
      <c r="O443" s="10" t="s">
        <v>38</v>
      </c>
      <c r="P443" s="106" t="s">
        <v>17</v>
      </c>
      <c r="Q443" s="107">
        <f t="shared" ref="Q443:S443" si="321">+Q444+Q458</f>
        <v>833100</v>
      </c>
      <c r="R443" s="107">
        <v>0</v>
      </c>
      <c r="S443" s="107">
        <f t="shared" si="321"/>
        <v>833100</v>
      </c>
      <c r="T443" s="213"/>
      <c r="U443" s="97"/>
    </row>
    <row r="444" spans="1:21" s="171" customFormat="1" ht="20.25" hidden="1" customHeight="1" x14ac:dyDescent="0.25">
      <c r="A444" s="172" t="s">
        <v>435</v>
      </c>
      <c r="B444" s="180" t="s">
        <v>345</v>
      </c>
      <c r="C444" s="180" t="s">
        <v>376</v>
      </c>
      <c r="D444" s="180" t="s">
        <v>379</v>
      </c>
      <c r="E444" s="180" t="s">
        <v>380</v>
      </c>
      <c r="F444" s="182" t="e">
        <f>+#REF!+#REF!+#REF!</f>
        <v>#REF!</v>
      </c>
      <c r="G444" s="182" t="e">
        <f>+#REF!+#REF!+Q444+R444+S444+#REF!</f>
        <v>#REF!</v>
      </c>
      <c r="H444" s="183" t="e">
        <f>+#REF!+#REF!+#REF!+#REF!+#REF!</f>
        <v>#REF!</v>
      </c>
      <c r="I444" s="231"/>
      <c r="J444" s="231">
        <v>31</v>
      </c>
      <c r="K444" s="231"/>
      <c r="L444" s="231"/>
      <c r="M444" s="231"/>
      <c r="N444" s="231"/>
      <c r="O444" s="257" t="s">
        <v>38</v>
      </c>
      <c r="P444" s="232" t="s">
        <v>6</v>
      </c>
      <c r="Q444" s="233">
        <f t="shared" ref="Q444:S444" si="322">Q445+Q454</f>
        <v>0</v>
      </c>
      <c r="R444" s="233">
        <f>R445+R454</f>
        <v>0</v>
      </c>
      <c r="S444" s="233">
        <f t="shared" si="322"/>
        <v>0</v>
      </c>
      <c r="T444" s="213"/>
      <c r="U444" s="97"/>
    </row>
    <row r="445" spans="1:21" s="194" customFormat="1" ht="20.25" hidden="1" customHeight="1" x14ac:dyDescent="0.25">
      <c r="A445" s="172" t="s">
        <v>435</v>
      </c>
      <c r="B445" s="172"/>
      <c r="C445" s="195" t="s">
        <v>376</v>
      </c>
      <c r="D445" s="195" t="s">
        <v>379</v>
      </c>
      <c r="E445" s="195" t="s">
        <v>380</v>
      </c>
      <c r="F445" s="187" t="e">
        <f>+#REF!+#REF!+#REF!</f>
        <v>#REF!</v>
      </c>
      <c r="G445" s="187" t="e">
        <f>+#REF!+#REF!+Q445+R445+S445+#REF!</f>
        <v>#REF!</v>
      </c>
      <c r="H445" s="188" t="e">
        <f>+#REF!+#REF!+#REF!+#REF!+#REF!</f>
        <v>#REF!</v>
      </c>
      <c r="I445" s="108"/>
      <c r="J445" s="115"/>
      <c r="K445" s="115">
        <v>311</v>
      </c>
      <c r="L445" s="115"/>
      <c r="M445" s="115"/>
      <c r="N445" s="116"/>
      <c r="O445" s="10" t="s">
        <v>38</v>
      </c>
      <c r="P445" s="111" t="s">
        <v>114</v>
      </c>
      <c r="Q445" s="286">
        <f t="shared" ref="Q445:S445" si="323">Q446+Q450</f>
        <v>0</v>
      </c>
      <c r="R445" s="286">
        <f>R446+R450</f>
        <v>0</v>
      </c>
      <c r="S445" s="286">
        <f t="shared" si="323"/>
        <v>0</v>
      </c>
      <c r="T445" s="213"/>
      <c r="U445" s="97"/>
    </row>
    <row r="446" spans="1:21" s="98" customFormat="1" ht="20.25" hidden="1" customHeight="1" x14ac:dyDescent="0.25">
      <c r="A446" s="172" t="s">
        <v>435</v>
      </c>
      <c r="B446" s="167"/>
      <c r="C446" s="167"/>
      <c r="D446" s="180" t="s">
        <v>379</v>
      </c>
      <c r="E446" s="180" t="s">
        <v>380</v>
      </c>
      <c r="F446" s="182" t="e">
        <f>+#REF!+#REF!+#REF!</f>
        <v>#REF!</v>
      </c>
      <c r="G446" s="182" t="e">
        <f>+#REF!+#REF!+Q446+R446+S446+#REF!</f>
        <v>#REF!</v>
      </c>
      <c r="H446" s="183" t="e">
        <f>+#REF!+#REF!+#REF!+#REF!+#REF!</f>
        <v>#REF!</v>
      </c>
      <c r="I446" s="108"/>
      <c r="J446" s="115"/>
      <c r="K446" s="115"/>
      <c r="L446" s="115">
        <v>3111</v>
      </c>
      <c r="M446" s="115"/>
      <c r="N446" s="116"/>
      <c r="O446" s="10" t="s">
        <v>38</v>
      </c>
      <c r="P446" s="111" t="s">
        <v>115</v>
      </c>
      <c r="Q446" s="286">
        <f t="shared" ref="Q446:S446" si="324">Q447</f>
        <v>0</v>
      </c>
      <c r="R446" s="286">
        <f t="shared" si="324"/>
        <v>0</v>
      </c>
      <c r="S446" s="286">
        <f t="shared" si="324"/>
        <v>0</v>
      </c>
      <c r="T446" s="213"/>
      <c r="U446" s="97"/>
    </row>
    <row r="447" spans="1:21" s="98" customFormat="1" ht="20.25" hidden="1" customHeight="1" x14ac:dyDescent="0.25">
      <c r="A447" s="172" t="s">
        <v>435</v>
      </c>
      <c r="B447" s="167"/>
      <c r="C447" s="167"/>
      <c r="D447" s="167"/>
      <c r="E447" s="180" t="s">
        <v>380</v>
      </c>
      <c r="F447" s="182" t="e">
        <f>+#REF!+#REF!+#REF!</f>
        <v>#REF!</v>
      </c>
      <c r="G447" s="182" t="e">
        <f>+#REF!+#REF!+Q447+R447+S447+#REF!</f>
        <v>#REF!</v>
      </c>
      <c r="H447" s="183" t="e">
        <f>+#REF!+#REF!+#REF!+#REF!+#REF!</f>
        <v>#REF!</v>
      </c>
      <c r="I447" s="108"/>
      <c r="J447" s="115"/>
      <c r="K447" s="115"/>
      <c r="L447" s="115"/>
      <c r="M447" s="176">
        <v>31111</v>
      </c>
      <c r="N447" s="177"/>
      <c r="O447" s="178" t="s">
        <v>38</v>
      </c>
      <c r="P447" s="177" t="s">
        <v>254</v>
      </c>
      <c r="Q447" s="287">
        <f t="shared" ref="Q447:R447" si="325">Q448+Q449</f>
        <v>0</v>
      </c>
      <c r="R447" s="287">
        <f t="shared" si="325"/>
        <v>0</v>
      </c>
      <c r="S447" s="287">
        <f t="shared" ref="S447" si="326">S448+S449</f>
        <v>0</v>
      </c>
      <c r="T447" s="213"/>
      <c r="U447" s="97"/>
    </row>
    <row r="448" spans="1:21" s="98" customFormat="1" ht="20.25" hidden="1" customHeight="1" x14ac:dyDescent="0.25">
      <c r="A448" s="172" t="s">
        <v>435</v>
      </c>
      <c r="B448" s="167"/>
      <c r="C448" s="167"/>
      <c r="D448" s="167"/>
      <c r="E448" s="167"/>
      <c r="F448" s="182" t="e">
        <f>+#REF!+#REF!+#REF!</f>
        <v>#REF!</v>
      </c>
      <c r="G448" s="182" t="e">
        <f>+#REF!+#REF!+Q448+R448+S448+#REF!</f>
        <v>#REF!</v>
      </c>
      <c r="H448" s="183" t="e">
        <f>+#REF!+#REF!+#REF!+#REF!+#REF!</f>
        <v>#REF!</v>
      </c>
      <c r="I448" s="108"/>
      <c r="J448" s="115"/>
      <c r="K448" s="115"/>
      <c r="L448" s="115"/>
      <c r="M448" s="115"/>
      <c r="N448" s="155">
        <v>311110</v>
      </c>
      <c r="O448" s="156" t="s">
        <v>38</v>
      </c>
      <c r="P448" s="157" t="s">
        <v>265</v>
      </c>
      <c r="Q448" s="289"/>
      <c r="R448" s="289"/>
      <c r="S448" s="289">
        <f t="shared" ref="S448:S449" si="327">+Q448+R448</f>
        <v>0</v>
      </c>
      <c r="T448" s="213"/>
      <c r="U448" s="97"/>
    </row>
    <row r="449" spans="1:21" s="98" customFormat="1" ht="20.25" hidden="1" customHeight="1" x14ac:dyDescent="0.25">
      <c r="A449" s="172" t="s">
        <v>435</v>
      </c>
      <c r="B449" s="167"/>
      <c r="C449" s="167"/>
      <c r="D449" s="167"/>
      <c r="E449" s="167"/>
      <c r="F449" s="182" t="e">
        <f>+#REF!+#REF!+#REF!</f>
        <v>#REF!</v>
      </c>
      <c r="G449" s="182" t="e">
        <f>+#REF!+#REF!+Q449+R449+S449+#REF!</f>
        <v>#REF!</v>
      </c>
      <c r="H449" s="183" t="e">
        <f>+#REF!+#REF!+#REF!+#REF!+#REF!</f>
        <v>#REF!</v>
      </c>
      <c r="I449" s="108"/>
      <c r="J449" s="115"/>
      <c r="K449" s="115"/>
      <c r="L449" s="115"/>
      <c r="M449" s="115"/>
      <c r="N449" s="155">
        <v>311114</v>
      </c>
      <c r="O449" s="156" t="s">
        <v>38</v>
      </c>
      <c r="P449" s="157" t="s">
        <v>266</v>
      </c>
      <c r="Q449" s="289"/>
      <c r="R449" s="289"/>
      <c r="S449" s="289">
        <f t="shared" si="327"/>
        <v>0</v>
      </c>
      <c r="T449" s="213"/>
      <c r="U449" s="97"/>
    </row>
    <row r="450" spans="1:21" s="98" customFormat="1" ht="20.25" hidden="1" customHeight="1" x14ac:dyDescent="0.25">
      <c r="A450" s="172" t="s">
        <v>435</v>
      </c>
      <c r="B450" s="167"/>
      <c r="C450" s="167"/>
      <c r="D450" s="180" t="s">
        <v>379</v>
      </c>
      <c r="E450" s="180" t="s">
        <v>380</v>
      </c>
      <c r="F450" s="182" t="e">
        <f>+#REF!+#REF!+#REF!</f>
        <v>#REF!</v>
      </c>
      <c r="G450" s="182" t="e">
        <f>+#REF!+#REF!+Q450+R450+S450+#REF!</f>
        <v>#REF!</v>
      </c>
      <c r="H450" s="183" t="e">
        <f>+#REF!+#REF!+#REF!+#REF!+#REF!</f>
        <v>#REF!</v>
      </c>
      <c r="I450" s="108"/>
      <c r="J450" s="115"/>
      <c r="K450" s="115"/>
      <c r="L450" s="115">
        <v>3114</v>
      </c>
      <c r="M450" s="115"/>
      <c r="N450" s="116"/>
      <c r="O450" s="10" t="s">
        <v>38</v>
      </c>
      <c r="P450" s="111" t="s">
        <v>124</v>
      </c>
      <c r="Q450" s="286">
        <f t="shared" ref="Q450:S450" si="328">Q451</f>
        <v>0</v>
      </c>
      <c r="R450" s="286">
        <f t="shared" si="328"/>
        <v>0</v>
      </c>
      <c r="S450" s="286">
        <f t="shared" si="328"/>
        <v>0</v>
      </c>
      <c r="T450" s="213"/>
      <c r="U450" s="97"/>
    </row>
    <row r="451" spans="1:21" s="98" customFormat="1" ht="20.25" hidden="1" customHeight="1" x14ac:dyDescent="0.25">
      <c r="A451" s="172" t="s">
        <v>435</v>
      </c>
      <c r="B451" s="167"/>
      <c r="C451" s="167"/>
      <c r="D451" s="167"/>
      <c r="E451" s="180" t="s">
        <v>380</v>
      </c>
      <c r="F451" s="182" t="e">
        <f>+#REF!+#REF!+#REF!</f>
        <v>#REF!</v>
      </c>
      <c r="G451" s="182" t="e">
        <f>+#REF!+#REF!+Q451+R451+S451+#REF!</f>
        <v>#REF!</v>
      </c>
      <c r="H451" s="183" t="e">
        <f>+#REF!+#REF!+#REF!+#REF!+#REF!</f>
        <v>#REF!</v>
      </c>
      <c r="I451" s="108"/>
      <c r="J451" s="115"/>
      <c r="K451" s="115"/>
      <c r="L451" s="115"/>
      <c r="M451" s="176">
        <v>31141</v>
      </c>
      <c r="N451" s="177"/>
      <c r="O451" s="178" t="s">
        <v>38</v>
      </c>
      <c r="P451" s="177" t="s">
        <v>124</v>
      </c>
      <c r="Q451" s="287">
        <f t="shared" ref="Q451:R451" si="329">Q452+Q453</f>
        <v>0</v>
      </c>
      <c r="R451" s="287">
        <f t="shared" si="329"/>
        <v>0</v>
      </c>
      <c r="S451" s="287">
        <f t="shared" ref="S451" si="330">S452+S453</f>
        <v>0</v>
      </c>
      <c r="T451" s="213"/>
      <c r="U451" s="97"/>
    </row>
    <row r="452" spans="1:21" s="98" customFormat="1" ht="20.25" hidden="1" customHeight="1" x14ac:dyDescent="0.25">
      <c r="A452" s="172" t="s">
        <v>435</v>
      </c>
      <c r="B452" s="167"/>
      <c r="C452" s="167"/>
      <c r="D452" s="167"/>
      <c r="E452" s="167"/>
      <c r="F452" s="182" t="e">
        <f>+#REF!+#REF!+#REF!</f>
        <v>#REF!</v>
      </c>
      <c r="G452" s="182" t="e">
        <f>+#REF!+#REF!+Q452+R452+S452+#REF!</f>
        <v>#REF!</v>
      </c>
      <c r="H452" s="183" t="e">
        <f>+#REF!+#REF!+#REF!+#REF!+#REF!</f>
        <v>#REF!</v>
      </c>
      <c r="I452" s="108"/>
      <c r="J452" s="115"/>
      <c r="K452" s="115"/>
      <c r="L452" s="115"/>
      <c r="M452" s="115"/>
      <c r="N452" s="155">
        <v>311410</v>
      </c>
      <c r="O452" s="156" t="s">
        <v>38</v>
      </c>
      <c r="P452" s="157" t="s">
        <v>267</v>
      </c>
      <c r="Q452" s="289"/>
      <c r="R452" s="289"/>
      <c r="S452" s="289">
        <f t="shared" ref="S452:S453" si="331">+Q452+R452</f>
        <v>0</v>
      </c>
      <c r="T452" s="213"/>
      <c r="U452" s="97"/>
    </row>
    <row r="453" spans="1:21" s="98" customFormat="1" ht="20.25" hidden="1" customHeight="1" x14ac:dyDescent="0.25">
      <c r="A453" s="172" t="s">
        <v>435</v>
      </c>
      <c r="B453" s="167"/>
      <c r="C453" s="167"/>
      <c r="D453" s="167"/>
      <c r="E453" s="167"/>
      <c r="F453" s="182" t="e">
        <f>+#REF!+#REF!+#REF!</f>
        <v>#REF!</v>
      </c>
      <c r="G453" s="182" t="e">
        <f>+#REF!+#REF!+Q453+R453+S453+#REF!</f>
        <v>#REF!</v>
      </c>
      <c r="H453" s="183" t="e">
        <f>+#REF!+#REF!+#REF!+#REF!+#REF!</f>
        <v>#REF!</v>
      </c>
      <c r="I453" s="108"/>
      <c r="J453" s="115"/>
      <c r="K453" s="115"/>
      <c r="L453" s="115"/>
      <c r="M453" s="115"/>
      <c r="N453" s="155">
        <v>311411</v>
      </c>
      <c r="O453" s="156" t="s">
        <v>38</v>
      </c>
      <c r="P453" s="157" t="s">
        <v>268</v>
      </c>
      <c r="Q453" s="289"/>
      <c r="R453" s="289"/>
      <c r="S453" s="289">
        <f t="shared" si="331"/>
        <v>0</v>
      </c>
      <c r="T453" s="213"/>
      <c r="U453" s="97"/>
    </row>
    <row r="454" spans="1:21" s="194" customFormat="1" ht="20.25" hidden="1" customHeight="1" x14ac:dyDescent="0.25">
      <c r="A454" s="172" t="s">
        <v>435</v>
      </c>
      <c r="B454" s="172"/>
      <c r="C454" s="195" t="s">
        <v>376</v>
      </c>
      <c r="D454" s="195" t="s">
        <v>379</v>
      </c>
      <c r="E454" s="195" t="s">
        <v>380</v>
      </c>
      <c r="F454" s="187" t="e">
        <f>+#REF!+#REF!+#REF!</f>
        <v>#REF!</v>
      </c>
      <c r="G454" s="187" t="e">
        <f>+#REF!+#REF!+Q454+R454+S454+#REF!</f>
        <v>#REF!</v>
      </c>
      <c r="H454" s="188" t="e">
        <f>+#REF!+#REF!+#REF!+#REF!+#REF!</f>
        <v>#REF!</v>
      </c>
      <c r="I454" s="108"/>
      <c r="J454" s="115"/>
      <c r="K454" s="115">
        <v>313</v>
      </c>
      <c r="L454" s="115"/>
      <c r="M454" s="115"/>
      <c r="N454" s="116"/>
      <c r="O454" s="10" t="s">
        <v>38</v>
      </c>
      <c r="P454" s="111" t="s">
        <v>135</v>
      </c>
      <c r="Q454" s="286">
        <f t="shared" ref="Q454:S456" si="332">Q455</f>
        <v>0</v>
      </c>
      <c r="R454" s="286">
        <f t="shared" si="332"/>
        <v>0</v>
      </c>
      <c r="S454" s="286">
        <f t="shared" si="332"/>
        <v>0</v>
      </c>
      <c r="T454" s="213"/>
      <c r="U454" s="97"/>
    </row>
    <row r="455" spans="1:21" s="98" customFormat="1" ht="20.25" hidden="1" customHeight="1" x14ac:dyDescent="0.25">
      <c r="A455" s="172" t="s">
        <v>435</v>
      </c>
      <c r="B455" s="167"/>
      <c r="C455" s="167"/>
      <c r="D455" s="180" t="s">
        <v>379</v>
      </c>
      <c r="E455" s="180" t="s">
        <v>380</v>
      </c>
      <c r="F455" s="182" t="e">
        <f>+#REF!+#REF!+#REF!</f>
        <v>#REF!</v>
      </c>
      <c r="G455" s="182" t="e">
        <f>+#REF!+#REF!+Q455+R455+S455+#REF!</f>
        <v>#REF!</v>
      </c>
      <c r="H455" s="183" t="e">
        <f>+#REF!+#REF!+#REF!+#REF!+#REF!</f>
        <v>#REF!</v>
      </c>
      <c r="I455" s="108"/>
      <c r="J455" s="115"/>
      <c r="K455" s="115"/>
      <c r="L455" s="115">
        <v>3132</v>
      </c>
      <c r="M455" s="115"/>
      <c r="N455" s="116"/>
      <c r="O455" s="10" t="s">
        <v>38</v>
      </c>
      <c r="P455" s="111" t="s">
        <v>136</v>
      </c>
      <c r="Q455" s="286">
        <f t="shared" si="332"/>
        <v>0</v>
      </c>
      <c r="R455" s="286">
        <f t="shared" si="332"/>
        <v>0</v>
      </c>
      <c r="S455" s="286">
        <f t="shared" si="332"/>
        <v>0</v>
      </c>
      <c r="T455" s="213"/>
      <c r="U455" s="97"/>
    </row>
    <row r="456" spans="1:21" s="98" customFormat="1" ht="20.25" hidden="1" customHeight="1" x14ac:dyDescent="0.25">
      <c r="A456" s="172" t="s">
        <v>435</v>
      </c>
      <c r="B456" s="167"/>
      <c r="C456" s="167"/>
      <c r="D456" s="167"/>
      <c r="E456" s="180" t="s">
        <v>380</v>
      </c>
      <c r="F456" s="182" t="e">
        <f>+#REF!+#REF!+#REF!</f>
        <v>#REF!</v>
      </c>
      <c r="G456" s="182" t="e">
        <f>+#REF!+#REF!+Q456+R456+S456+#REF!</f>
        <v>#REF!</v>
      </c>
      <c r="H456" s="183" t="e">
        <f>+#REF!+#REF!+#REF!+#REF!+#REF!</f>
        <v>#REF!</v>
      </c>
      <c r="I456" s="108"/>
      <c r="J456" s="115"/>
      <c r="K456" s="115"/>
      <c r="L456" s="115"/>
      <c r="M456" s="176">
        <v>31321</v>
      </c>
      <c r="N456" s="177"/>
      <c r="O456" s="178" t="s">
        <v>38</v>
      </c>
      <c r="P456" s="177" t="s">
        <v>136</v>
      </c>
      <c r="Q456" s="287">
        <f t="shared" si="332"/>
        <v>0</v>
      </c>
      <c r="R456" s="287">
        <f t="shared" si="332"/>
        <v>0</v>
      </c>
      <c r="S456" s="287">
        <f t="shared" si="332"/>
        <v>0</v>
      </c>
      <c r="T456" s="213"/>
      <c r="U456" s="97"/>
    </row>
    <row r="457" spans="1:21" s="98" customFormat="1" ht="20.25" hidden="1" customHeight="1" x14ac:dyDescent="0.25">
      <c r="A457" s="172" t="s">
        <v>435</v>
      </c>
      <c r="B457" s="167"/>
      <c r="C457" s="167"/>
      <c r="D457" s="167"/>
      <c r="E457" s="167"/>
      <c r="F457" s="182" t="e">
        <f>+#REF!+#REF!+#REF!</f>
        <v>#REF!</v>
      </c>
      <c r="G457" s="182" t="e">
        <f>+#REF!+#REF!+Q457+R457+S457+#REF!</f>
        <v>#REF!</v>
      </c>
      <c r="H457" s="183" t="e">
        <f>+#REF!+#REF!+#REF!+#REF!+#REF!</f>
        <v>#REF!</v>
      </c>
      <c r="I457" s="108"/>
      <c r="J457" s="115"/>
      <c r="K457" s="115"/>
      <c r="L457" s="115"/>
      <c r="M457" s="115"/>
      <c r="N457" s="155">
        <v>313210</v>
      </c>
      <c r="O457" s="156" t="s">
        <v>38</v>
      </c>
      <c r="P457" s="157" t="s">
        <v>269</v>
      </c>
      <c r="Q457" s="289"/>
      <c r="R457" s="289"/>
      <c r="S457" s="289">
        <f>+Q457+R457</f>
        <v>0</v>
      </c>
      <c r="T457" s="213"/>
      <c r="U457" s="97"/>
    </row>
    <row r="458" spans="1:21" s="171" customFormat="1" ht="20.25" customHeight="1" x14ac:dyDescent="0.25">
      <c r="A458" s="172" t="s">
        <v>435</v>
      </c>
      <c r="B458" s="180" t="s">
        <v>345</v>
      </c>
      <c r="C458" s="180" t="s">
        <v>376</v>
      </c>
      <c r="D458" s="180" t="s">
        <v>379</v>
      </c>
      <c r="E458" s="180" t="s">
        <v>380</v>
      </c>
      <c r="F458" s="182" t="e">
        <f>+#REF!+#REF!+#REF!</f>
        <v>#REF!</v>
      </c>
      <c r="G458" s="182" t="e">
        <f>+#REF!+#REF!+Q458+R458+S458+#REF!</f>
        <v>#REF!</v>
      </c>
      <c r="H458" s="183" t="e">
        <f>+#REF!+#REF!+#REF!+#REF!+#REF!</f>
        <v>#REF!</v>
      </c>
      <c r="I458" s="231"/>
      <c r="J458" s="231">
        <v>32</v>
      </c>
      <c r="K458" s="231"/>
      <c r="L458" s="231"/>
      <c r="M458" s="231"/>
      <c r="N458" s="231"/>
      <c r="O458" s="257" t="s">
        <v>38</v>
      </c>
      <c r="P458" s="232" t="s">
        <v>7</v>
      </c>
      <c r="Q458" s="233">
        <v>833100</v>
      </c>
      <c r="R458" s="233">
        <v>0</v>
      </c>
      <c r="S458" s="233">
        <f t="shared" ref="S458" si="333">S459+S472</f>
        <v>833100</v>
      </c>
      <c r="T458" s="213"/>
      <c r="U458" s="97"/>
    </row>
    <row r="459" spans="1:21" s="194" customFormat="1" ht="20.25" hidden="1" customHeight="1" x14ac:dyDescent="0.25">
      <c r="A459" s="172" t="s">
        <v>435</v>
      </c>
      <c r="B459" s="172"/>
      <c r="C459" s="195" t="s">
        <v>376</v>
      </c>
      <c r="D459" s="195" t="s">
        <v>379</v>
      </c>
      <c r="E459" s="195" t="s">
        <v>380</v>
      </c>
      <c r="F459" s="187" t="e">
        <f>+#REF!+#REF!+#REF!</f>
        <v>#REF!</v>
      </c>
      <c r="G459" s="187" t="e">
        <f>+#REF!+#REF!+Q459+R459+S459+#REF!</f>
        <v>#REF!</v>
      </c>
      <c r="H459" s="188" t="e">
        <f>+#REF!+#REF!+#REF!+#REF!+#REF!</f>
        <v>#REF!</v>
      </c>
      <c r="I459" s="108"/>
      <c r="J459" s="115"/>
      <c r="K459" s="115">
        <v>322</v>
      </c>
      <c r="L459" s="115"/>
      <c r="M459" s="115"/>
      <c r="N459" s="116"/>
      <c r="O459" s="10" t="s">
        <v>38</v>
      </c>
      <c r="P459" s="111" t="s">
        <v>151</v>
      </c>
      <c r="Q459" s="286">
        <f t="shared" ref="Q459:R459" si="334">Q460+Q465</f>
        <v>0</v>
      </c>
      <c r="R459" s="286">
        <f t="shared" si="334"/>
        <v>0</v>
      </c>
      <c r="S459" s="286">
        <f t="shared" ref="S459" si="335">S460+S465</f>
        <v>0</v>
      </c>
      <c r="T459" s="213"/>
      <c r="U459" s="97"/>
    </row>
    <row r="460" spans="1:21" s="98" customFormat="1" ht="20.25" hidden="1" customHeight="1" x14ac:dyDescent="0.25">
      <c r="A460" s="172" t="s">
        <v>435</v>
      </c>
      <c r="B460" s="167"/>
      <c r="C460" s="167"/>
      <c r="D460" s="180" t="s">
        <v>379</v>
      </c>
      <c r="E460" s="180" t="s">
        <v>380</v>
      </c>
      <c r="F460" s="182" t="e">
        <f>+#REF!+#REF!+#REF!</f>
        <v>#REF!</v>
      </c>
      <c r="G460" s="182" t="e">
        <f>+#REF!+#REF!+Q460+R460+S460+#REF!</f>
        <v>#REF!</v>
      </c>
      <c r="H460" s="183" t="e">
        <f>+#REF!+#REF!+#REF!+#REF!+#REF!</f>
        <v>#REF!</v>
      </c>
      <c r="I460" s="108"/>
      <c r="J460" s="115"/>
      <c r="K460" s="115"/>
      <c r="L460" s="115">
        <v>3221</v>
      </c>
      <c r="M460" s="115"/>
      <c r="N460" s="116"/>
      <c r="O460" s="10" t="s">
        <v>38</v>
      </c>
      <c r="P460" s="111" t="s">
        <v>152</v>
      </c>
      <c r="Q460" s="286">
        <f t="shared" ref="Q460:S460" si="336">Q461</f>
        <v>0</v>
      </c>
      <c r="R460" s="286">
        <f t="shared" si="336"/>
        <v>0</v>
      </c>
      <c r="S460" s="286">
        <f t="shared" si="336"/>
        <v>0</v>
      </c>
      <c r="T460" s="213"/>
      <c r="U460" s="97"/>
    </row>
    <row r="461" spans="1:21" s="98" customFormat="1" ht="20.25" hidden="1" customHeight="1" x14ac:dyDescent="0.25">
      <c r="A461" s="172" t="s">
        <v>435</v>
      </c>
      <c r="B461" s="167"/>
      <c r="C461" s="167"/>
      <c r="D461" s="167"/>
      <c r="E461" s="180" t="s">
        <v>380</v>
      </c>
      <c r="F461" s="182" t="e">
        <f>+#REF!+#REF!+#REF!</f>
        <v>#REF!</v>
      </c>
      <c r="G461" s="182" t="e">
        <f>+#REF!+#REF!+Q461+R461+S461+#REF!</f>
        <v>#REF!</v>
      </c>
      <c r="H461" s="183" t="e">
        <f>+#REF!+#REF!+#REF!+#REF!+#REF!</f>
        <v>#REF!</v>
      </c>
      <c r="I461" s="108"/>
      <c r="J461" s="115"/>
      <c r="K461" s="115"/>
      <c r="L461" s="115"/>
      <c r="M461" s="176">
        <v>32211</v>
      </c>
      <c r="N461" s="177"/>
      <c r="O461" s="178" t="s">
        <v>38</v>
      </c>
      <c r="P461" s="177" t="s">
        <v>153</v>
      </c>
      <c r="Q461" s="287">
        <f t="shared" ref="Q461:R461" si="337">Q462+Q463+Q464</f>
        <v>0</v>
      </c>
      <c r="R461" s="287">
        <f t="shared" si="337"/>
        <v>0</v>
      </c>
      <c r="S461" s="287">
        <f t="shared" ref="S461" si="338">S462+S463+S464</f>
        <v>0</v>
      </c>
      <c r="T461" s="213"/>
      <c r="U461" s="97"/>
    </row>
    <row r="462" spans="1:21" s="98" customFormat="1" ht="20.25" hidden="1" customHeight="1" x14ac:dyDescent="0.25">
      <c r="A462" s="172" t="s">
        <v>435</v>
      </c>
      <c r="B462" s="167"/>
      <c r="C462" s="167"/>
      <c r="D462" s="167"/>
      <c r="E462" s="167"/>
      <c r="F462" s="182" t="e">
        <f>+#REF!+#REF!+#REF!</f>
        <v>#REF!</v>
      </c>
      <c r="G462" s="182" t="e">
        <f>+#REF!+#REF!+Q462+R462+S462+#REF!</f>
        <v>#REF!</v>
      </c>
      <c r="H462" s="183" t="e">
        <f>+#REF!+#REF!+#REF!+#REF!+#REF!</f>
        <v>#REF!</v>
      </c>
      <c r="I462" s="108"/>
      <c r="J462" s="115"/>
      <c r="K462" s="115"/>
      <c r="L462" s="115"/>
      <c r="M462" s="9"/>
      <c r="N462" s="155">
        <v>322110</v>
      </c>
      <c r="O462" s="156" t="s">
        <v>38</v>
      </c>
      <c r="P462" s="157" t="s">
        <v>437</v>
      </c>
      <c r="Q462" s="289"/>
      <c r="R462" s="289"/>
      <c r="S462" s="289">
        <f t="shared" ref="S462:S464" si="339">+Q462+R462</f>
        <v>0</v>
      </c>
      <c r="T462" s="213"/>
      <c r="U462" s="97"/>
    </row>
    <row r="463" spans="1:21" s="98" customFormat="1" ht="20.25" hidden="1" customHeight="1" x14ac:dyDescent="0.25">
      <c r="A463" s="172" t="s">
        <v>435</v>
      </c>
      <c r="B463" s="167"/>
      <c r="C463" s="167"/>
      <c r="D463" s="167"/>
      <c r="E463" s="167"/>
      <c r="F463" s="182"/>
      <c r="G463" s="182"/>
      <c r="H463" s="183"/>
      <c r="I463" s="108"/>
      <c r="J463" s="115"/>
      <c r="K463" s="115"/>
      <c r="L463" s="115"/>
      <c r="M463" s="9"/>
      <c r="N463" s="155">
        <v>322110</v>
      </c>
      <c r="O463" s="156" t="s">
        <v>38</v>
      </c>
      <c r="P463" s="157" t="s">
        <v>270</v>
      </c>
      <c r="Q463" s="289"/>
      <c r="R463" s="289"/>
      <c r="S463" s="289">
        <f t="shared" si="339"/>
        <v>0</v>
      </c>
      <c r="T463" s="213"/>
      <c r="U463" s="97"/>
    </row>
    <row r="464" spans="1:21" s="98" customFormat="1" ht="20.25" hidden="1" customHeight="1" x14ac:dyDescent="0.25">
      <c r="A464" s="172" t="s">
        <v>435</v>
      </c>
      <c r="B464" s="167"/>
      <c r="C464" s="167"/>
      <c r="D464" s="167"/>
      <c r="E464" s="167"/>
      <c r="F464" s="182"/>
      <c r="G464" s="182"/>
      <c r="H464" s="183"/>
      <c r="I464" s="108"/>
      <c r="J464" s="115"/>
      <c r="K464" s="115"/>
      <c r="L464" s="115"/>
      <c r="M464" s="9"/>
      <c r="N464" s="155">
        <v>322111</v>
      </c>
      <c r="O464" s="156" t="s">
        <v>38</v>
      </c>
      <c r="P464" s="157" t="s">
        <v>438</v>
      </c>
      <c r="Q464" s="289">
        <v>0</v>
      </c>
      <c r="R464" s="289"/>
      <c r="S464" s="289">
        <f t="shared" si="339"/>
        <v>0</v>
      </c>
      <c r="T464" s="213"/>
      <c r="U464" s="97"/>
    </row>
    <row r="465" spans="1:21" s="98" customFormat="1" ht="20.25" hidden="1" customHeight="1" x14ac:dyDescent="0.25">
      <c r="A465" s="172" t="s">
        <v>435</v>
      </c>
      <c r="B465" s="167"/>
      <c r="C465" s="167"/>
      <c r="D465" s="180" t="s">
        <v>379</v>
      </c>
      <c r="E465" s="180" t="s">
        <v>380</v>
      </c>
      <c r="F465" s="182" t="e">
        <f>+#REF!+#REF!+#REF!</f>
        <v>#REF!</v>
      </c>
      <c r="G465" s="182" t="e">
        <f>+#REF!+#REF!+Q465+R465+S465+#REF!</f>
        <v>#REF!</v>
      </c>
      <c r="H465" s="183" t="e">
        <f>+#REF!+#REF!+#REF!+#REF!+#REF!</f>
        <v>#REF!</v>
      </c>
      <c r="I465" s="108"/>
      <c r="J465" s="115"/>
      <c r="K465" s="115"/>
      <c r="L465" s="115">
        <v>3222</v>
      </c>
      <c r="M465" s="115"/>
      <c r="N465" s="116"/>
      <c r="O465" s="10" t="s">
        <v>38</v>
      </c>
      <c r="P465" s="111" t="s">
        <v>164</v>
      </c>
      <c r="Q465" s="286">
        <f t="shared" ref="Q465:S465" si="340">Q469</f>
        <v>0</v>
      </c>
      <c r="R465" s="286">
        <f>R466+R469</f>
        <v>0</v>
      </c>
      <c r="S465" s="286">
        <f t="shared" si="340"/>
        <v>0</v>
      </c>
      <c r="T465" s="213"/>
      <c r="U465" s="97"/>
    </row>
    <row r="466" spans="1:21" s="98" customFormat="1" ht="20.25" hidden="1" customHeight="1" x14ac:dyDescent="0.25">
      <c r="A466" s="172" t="s">
        <v>435</v>
      </c>
      <c r="B466" s="167"/>
      <c r="C466" s="167"/>
      <c r="D466" s="167"/>
      <c r="E466" s="180" t="s">
        <v>380</v>
      </c>
      <c r="F466" s="182" t="e">
        <f>+#REF!+#REF!+#REF!</f>
        <v>#REF!</v>
      </c>
      <c r="G466" s="182" t="e">
        <f>+#REF!+#REF!+Q466+R466+S466+#REF!</f>
        <v>#REF!</v>
      </c>
      <c r="H466" s="183" t="e">
        <f>+#REF!+#REF!+#REF!+#REF!+#REF!</f>
        <v>#REF!</v>
      </c>
      <c r="I466" s="108"/>
      <c r="J466" s="115"/>
      <c r="K466" s="115"/>
      <c r="L466" s="115"/>
      <c r="M466" s="176">
        <v>32221</v>
      </c>
      <c r="N466" s="177"/>
      <c r="O466" s="178" t="s">
        <v>38</v>
      </c>
      <c r="P466" s="177" t="s">
        <v>167</v>
      </c>
      <c r="Q466" s="287">
        <f t="shared" ref="Q466:S466" si="341">Q467</f>
        <v>0</v>
      </c>
      <c r="R466" s="287">
        <f t="shared" si="341"/>
        <v>0</v>
      </c>
      <c r="S466" s="287">
        <f t="shared" si="341"/>
        <v>0</v>
      </c>
      <c r="T466" s="213"/>
      <c r="U466" s="97"/>
    </row>
    <row r="467" spans="1:21" s="98" customFormat="1" ht="20.25" hidden="1" customHeight="1" x14ac:dyDescent="0.25">
      <c r="A467" s="172" t="s">
        <v>435</v>
      </c>
      <c r="B467" s="167"/>
      <c r="C467" s="167"/>
      <c r="D467" s="167"/>
      <c r="E467" s="167"/>
      <c r="F467" s="182" t="e">
        <f>+#REF!+#REF!+#REF!</f>
        <v>#REF!</v>
      </c>
      <c r="G467" s="182" t="e">
        <f>+#REF!+#REF!+Q467+R467+S467+#REF!</f>
        <v>#REF!</v>
      </c>
      <c r="H467" s="183" t="e">
        <f>+#REF!+#REF!+#REF!+#REF!+#REF!</f>
        <v>#REF!</v>
      </c>
      <c r="I467" s="108"/>
      <c r="J467" s="115"/>
      <c r="K467" s="115"/>
      <c r="L467" s="115"/>
      <c r="M467" s="9"/>
      <c r="N467" s="155">
        <v>322210</v>
      </c>
      <c r="O467" s="156" t="s">
        <v>38</v>
      </c>
      <c r="P467" s="157" t="s">
        <v>441</v>
      </c>
      <c r="Q467" s="289">
        <v>0</v>
      </c>
      <c r="R467" s="289"/>
      <c r="S467" s="289">
        <f t="shared" ref="S467:S468" si="342">+Q467+R467</f>
        <v>0</v>
      </c>
      <c r="T467" s="213"/>
      <c r="U467" s="97"/>
    </row>
    <row r="468" spans="1:21" s="98" customFormat="1" ht="20.25" hidden="1" customHeight="1" x14ac:dyDescent="0.25">
      <c r="A468" s="172"/>
      <c r="B468" s="167"/>
      <c r="C468" s="167"/>
      <c r="D468" s="167"/>
      <c r="E468" s="167"/>
      <c r="F468" s="182"/>
      <c r="G468" s="182"/>
      <c r="H468" s="183"/>
      <c r="I468" s="108"/>
      <c r="J468" s="115"/>
      <c r="K468" s="115"/>
      <c r="L468" s="115"/>
      <c r="M468" s="9"/>
      <c r="N468" s="155">
        <v>322210</v>
      </c>
      <c r="O468" s="156" t="s">
        <v>38</v>
      </c>
      <c r="P468" s="157" t="s">
        <v>442</v>
      </c>
      <c r="Q468" s="289">
        <v>0</v>
      </c>
      <c r="R468" s="289"/>
      <c r="S468" s="289">
        <f t="shared" si="342"/>
        <v>0</v>
      </c>
      <c r="T468" s="213"/>
      <c r="U468" s="97"/>
    </row>
    <row r="469" spans="1:21" s="98" customFormat="1" ht="20.25" hidden="1" customHeight="1" x14ac:dyDescent="0.25">
      <c r="A469" s="172" t="s">
        <v>435</v>
      </c>
      <c r="B469" s="167"/>
      <c r="C469" s="167"/>
      <c r="D469" s="167"/>
      <c r="E469" s="180" t="s">
        <v>380</v>
      </c>
      <c r="F469" s="182" t="e">
        <f>+#REF!+#REF!+#REF!</f>
        <v>#REF!</v>
      </c>
      <c r="G469" s="182" t="e">
        <f>+#REF!+#REF!+Q469+R469+S469+#REF!</f>
        <v>#REF!</v>
      </c>
      <c r="H469" s="183" t="e">
        <f>+#REF!+#REF!+#REF!+#REF!+#REF!</f>
        <v>#REF!</v>
      </c>
      <c r="I469" s="108"/>
      <c r="J469" s="115"/>
      <c r="K469" s="115"/>
      <c r="L469" s="115"/>
      <c r="M469" s="176">
        <v>32222</v>
      </c>
      <c r="N469" s="177"/>
      <c r="O469" s="178" t="s">
        <v>38</v>
      </c>
      <c r="P469" s="177" t="s">
        <v>167</v>
      </c>
      <c r="Q469" s="287">
        <f>Q470+Q471</f>
        <v>0</v>
      </c>
      <c r="R469" s="287">
        <f>R470+R471</f>
        <v>0</v>
      </c>
      <c r="S469" s="287">
        <f>S470+S471</f>
        <v>0</v>
      </c>
      <c r="T469" s="213"/>
      <c r="U469" s="97"/>
    </row>
    <row r="470" spans="1:21" s="98" customFormat="1" ht="20.25" hidden="1" customHeight="1" x14ac:dyDescent="0.25">
      <c r="A470" s="172" t="s">
        <v>435</v>
      </c>
      <c r="B470" s="167"/>
      <c r="C470" s="167"/>
      <c r="D470" s="167"/>
      <c r="E470" s="167"/>
      <c r="F470" s="182" t="e">
        <f>+#REF!+#REF!+#REF!</f>
        <v>#REF!</v>
      </c>
      <c r="G470" s="182" t="e">
        <f>+#REF!+#REF!+Q470+R470+S470+#REF!</f>
        <v>#REF!</v>
      </c>
      <c r="H470" s="183" t="e">
        <f>+#REF!+#REF!+#REF!+#REF!+#REF!</f>
        <v>#REF!</v>
      </c>
      <c r="I470" s="108"/>
      <c r="J470" s="115"/>
      <c r="K470" s="115"/>
      <c r="L470" s="115"/>
      <c r="M470" s="9"/>
      <c r="N470" s="155">
        <v>322220</v>
      </c>
      <c r="O470" s="156" t="s">
        <v>38</v>
      </c>
      <c r="P470" s="157" t="s">
        <v>439</v>
      </c>
      <c r="Q470" s="289">
        <v>0</v>
      </c>
      <c r="R470" s="289"/>
      <c r="S470" s="289">
        <f t="shared" ref="S470:S471" si="343">+Q470+R470</f>
        <v>0</v>
      </c>
      <c r="T470" s="213"/>
      <c r="U470" s="97"/>
    </row>
    <row r="471" spans="1:21" s="98" customFormat="1" ht="20.25" hidden="1" customHeight="1" x14ac:dyDescent="0.25">
      <c r="A471" s="172"/>
      <c r="B471" s="167"/>
      <c r="C471" s="167"/>
      <c r="D471" s="167"/>
      <c r="E471" s="167"/>
      <c r="F471" s="182"/>
      <c r="G471" s="182" t="e">
        <f>+#REF!+#REF!+Q471+R471+S471+#REF!</f>
        <v>#REF!</v>
      </c>
      <c r="H471" s="183"/>
      <c r="I471" s="108"/>
      <c r="J471" s="115"/>
      <c r="K471" s="115"/>
      <c r="L471" s="115"/>
      <c r="M471" s="9"/>
      <c r="N471" s="155">
        <v>322220</v>
      </c>
      <c r="O471" s="156" t="s">
        <v>38</v>
      </c>
      <c r="P471" s="157" t="s">
        <v>440</v>
      </c>
      <c r="Q471" s="289"/>
      <c r="R471" s="289"/>
      <c r="S471" s="289">
        <f t="shared" si="343"/>
        <v>0</v>
      </c>
      <c r="T471" s="213"/>
      <c r="U471" s="97"/>
    </row>
    <row r="472" spans="1:21" s="194" customFormat="1" ht="27.75" hidden="1" customHeight="1" x14ac:dyDescent="0.25">
      <c r="A472" s="172" t="s">
        <v>435</v>
      </c>
      <c r="B472" s="172"/>
      <c r="C472" s="195" t="s">
        <v>376</v>
      </c>
      <c r="D472" s="195" t="s">
        <v>379</v>
      </c>
      <c r="E472" s="195" t="s">
        <v>380</v>
      </c>
      <c r="F472" s="187" t="e">
        <f>+#REF!+#REF!+#REF!</f>
        <v>#REF!</v>
      </c>
      <c r="G472" s="187" t="e">
        <f>+#REF!+#REF!+Q472+R472+S472+#REF!</f>
        <v>#REF!</v>
      </c>
      <c r="H472" s="188" t="e">
        <f>+#REF!+#REF!+#REF!+#REF!+#REF!</f>
        <v>#REF!</v>
      </c>
      <c r="I472" s="108"/>
      <c r="J472" s="115"/>
      <c r="K472" s="115">
        <v>325</v>
      </c>
      <c r="L472" s="115"/>
      <c r="M472" s="115"/>
      <c r="N472" s="116"/>
      <c r="O472" s="10" t="s">
        <v>38</v>
      </c>
      <c r="P472" s="111" t="s">
        <v>481</v>
      </c>
      <c r="Q472" s="286">
        <f t="shared" ref="Q472:S474" si="344">+Q473</f>
        <v>0</v>
      </c>
      <c r="R472" s="286">
        <f t="shared" si="344"/>
        <v>833100</v>
      </c>
      <c r="S472" s="286">
        <f t="shared" si="344"/>
        <v>833100</v>
      </c>
      <c r="T472" s="213"/>
      <c r="U472" s="97"/>
    </row>
    <row r="473" spans="1:21" s="98" customFormat="1" ht="27.75" hidden="1" customHeight="1" x14ac:dyDescent="0.25">
      <c r="A473" s="172" t="s">
        <v>435</v>
      </c>
      <c r="B473" s="167"/>
      <c r="C473" s="167"/>
      <c r="D473" s="180" t="s">
        <v>379</v>
      </c>
      <c r="E473" s="180" t="s">
        <v>380</v>
      </c>
      <c r="F473" s="182" t="e">
        <f>+#REF!+#REF!+#REF!</f>
        <v>#REF!</v>
      </c>
      <c r="G473" s="182" t="e">
        <f>+#REF!+#REF!+Q473+R473+S473+#REF!</f>
        <v>#REF!</v>
      </c>
      <c r="H473" s="183" t="e">
        <f>+#REF!+#REF!+#REF!+#REF!+#REF!</f>
        <v>#REF!</v>
      </c>
      <c r="I473" s="108"/>
      <c r="J473" s="115"/>
      <c r="K473" s="115"/>
      <c r="L473" s="115">
        <v>3251</v>
      </c>
      <c r="M473" s="115"/>
      <c r="N473" s="116"/>
      <c r="O473" s="10" t="s">
        <v>38</v>
      </c>
      <c r="P473" s="111" t="s">
        <v>481</v>
      </c>
      <c r="Q473" s="286">
        <f t="shared" si="344"/>
        <v>0</v>
      </c>
      <c r="R473" s="286">
        <f t="shared" si="344"/>
        <v>833100</v>
      </c>
      <c r="S473" s="286">
        <f t="shared" si="344"/>
        <v>833100</v>
      </c>
      <c r="T473" s="213"/>
      <c r="U473" s="97"/>
    </row>
    <row r="474" spans="1:21" s="98" customFormat="1" ht="27.75" hidden="1" customHeight="1" x14ac:dyDescent="0.25">
      <c r="A474" s="172" t="s">
        <v>435</v>
      </c>
      <c r="B474" s="167"/>
      <c r="C474" s="167"/>
      <c r="D474" s="167"/>
      <c r="E474" s="180" t="s">
        <v>380</v>
      </c>
      <c r="F474" s="182" t="e">
        <f>+#REF!+#REF!+#REF!</f>
        <v>#REF!</v>
      </c>
      <c r="G474" s="182" t="e">
        <f>+#REF!+#REF!+Q474+R474+S474+#REF!</f>
        <v>#REF!</v>
      </c>
      <c r="H474" s="183" t="e">
        <f>+#REF!+#REF!+#REF!+#REF!+#REF!</f>
        <v>#REF!</v>
      </c>
      <c r="I474" s="108"/>
      <c r="J474" s="115"/>
      <c r="K474" s="115"/>
      <c r="L474" s="115"/>
      <c r="M474" s="176">
        <v>32511</v>
      </c>
      <c r="N474" s="177"/>
      <c r="O474" s="178" t="s">
        <v>38</v>
      </c>
      <c r="P474" s="177" t="s">
        <v>481</v>
      </c>
      <c r="Q474" s="287">
        <f t="shared" si="344"/>
        <v>0</v>
      </c>
      <c r="R474" s="287">
        <f t="shared" si="344"/>
        <v>833100</v>
      </c>
      <c r="S474" s="287">
        <f t="shared" si="344"/>
        <v>833100</v>
      </c>
      <c r="T474" s="213"/>
      <c r="U474" s="97"/>
    </row>
    <row r="475" spans="1:21" s="98" customFormat="1" ht="27.75" hidden="1" customHeight="1" x14ac:dyDescent="0.25">
      <c r="A475" s="172" t="s">
        <v>435</v>
      </c>
      <c r="B475" s="167"/>
      <c r="C475" s="167"/>
      <c r="D475" s="167"/>
      <c r="E475" s="167"/>
      <c r="F475" s="182" t="e">
        <f>+#REF!+#REF!+#REF!</f>
        <v>#REF!</v>
      </c>
      <c r="G475" s="182" t="e">
        <f>+#REF!+#REF!+Q475+R475+S475+#REF!</f>
        <v>#REF!</v>
      </c>
      <c r="H475" s="183" t="e">
        <f>+#REF!+#REF!+#REF!+#REF!+#REF!</f>
        <v>#REF!</v>
      </c>
      <c r="I475" s="108"/>
      <c r="J475" s="115"/>
      <c r="K475" s="115"/>
      <c r="L475" s="115"/>
      <c r="M475" s="9"/>
      <c r="N475" s="155">
        <v>325110</v>
      </c>
      <c r="O475" s="156" t="s">
        <v>38</v>
      </c>
      <c r="P475" s="157" t="s">
        <v>481</v>
      </c>
      <c r="Q475" s="289"/>
      <c r="R475" s="289">
        <v>833100</v>
      </c>
      <c r="S475" s="289">
        <f>+Q475+R475</f>
        <v>833100</v>
      </c>
      <c r="T475" s="213"/>
      <c r="U475" s="97"/>
    </row>
    <row r="476" spans="1:21" s="98" customFormat="1" ht="30" customHeight="1" x14ac:dyDescent="0.25">
      <c r="A476" s="166"/>
      <c r="B476" s="180" t="s">
        <v>345</v>
      </c>
      <c r="C476" s="180" t="s">
        <v>376</v>
      </c>
      <c r="D476" s="180" t="s">
        <v>379</v>
      </c>
      <c r="E476" s="180" t="s">
        <v>380</v>
      </c>
      <c r="F476" s="182" t="e">
        <f>+#REF!+#REF!+#REF!</f>
        <v>#REF!</v>
      </c>
      <c r="G476" s="182" t="e">
        <f>+#REF!+#REF!+Q476+R476+S476+#REF!</f>
        <v>#REF!</v>
      </c>
      <c r="H476" s="183" t="e">
        <f>+#REF!+#REF!+#REF!+#REF!+#REF!</f>
        <v>#REF!</v>
      </c>
      <c r="I476" s="387" t="s">
        <v>95</v>
      </c>
      <c r="J476" s="388"/>
      <c r="K476" s="388"/>
      <c r="L476" s="388"/>
      <c r="M476" s="388"/>
      <c r="N476" s="388"/>
      <c r="O476" s="389"/>
      <c r="P476" s="95" t="s">
        <v>456</v>
      </c>
      <c r="Q476" s="96">
        <f t="shared" ref="Q476:R476" si="345">+Q477+Q514+Q549+Q556</f>
        <v>1030107</v>
      </c>
      <c r="R476" s="96">
        <f t="shared" si="345"/>
        <v>0</v>
      </c>
      <c r="S476" s="96">
        <f t="shared" ref="S476" si="346">+S477+S514+S549+S556</f>
        <v>1030107</v>
      </c>
      <c r="T476" s="213"/>
      <c r="U476" s="97"/>
    </row>
    <row r="477" spans="1:21" s="175" customFormat="1" ht="21.75" customHeight="1" x14ac:dyDescent="0.25">
      <c r="A477" s="172" t="s">
        <v>328</v>
      </c>
      <c r="B477" s="172"/>
      <c r="C477" s="180" t="s">
        <v>376</v>
      </c>
      <c r="D477" s="180" t="s">
        <v>379</v>
      </c>
      <c r="E477" s="180" t="s">
        <v>380</v>
      </c>
      <c r="F477" s="182" t="e">
        <f>+#REF!+#REF!+#REF!</f>
        <v>#REF!</v>
      </c>
      <c r="G477" s="182" t="e">
        <f>+#REF!+#REF!+Q477+R477+S477+#REF!</f>
        <v>#REF!</v>
      </c>
      <c r="H477" s="183" t="e">
        <f>+#REF!+#REF!+#REF!+#REF!+#REF!</f>
        <v>#REF!</v>
      </c>
      <c r="I477" s="99"/>
      <c r="J477" s="99"/>
      <c r="K477" s="99"/>
      <c r="L477" s="99"/>
      <c r="M477" s="99"/>
      <c r="N477" s="99" t="str">
        <f>+O477</f>
        <v>3.1.</v>
      </c>
      <c r="O477" s="100" t="s">
        <v>40</v>
      </c>
      <c r="P477" s="101" t="s">
        <v>19</v>
      </c>
      <c r="Q477" s="102">
        <f t="shared" ref="Q477:S477" si="347">+Q478</f>
        <v>171750</v>
      </c>
      <c r="R477" s="102">
        <f t="shared" si="347"/>
        <v>0</v>
      </c>
      <c r="S477" s="102">
        <f t="shared" si="347"/>
        <v>171750</v>
      </c>
      <c r="T477" s="213"/>
      <c r="U477" s="97"/>
    </row>
    <row r="478" spans="1:21" s="103" customFormat="1" ht="19.5" customHeight="1" x14ac:dyDescent="0.25">
      <c r="A478" s="167" t="s">
        <v>328</v>
      </c>
      <c r="B478" s="180" t="s">
        <v>345</v>
      </c>
      <c r="C478" s="180" t="s">
        <v>376</v>
      </c>
      <c r="D478" s="180" t="s">
        <v>379</v>
      </c>
      <c r="E478" s="180" t="s">
        <v>380</v>
      </c>
      <c r="F478" s="182" t="e">
        <f>+#REF!+#REF!+#REF!</f>
        <v>#REF!</v>
      </c>
      <c r="G478" s="182" t="e">
        <f>+#REF!+#REF!+Q478+R478+S478+#REF!</f>
        <v>#REF!</v>
      </c>
      <c r="H478" s="183" t="e">
        <f>+#REF!+#REF!+#REF!+#REF!+#REF!</f>
        <v>#REF!</v>
      </c>
      <c r="I478" s="104">
        <v>4</v>
      </c>
      <c r="J478" s="104"/>
      <c r="K478" s="104"/>
      <c r="L478" s="104"/>
      <c r="M478" s="104"/>
      <c r="N478" s="104"/>
      <c r="O478" s="10" t="s">
        <v>40</v>
      </c>
      <c r="P478" s="106" t="s">
        <v>20</v>
      </c>
      <c r="Q478" s="107">
        <f>Q479+Q484</f>
        <v>171750</v>
      </c>
      <c r="R478" s="107">
        <v>0</v>
      </c>
      <c r="S478" s="107">
        <f t="shared" ref="S478" si="348">+S479+S484+S509</f>
        <v>171750</v>
      </c>
      <c r="T478" s="213"/>
      <c r="U478" s="97"/>
    </row>
    <row r="479" spans="1:21" s="171" customFormat="1" ht="34.5" customHeight="1" x14ac:dyDescent="0.25">
      <c r="A479" s="167" t="s">
        <v>328</v>
      </c>
      <c r="B479" s="180" t="s">
        <v>345</v>
      </c>
      <c r="C479" s="180" t="s">
        <v>376</v>
      </c>
      <c r="D479" s="180" t="s">
        <v>379</v>
      </c>
      <c r="E479" s="180" t="s">
        <v>380</v>
      </c>
      <c r="F479" s="182" t="e">
        <f>+#REF!+#REF!+#REF!</f>
        <v>#REF!</v>
      </c>
      <c r="G479" s="182" t="e">
        <f>+#REF!+#REF!+Q479+R479+S479+#REF!</f>
        <v>#REF!</v>
      </c>
      <c r="H479" s="183" t="e">
        <f>+#REF!+#REF!+#REF!+#REF!+#REF!</f>
        <v>#REF!</v>
      </c>
      <c r="I479" s="231"/>
      <c r="J479" s="231">
        <v>41</v>
      </c>
      <c r="K479" s="231"/>
      <c r="L479" s="231"/>
      <c r="M479" s="231"/>
      <c r="N479" s="231"/>
      <c r="O479" s="257" t="s">
        <v>40</v>
      </c>
      <c r="P479" s="232" t="s">
        <v>11</v>
      </c>
      <c r="Q479" s="233">
        <f t="shared" ref="Q479:S482" si="349">Q480</f>
        <v>3700</v>
      </c>
      <c r="R479" s="233">
        <f t="shared" si="349"/>
        <v>0</v>
      </c>
      <c r="S479" s="233">
        <f t="shared" si="349"/>
        <v>3700</v>
      </c>
      <c r="T479" s="213"/>
      <c r="U479" s="97"/>
    </row>
    <row r="480" spans="1:21" s="194" customFormat="1" ht="20.25" hidden="1" customHeight="1" x14ac:dyDescent="0.25">
      <c r="A480" s="172" t="s">
        <v>328</v>
      </c>
      <c r="B480" s="172"/>
      <c r="C480" s="195" t="s">
        <v>376</v>
      </c>
      <c r="D480" s="195" t="s">
        <v>379</v>
      </c>
      <c r="E480" s="195" t="s">
        <v>380</v>
      </c>
      <c r="F480" s="187" t="e">
        <f>+#REF!+#REF!+#REF!</f>
        <v>#REF!</v>
      </c>
      <c r="G480" s="187" t="e">
        <f>+#REF!+#REF!+Q480+R480+S480+#REF!</f>
        <v>#REF!</v>
      </c>
      <c r="H480" s="188" t="e">
        <f>+#REF!+#REF!+#REF!+#REF!+#REF!</f>
        <v>#REF!</v>
      </c>
      <c r="I480" s="108"/>
      <c r="J480" s="115"/>
      <c r="K480" s="115">
        <v>412</v>
      </c>
      <c r="L480" s="115"/>
      <c r="M480" s="115"/>
      <c r="N480" s="116"/>
      <c r="O480" s="10" t="s">
        <v>40</v>
      </c>
      <c r="P480" s="111" t="s">
        <v>271</v>
      </c>
      <c r="Q480" s="286">
        <f t="shared" si="349"/>
        <v>3700</v>
      </c>
      <c r="R480" s="286">
        <f t="shared" si="349"/>
        <v>0</v>
      </c>
      <c r="S480" s="286">
        <f t="shared" si="349"/>
        <v>3700</v>
      </c>
      <c r="T480" s="213"/>
      <c r="U480" s="97"/>
    </row>
    <row r="481" spans="1:21" s="98" customFormat="1" ht="20.25" hidden="1" customHeight="1" x14ac:dyDescent="0.25">
      <c r="A481" s="167" t="s">
        <v>328</v>
      </c>
      <c r="B481" s="167"/>
      <c r="C481" s="167"/>
      <c r="D481" s="180" t="s">
        <v>379</v>
      </c>
      <c r="E481" s="180" t="s">
        <v>380</v>
      </c>
      <c r="F481" s="182" t="e">
        <f>+#REF!+#REF!+#REF!</f>
        <v>#REF!</v>
      </c>
      <c r="G481" s="182" t="e">
        <f>+#REF!+#REF!+Q481+R481+S481+#REF!</f>
        <v>#REF!</v>
      </c>
      <c r="H481" s="183" t="e">
        <f>+#REF!+#REF!+#REF!+#REF!+#REF!</f>
        <v>#REF!</v>
      </c>
      <c r="I481" s="123"/>
      <c r="J481" s="115"/>
      <c r="K481" s="115"/>
      <c r="L481" s="115">
        <v>4123</v>
      </c>
      <c r="M481" s="115"/>
      <c r="N481" s="116"/>
      <c r="O481" s="124" t="s">
        <v>40</v>
      </c>
      <c r="P481" s="111" t="s">
        <v>201</v>
      </c>
      <c r="Q481" s="286">
        <f t="shared" si="349"/>
        <v>3700</v>
      </c>
      <c r="R481" s="286">
        <f t="shared" si="349"/>
        <v>0</v>
      </c>
      <c r="S481" s="286">
        <f t="shared" si="349"/>
        <v>3700</v>
      </c>
      <c r="T481" s="213"/>
      <c r="U481" s="97"/>
    </row>
    <row r="482" spans="1:21" s="98" customFormat="1" ht="20.25" hidden="1" customHeight="1" x14ac:dyDescent="0.25">
      <c r="A482" s="167" t="s">
        <v>328</v>
      </c>
      <c r="B482" s="167"/>
      <c r="C482" s="167"/>
      <c r="D482" s="167"/>
      <c r="E482" s="180" t="s">
        <v>380</v>
      </c>
      <c r="F482" s="182" t="e">
        <f>+#REF!+#REF!+#REF!</f>
        <v>#REF!</v>
      </c>
      <c r="G482" s="182" t="e">
        <f>+#REF!+#REF!+Q482+R482+S482+#REF!</f>
        <v>#REF!</v>
      </c>
      <c r="H482" s="183" t="e">
        <f>+#REF!+#REF!+#REF!+#REF!+#REF!</f>
        <v>#REF!</v>
      </c>
      <c r="I482" s="108"/>
      <c r="J482" s="115"/>
      <c r="K482" s="115"/>
      <c r="L482" s="115"/>
      <c r="M482" s="176">
        <v>41231</v>
      </c>
      <c r="N482" s="177"/>
      <c r="O482" s="178" t="s">
        <v>40</v>
      </c>
      <c r="P482" s="177" t="s">
        <v>201</v>
      </c>
      <c r="Q482" s="287">
        <f t="shared" si="349"/>
        <v>3700</v>
      </c>
      <c r="R482" s="287">
        <f t="shared" si="349"/>
        <v>0</v>
      </c>
      <c r="S482" s="287">
        <f t="shared" si="349"/>
        <v>3700</v>
      </c>
      <c r="T482" s="213"/>
      <c r="U482" s="97"/>
    </row>
    <row r="483" spans="1:21" s="98" customFormat="1" ht="20.25" hidden="1" customHeight="1" x14ac:dyDescent="0.25">
      <c r="A483" s="167" t="s">
        <v>328</v>
      </c>
      <c r="B483" s="167"/>
      <c r="C483" s="167"/>
      <c r="D483" s="167"/>
      <c r="E483" s="167"/>
      <c r="F483" s="182" t="e">
        <f>+#REF!+#REF!+#REF!</f>
        <v>#REF!</v>
      </c>
      <c r="G483" s="182" t="e">
        <f>+#REF!+#REF!+Q483+R483+S483+#REF!</f>
        <v>#REF!</v>
      </c>
      <c r="H483" s="183" t="e">
        <f>+#REF!+#REF!+#REF!+#REF!+#REF!</f>
        <v>#REF!</v>
      </c>
      <c r="I483" s="123"/>
      <c r="J483" s="115"/>
      <c r="K483" s="115"/>
      <c r="L483" s="115"/>
      <c r="M483" s="9"/>
      <c r="N483" s="155">
        <v>412310</v>
      </c>
      <c r="O483" s="156" t="s">
        <v>40</v>
      </c>
      <c r="P483" s="157" t="s">
        <v>201</v>
      </c>
      <c r="Q483" s="289">
        <v>3700</v>
      </c>
      <c r="R483" s="289"/>
      <c r="S483" s="289">
        <f>+Q483+R483</f>
        <v>3700</v>
      </c>
      <c r="T483" s="213"/>
      <c r="U483" s="97"/>
    </row>
    <row r="484" spans="1:21" s="171" customFormat="1" ht="20.25" customHeight="1" x14ac:dyDescent="0.25">
      <c r="A484" s="167" t="s">
        <v>328</v>
      </c>
      <c r="B484" s="180" t="s">
        <v>345</v>
      </c>
      <c r="C484" s="180" t="s">
        <v>376</v>
      </c>
      <c r="D484" s="180" t="s">
        <v>379</v>
      </c>
      <c r="E484" s="180" t="s">
        <v>380</v>
      </c>
      <c r="F484" s="182" t="e">
        <f>+#REF!+#REF!+#REF!</f>
        <v>#REF!</v>
      </c>
      <c r="G484" s="182" t="e">
        <f>+#REF!+#REF!+Q484+R484+S484+#REF!</f>
        <v>#REF!</v>
      </c>
      <c r="H484" s="183" t="e">
        <f>+#REF!+#REF!+#REF!+#REF!+#REF!</f>
        <v>#REF!</v>
      </c>
      <c r="I484" s="231"/>
      <c r="J484" s="231">
        <v>42</v>
      </c>
      <c r="K484" s="231"/>
      <c r="L484" s="231"/>
      <c r="M484" s="231"/>
      <c r="N484" s="231"/>
      <c r="O484" s="257" t="s">
        <v>40</v>
      </c>
      <c r="P484" s="232" t="s">
        <v>12</v>
      </c>
      <c r="Q484" s="233">
        <v>168050</v>
      </c>
      <c r="R484" s="233">
        <v>0</v>
      </c>
      <c r="S484" s="233">
        <f t="shared" ref="S484" si="350">S485+S501+S505</f>
        <v>168050</v>
      </c>
      <c r="T484" s="213"/>
      <c r="U484" s="97"/>
    </row>
    <row r="485" spans="1:21" s="194" customFormat="1" ht="20.25" hidden="1" customHeight="1" x14ac:dyDescent="0.25">
      <c r="A485" s="172" t="s">
        <v>328</v>
      </c>
      <c r="B485" s="172"/>
      <c r="C485" s="195" t="s">
        <v>376</v>
      </c>
      <c r="D485" s="195" t="s">
        <v>379</v>
      </c>
      <c r="E485" s="195" t="s">
        <v>380</v>
      </c>
      <c r="F485" s="187" t="e">
        <f>+#REF!+#REF!+#REF!</f>
        <v>#REF!</v>
      </c>
      <c r="G485" s="187" t="e">
        <f>+#REF!+#REF!+Q485+R485+S485+#REF!</f>
        <v>#REF!</v>
      </c>
      <c r="H485" s="188" t="e">
        <f>+#REF!+#REF!+#REF!+#REF!+#REF!</f>
        <v>#REF!</v>
      </c>
      <c r="I485" s="108"/>
      <c r="J485" s="115"/>
      <c r="K485" s="115">
        <v>422</v>
      </c>
      <c r="L485" s="115"/>
      <c r="M485" s="115"/>
      <c r="N485" s="116"/>
      <c r="O485" s="10" t="s">
        <v>40</v>
      </c>
      <c r="P485" s="111" t="s">
        <v>272</v>
      </c>
      <c r="Q485" s="286">
        <f t="shared" ref="Q485:R485" si="351">Q486+Q496+Q493</f>
        <v>171117</v>
      </c>
      <c r="R485" s="286">
        <f t="shared" si="351"/>
        <v>-13067</v>
      </c>
      <c r="S485" s="286">
        <f t="shared" ref="S485" si="352">S486+S496+S493</f>
        <v>158050</v>
      </c>
      <c r="T485" s="213"/>
      <c r="U485" s="97"/>
    </row>
    <row r="486" spans="1:21" s="98" customFormat="1" ht="20.25" hidden="1" customHeight="1" x14ac:dyDescent="0.25">
      <c r="A486" s="167" t="s">
        <v>328</v>
      </c>
      <c r="B486" s="167"/>
      <c r="C486" s="167"/>
      <c r="D486" s="180" t="s">
        <v>379</v>
      </c>
      <c r="E486" s="180" t="s">
        <v>380</v>
      </c>
      <c r="F486" s="182" t="e">
        <f>+#REF!+#REF!+#REF!</f>
        <v>#REF!</v>
      </c>
      <c r="G486" s="182" t="e">
        <f>+#REF!+#REF!+Q486+R486+S486+#REF!</f>
        <v>#REF!</v>
      </c>
      <c r="H486" s="183" t="e">
        <f>+#REF!+#REF!+#REF!+#REF!+#REF!</f>
        <v>#REF!</v>
      </c>
      <c r="I486" s="125"/>
      <c r="J486" s="115"/>
      <c r="K486" s="115"/>
      <c r="L486" s="115">
        <v>4221</v>
      </c>
      <c r="M486" s="115"/>
      <c r="N486" s="116"/>
      <c r="O486" s="10" t="s">
        <v>40</v>
      </c>
      <c r="P486" s="111" t="s">
        <v>273</v>
      </c>
      <c r="Q486" s="286">
        <f t="shared" ref="Q486:R486" si="353">Q487+Q489+Q491</f>
        <v>7300</v>
      </c>
      <c r="R486" s="286">
        <f t="shared" si="353"/>
        <v>0</v>
      </c>
      <c r="S486" s="286">
        <f t="shared" ref="S486" si="354">S487+S489+S491</f>
        <v>7300</v>
      </c>
      <c r="T486" s="213"/>
      <c r="U486" s="97"/>
    </row>
    <row r="487" spans="1:21" s="98" customFormat="1" ht="20.25" hidden="1" customHeight="1" x14ac:dyDescent="0.25">
      <c r="A487" s="167" t="s">
        <v>328</v>
      </c>
      <c r="B487" s="167"/>
      <c r="C487" s="167"/>
      <c r="D487" s="167"/>
      <c r="E487" s="180" t="s">
        <v>380</v>
      </c>
      <c r="F487" s="182" t="e">
        <f>+#REF!+#REF!+#REF!</f>
        <v>#REF!</v>
      </c>
      <c r="G487" s="182" t="e">
        <f>+#REF!+#REF!+Q487+R487+S487+#REF!</f>
        <v>#REF!</v>
      </c>
      <c r="H487" s="183" t="e">
        <f>+#REF!+#REF!+#REF!+#REF!+#REF!</f>
        <v>#REF!</v>
      </c>
      <c r="I487" s="108"/>
      <c r="J487" s="115"/>
      <c r="K487" s="115"/>
      <c r="L487" s="115"/>
      <c r="M487" s="176">
        <v>42211</v>
      </c>
      <c r="N487" s="177"/>
      <c r="O487" s="178" t="s">
        <v>40</v>
      </c>
      <c r="P487" s="177" t="s">
        <v>274</v>
      </c>
      <c r="Q487" s="287">
        <f t="shared" ref="Q487:S487" si="355">Q488</f>
        <v>7300</v>
      </c>
      <c r="R487" s="287">
        <f t="shared" si="355"/>
        <v>0</v>
      </c>
      <c r="S487" s="287">
        <f t="shared" si="355"/>
        <v>7300</v>
      </c>
      <c r="T487" s="213"/>
      <c r="U487" s="97"/>
    </row>
    <row r="488" spans="1:21" s="98" customFormat="1" ht="20.25" hidden="1" customHeight="1" x14ac:dyDescent="0.25">
      <c r="A488" s="167" t="s">
        <v>328</v>
      </c>
      <c r="B488" s="167"/>
      <c r="C488" s="167"/>
      <c r="D488" s="167"/>
      <c r="E488" s="167"/>
      <c r="F488" s="182" t="e">
        <f>+#REF!+#REF!+#REF!</f>
        <v>#REF!</v>
      </c>
      <c r="G488" s="182" t="e">
        <f>+#REF!+#REF!+Q488+R488+S488+#REF!</f>
        <v>#REF!</v>
      </c>
      <c r="H488" s="183" t="e">
        <f>+#REF!+#REF!+#REF!+#REF!+#REF!</f>
        <v>#REF!</v>
      </c>
      <c r="I488" s="125"/>
      <c r="J488" s="115"/>
      <c r="K488" s="115"/>
      <c r="L488" s="115"/>
      <c r="M488" s="9"/>
      <c r="N488" s="155">
        <v>422110</v>
      </c>
      <c r="O488" s="156" t="s">
        <v>40</v>
      </c>
      <c r="P488" s="157" t="s">
        <v>274</v>
      </c>
      <c r="Q488" s="289">
        <v>7300</v>
      </c>
      <c r="R488" s="289"/>
      <c r="S488" s="289">
        <f>+Q488+R488</f>
        <v>7300</v>
      </c>
      <c r="T488" s="213"/>
      <c r="U488" s="97"/>
    </row>
    <row r="489" spans="1:21" s="98" customFormat="1" ht="20.25" hidden="1" customHeight="1" x14ac:dyDescent="0.25">
      <c r="A489" s="167" t="s">
        <v>328</v>
      </c>
      <c r="B489" s="167"/>
      <c r="C489" s="167"/>
      <c r="D489" s="167"/>
      <c r="E489" s="180" t="s">
        <v>380</v>
      </c>
      <c r="F489" s="182" t="e">
        <f>+#REF!+#REF!+#REF!</f>
        <v>#REF!</v>
      </c>
      <c r="G489" s="182" t="e">
        <f>+#REF!+#REF!+Q489+R489+S489+#REF!</f>
        <v>#REF!</v>
      </c>
      <c r="H489" s="183" t="e">
        <f>+#REF!+#REF!+#REF!+#REF!+#REF!</f>
        <v>#REF!</v>
      </c>
      <c r="I489" s="108"/>
      <c r="J489" s="115"/>
      <c r="K489" s="115"/>
      <c r="L489" s="115"/>
      <c r="M489" s="176">
        <v>42212</v>
      </c>
      <c r="N489" s="177"/>
      <c r="O489" s="178" t="s">
        <v>40</v>
      </c>
      <c r="P489" s="177" t="s">
        <v>275</v>
      </c>
      <c r="Q489" s="287">
        <f t="shared" ref="Q489:S489" si="356">Q490</f>
        <v>0</v>
      </c>
      <c r="R489" s="287">
        <f t="shared" si="356"/>
        <v>0</v>
      </c>
      <c r="S489" s="287">
        <f t="shared" si="356"/>
        <v>0</v>
      </c>
      <c r="T489" s="213"/>
      <c r="U489" s="97"/>
    </row>
    <row r="490" spans="1:21" s="98" customFormat="1" ht="20.25" hidden="1" customHeight="1" x14ac:dyDescent="0.25">
      <c r="A490" s="167" t="s">
        <v>328</v>
      </c>
      <c r="B490" s="167"/>
      <c r="C490" s="167"/>
      <c r="D490" s="167"/>
      <c r="E490" s="167"/>
      <c r="F490" s="182" t="e">
        <f>+#REF!+#REF!+#REF!</f>
        <v>#REF!</v>
      </c>
      <c r="G490" s="182" t="e">
        <f>+#REF!+#REF!+Q490+R490+S490+#REF!</f>
        <v>#REF!</v>
      </c>
      <c r="H490" s="183" t="e">
        <f>+#REF!+#REF!+#REF!+#REF!+#REF!</f>
        <v>#REF!</v>
      </c>
      <c r="I490" s="125"/>
      <c r="J490" s="115"/>
      <c r="K490" s="115"/>
      <c r="L490" s="115"/>
      <c r="M490" s="9"/>
      <c r="N490" s="155">
        <v>422120</v>
      </c>
      <c r="O490" s="156" t="s">
        <v>40</v>
      </c>
      <c r="P490" s="157" t="s">
        <v>275</v>
      </c>
      <c r="Q490" s="289">
        <v>0</v>
      </c>
      <c r="R490" s="289"/>
      <c r="S490" s="289">
        <f>+Q490+R490</f>
        <v>0</v>
      </c>
      <c r="T490" s="213"/>
      <c r="U490" s="97"/>
    </row>
    <row r="491" spans="1:21" s="98" customFormat="1" ht="20.25" hidden="1" customHeight="1" x14ac:dyDescent="0.25">
      <c r="A491" s="167" t="s">
        <v>328</v>
      </c>
      <c r="B491" s="167"/>
      <c r="C491" s="167"/>
      <c r="D491" s="167"/>
      <c r="E491" s="180" t="s">
        <v>380</v>
      </c>
      <c r="F491" s="182" t="e">
        <f>+#REF!+#REF!+#REF!</f>
        <v>#REF!</v>
      </c>
      <c r="G491" s="182" t="e">
        <f>+#REF!+#REF!+Q491+R491+S491+#REF!</f>
        <v>#REF!</v>
      </c>
      <c r="H491" s="183" t="e">
        <f>+#REF!+#REF!+#REF!+#REF!+#REF!</f>
        <v>#REF!</v>
      </c>
      <c r="I491" s="108"/>
      <c r="J491" s="115"/>
      <c r="K491" s="115"/>
      <c r="L491" s="115"/>
      <c r="M491" s="176">
        <v>42219</v>
      </c>
      <c r="N491" s="177"/>
      <c r="O491" s="178" t="s">
        <v>40</v>
      </c>
      <c r="P491" s="177" t="s">
        <v>276</v>
      </c>
      <c r="Q491" s="287">
        <f t="shared" ref="Q491:S491" si="357">Q492</f>
        <v>0</v>
      </c>
      <c r="R491" s="287">
        <f t="shared" si="357"/>
        <v>0</v>
      </c>
      <c r="S491" s="287">
        <f t="shared" si="357"/>
        <v>0</v>
      </c>
      <c r="T491" s="213"/>
      <c r="U491" s="97"/>
    </row>
    <row r="492" spans="1:21" s="98" customFormat="1" ht="20.25" hidden="1" customHeight="1" x14ac:dyDescent="0.25">
      <c r="A492" s="167" t="s">
        <v>328</v>
      </c>
      <c r="B492" s="167"/>
      <c r="C492" s="167"/>
      <c r="D492" s="167"/>
      <c r="E492" s="167"/>
      <c r="F492" s="182" t="e">
        <f>+#REF!+#REF!+#REF!</f>
        <v>#REF!</v>
      </c>
      <c r="G492" s="182" t="e">
        <f>+#REF!+#REF!+Q492+R492+S492+#REF!</f>
        <v>#REF!</v>
      </c>
      <c r="H492" s="183" t="e">
        <f>+#REF!+#REF!+#REF!+#REF!+#REF!</f>
        <v>#REF!</v>
      </c>
      <c r="I492" s="125"/>
      <c r="J492" s="115"/>
      <c r="K492" s="115"/>
      <c r="L492" s="115"/>
      <c r="M492" s="9"/>
      <c r="N492" s="155">
        <v>422190</v>
      </c>
      <c r="O492" s="156" t="s">
        <v>40</v>
      </c>
      <c r="P492" s="157" t="s">
        <v>276</v>
      </c>
      <c r="Q492" s="289">
        <v>0</v>
      </c>
      <c r="R492" s="289"/>
      <c r="S492" s="289">
        <f>+Q492+R492</f>
        <v>0</v>
      </c>
      <c r="T492" s="213"/>
      <c r="U492" s="97"/>
    </row>
    <row r="493" spans="1:21" s="98" customFormat="1" ht="20.25" hidden="1" customHeight="1" x14ac:dyDescent="0.25">
      <c r="A493" s="167" t="s">
        <v>328</v>
      </c>
      <c r="B493" s="167"/>
      <c r="C493" s="167"/>
      <c r="D493" s="180" t="s">
        <v>379</v>
      </c>
      <c r="E493" s="180" t="s">
        <v>380</v>
      </c>
      <c r="F493" s="182" t="e">
        <f>+#REF!+#REF!+#REF!</f>
        <v>#REF!</v>
      </c>
      <c r="G493" s="182" t="e">
        <f>+#REF!+#REF!+Q493+R493+S493+#REF!</f>
        <v>#REF!</v>
      </c>
      <c r="H493" s="183" t="e">
        <f>+#REF!+#REF!+#REF!+#REF!+#REF!</f>
        <v>#REF!</v>
      </c>
      <c r="I493" s="125"/>
      <c r="J493" s="115"/>
      <c r="K493" s="115"/>
      <c r="L493" s="279">
        <v>4223</v>
      </c>
      <c r="M493" s="279"/>
      <c r="N493" s="279"/>
      <c r="O493" s="10" t="s">
        <v>40</v>
      </c>
      <c r="P493" s="280" t="s">
        <v>277</v>
      </c>
      <c r="Q493" s="286">
        <f t="shared" ref="Q493:S494" si="358">Q494</f>
        <v>5000</v>
      </c>
      <c r="R493" s="286">
        <f t="shared" si="358"/>
        <v>0</v>
      </c>
      <c r="S493" s="286">
        <f t="shared" si="358"/>
        <v>5000</v>
      </c>
      <c r="T493" s="213"/>
      <c r="U493" s="97"/>
    </row>
    <row r="494" spans="1:21" s="98" customFormat="1" ht="20.25" hidden="1" customHeight="1" x14ac:dyDescent="0.25">
      <c r="A494" s="167" t="s">
        <v>328</v>
      </c>
      <c r="B494" s="167"/>
      <c r="C494" s="167"/>
      <c r="D494" s="167"/>
      <c r="E494" s="180" t="s">
        <v>380</v>
      </c>
      <c r="F494" s="182" t="e">
        <f>+#REF!+#REF!+#REF!</f>
        <v>#REF!</v>
      </c>
      <c r="G494" s="182" t="e">
        <f>+#REF!+#REF!+Q494+R494+S494+#REF!</f>
        <v>#REF!</v>
      </c>
      <c r="H494" s="183" t="e">
        <f>+#REF!+#REF!+#REF!+#REF!+#REF!</f>
        <v>#REF!</v>
      </c>
      <c r="I494" s="108"/>
      <c r="J494" s="115"/>
      <c r="K494" s="115"/>
      <c r="L494" s="115"/>
      <c r="M494" s="176">
        <v>42231</v>
      </c>
      <c r="N494" s="177"/>
      <c r="O494" s="178" t="s">
        <v>40</v>
      </c>
      <c r="P494" s="177" t="s">
        <v>278</v>
      </c>
      <c r="Q494" s="287">
        <f t="shared" si="358"/>
        <v>5000</v>
      </c>
      <c r="R494" s="287">
        <f t="shared" si="358"/>
        <v>0</v>
      </c>
      <c r="S494" s="287">
        <f t="shared" si="358"/>
        <v>5000</v>
      </c>
      <c r="T494" s="213"/>
      <c r="U494" s="97"/>
    </row>
    <row r="495" spans="1:21" s="98" customFormat="1" ht="20.25" hidden="1" customHeight="1" x14ac:dyDescent="0.25">
      <c r="A495" s="167" t="s">
        <v>328</v>
      </c>
      <c r="B495" s="167"/>
      <c r="C495" s="167"/>
      <c r="D495" s="167"/>
      <c r="E495" s="167"/>
      <c r="F495" s="182" t="e">
        <f>+#REF!+#REF!+#REF!</f>
        <v>#REF!</v>
      </c>
      <c r="G495" s="182" t="e">
        <f>+#REF!+#REF!+Q495+R495+S495+#REF!</f>
        <v>#REF!</v>
      </c>
      <c r="H495" s="183" t="e">
        <f>+#REF!+#REF!+#REF!+#REF!+#REF!</f>
        <v>#REF!</v>
      </c>
      <c r="I495" s="125"/>
      <c r="J495" s="115"/>
      <c r="K495" s="115"/>
      <c r="L495" s="279"/>
      <c r="M495" s="279"/>
      <c r="N495" s="155">
        <v>422310</v>
      </c>
      <c r="O495" s="156" t="s">
        <v>40</v>
      </c>
      <c r="P495" s="157" t="s">
        <v>278</v>
      </c>
      <c r="Q495" s="289">
        <v>5000</v>
      </c>
      <c r="R495" s="289"/>
      <c r="S495" s="289">
        <f>+Q495+R495</f>
        <v>5000</v>
      </c>
      <c r="T495" s="213"/>
      <c r="U495" s="97"/>
    </row>
    <row r="496" spans="1:21" s="98" customFormat="1" ht="20.25" hidden="1" customHeight="1" x14ac:dyDescent="0.25">
      <c r="A496" s="167" t="s">
        <v>328</v>
      </c>
      <c r="B496" s="167"/>
      <c r="C496" s="167"/>
      <c r="D496" s="180" t="s">
        <v>379</v>
      </c>
      <c r="E496" s="180" t="s">
        <v>380</v>
      </c>
      <c r="F496" s="182" t="e">
        <f>+#REF!+#REF!+#REF!</f>
        <v>#REF!</v>
      </c>
      <c r="G496" s="182" t="e">
        <f>+#REF!+#REF!+Q496+R496+S496+#REF!</f>
        <v>#REF!</v>
      </c>
      <c r="H496" s="183" t="e">
        <f>+#REF!+#REF!+#REF!+#REF!+#REF!</f>
        <v>#REF!</v>
      </c>
      <c r="I496" s="125"/>
      <c r="J496" s="115"/>
      <c r="K496" s="115"/>
      <c r="L496" s="115">
        <v>4224</v>
      </c>
      <c r="M496" s="115"/>
      <c r="N496" s="116"/>
      <c r="O496" s="10" t="s">
        <v>40</v>
      </c>
      <c r="P496" s="111" t="s">
        <v>279</v>
      </c>
      <c r="Q496" s="286">
        <f t="shared" ref="Q496:R496" si="359">Q497+Q499</f>
        <v>158817</v>
      </c>
      <c r="R496" s="286">
        <f t="shared" si="359"/>
        <v>-13067</v>
      </c>
      <c r="S496" s="286">
        <f t="shared" ref="S496" si="360">S497+S499</f>
        <v>145750</v>
      </c>
      <c r="T496" s="213"/>
      <c r="U496" s="97"/>
    </row>
    <row r="497" spans="1:21" s="98" customFormat="1" ht="20.25" hidden="1" customHeight="1" x14ac:dyDescent="0.25">
      <c r="A497" s="167" t="s">
        <v>328</v>
      </c>
      <c r="B497" s="167"/>
      <c r="C497" s="167"/>
      <c r="D497" s="167"/>
      <c r="E497" s="180" t="s">
        <v>380</v>
      </c>
      <c r="F497" s="182" t="e">
        <f>+#REF!+#REF!+#REF!</f>
        <v>#REF!</v>
      </c>
      <c r="G497" s="182" t="e">
        <f>+#REF!+#REF!+Q497+R497+S497+#REF!</f>
        <v>#REF!</v>
      </c>
      <c r="H497" s="183" t="e">
        <f>+#REF!+#REF!+#REF!+#REF!+#REF!</f>
        <v>#REF!</v>
      </c>
      <c r="I497" s="108"/>
      <c r="J497" s="115"/>
      <c r="K497" s="115"/>
      <c r="L497" s="115"/>
      <c r="M497" s="176">
        <v>42241</v>
      </c>
      <c r="N497" s="177"/>
      <c r="O497" s="178" t="s">
        <v>40</v>
      </c>
      <c r="P497" s="177" t="s">
        <v>280</v>
      </c>
      <c r="Q497" s="287">
        <f t="shared" ref="Q497:S497" si="361">Q498</f>
        <v>0</v>
      </c>
      <c r="R497" s="287">
        <f t="shared" si="361"/>
        <v>0</v>
      </c>
      <c r="S497" s="287">
        <f t="shared" si="361"/>
        <v>0</v>
      </c>
      <c r="T497" s="213"/>
      <c r="U497" s="97"/>
    </row>
    <row r="498" spans="1:21" s="98" customFormat="1" ht="20.25" hidden="1" customHeight="1" x14ac:dyDescent="0.25">
      <c r="A498" s="167" t="s">
        <v>328</v>
      </c>
      <c r="B498" s="167"/>
      <c r="C498" s="167"/>
      <c r="D498" s="167"/>
      <c r="E498" s="167"/>
      <c r="F498" s="182" t="e">
        <f>+#REF!+#REF!+#REF!</f>
        <v>#REF!</v>
      </c>
      <c r="G498" s="182" t="e">
        <f>+#REF!+#REF!+Q498+R498+S498+#REF!</f>
        <v>#REF!</v>
      </c>
      <c r="H498" s="183" t="e">
        <f>+#REF!+#REF!+#REF!+#REF!+#REF!</f>
        <v>#REF!</v>
      </c>
      <c r="I498" s="125"/>
      <c r="J498" s="115"/>
      <c r="K498" s="115"/>
      <c r="L498" s="115"/>
      <c r="M498" s="9"/>
      <c r="N498" s="155">
        <v>422410</v>
      </c>
      <c r="O498" s="156" t="s">
        <v>40</v>
      </c>
      <c r="P498" s="157" t="s">
        <v>280</v>
      </c>
      <c r="Q498" s="289">
        <v>0</v>
      </c>
      <c r="R498" s="289"/>
      <c r="S498" s="289">
        <f>+Q498+R498</f>
        <v>0</v>
      </c>
      <c r="T498" s="213"/>
      <c r="U498" s="97"/>
    </row>
    <row r="499" spans="1:21" s="98" customFormat="1" ht="20.25" hidden="1" customHeight="1" x14ac:dyDescent="0.25">
      <c r="A499" s="167" t="s">
        <v>328</v>
      </c>
      <c r="B499" s="167"/>
      <c r="C499" s="167"/>
      <c r="D499" s="167"/>
      <c r="E499" s="180" t="s">
        <v>380</v>
      </c>
      <c r="F499" s="182" t="e">
        <f>+#REF!+#REF!+#REF!</f>
        <v>#REF!</v>
      </c>
      <c r="G499" s="182" t="e">
        <f>+#REF!+#REF!+Q499+R499+S499+#REF!</f>
        <v>#REF!</v>
      </c>
      <c r="H499" s="183" t="e">
        <f>+#REF!+#REF!+#REF!+#REF!+#REF!</f>
        <v>#REF!</v>
      </c>
      <c r="I499" s="108"/>
      <c r="J499" s="115"/>
      <c r="K499" s="115"/>
      <c r="L499" s="115"/>
      <c r="M499" s="176">
        <v>42242</v>
      </c>
      <c r="N499" s="177"/>
      <c r="O499" s="178" t="s">
        <v>40</v>
      </c>
      <c r="P499" s="177" t="s">
        <v>281</v>
      </c>
      <c r="Q499" s="287">
        <f t="shared" ref="Q499:S499" si="362">Q500</f>
        <v>158817</v>
      </c>
      <c r="R499" s="287">
        <f t="shared" si="362"/>
        <v>-13067</v>
      </c>
      <c r="S499" s="287">
        <f t="shared" si="362"/>
        <v>145750</v>
      </c>
      <c r="T499" s="213"/>
      <c r="U499" s="97"/>
    </row>
    <row r="500" spans="1:21" s="98" customFormat="1" ht="20.25" hidden="1" customHeight="1" x14ac:dyDescent="0.25">
      <c r="A500" s="167" t="s">
        <v>328</v>
      </c>
      <c r="B500" s="167"/>
      <c r="C500" s="167"/>
      <c r="D500" s="167"/>
      <c r="E500" s="167"/>
      <c r="F500" s="182" t="e">
        <f>+#REF!+#REF!+#REF!</f>
        <v>#REF!</v>
      </c>
      <c r="G500" s="182" t="e">
        <f>+#REF!+#REF!+Q500+R500+S500+#REF!</f>
        <v>#REF!</v>
      </c>
      <c r="H500" s="183" t="e">
        <f>+#REF!+#REF!+#REF!+#REF!+#REF!</f>
        <v>#REF!</v>
      </c>
      <c r="I500" s="121"/>
      <c r="J500" s="115"/>
      <c r="K500" s="115"/>
      <c r="L500" s="115"/>
      <c r="M500" s="9"/>
      <c r="N500" s="155">
        <v>422420</v>
      </c>
      <c r="O500" s="156" t="s">
        <v>40</v>
      </c>
      <c r="P500" s="157" t="s">
        <v>281</v>
      </c>
      <c r="Q500" s="289">
        <v>158817</v>
      </c>
      <c r="R500" s="289">
        <f>-4200-8867</f>
        <v>-13067</v>
      </c>
      <c r="S500" s="289">
        <f>+Q500+R500</f>
        <v>145750</v>
      </c>
      <c r="T500" s="213"/>
      <c r="U500" s="97"/>
    </row>
    <row r="501" spans="1:21" s="194" customFormat="1" ht="20.25" hidden="1" customHeight="1" x14ac:dyDescent="0.25">
      <c r="A501" s="172" t="s">
        <v>328</v>
      </c>
      <c r="B501" s="172"/>
      <c r="C501" s="195" t="s">
        <v>376</v>
      </c>
      <c r="D501" s="195" t="s">
        <v>379</v>
      </c>
      <c r="E501" s="195" t="s">
        <v>380</v>
      </c>
      <c r="F501" s="187" t="e">
        <f>+#REF!+#REF!+#REF!</f>
        <v>#REF!</v>
      </c>
      <c r="G501" s="187" t="e">
        <f>+#REF!+#REF!+Q501+R501+S501+#REF!</f>
        <v>#REF!</v>
      </c>
      <c r="H501" s="188" t="e">
        <f>+#REF!+#REF!+#REF!+#REF!+#REF!</f>
        <v>#REF!</v>
      </c>
      <c r="I501" s="108"/>
      <c r="J501" s="115"/>
      <c r="K501" s="115">
        <v>423</v>
      </c>
      <c r="L501" s="115"/>
      <c r="M501" s="115"/>
      <c r="N501" s="116"/>
      <c r="O501" s="10" t="s">
        <v>40</v>
      </c>
      <c r="P501" s="111" t="s">
        <v>284</v>
      </c>
      <c r="Q501" s="286">
        <f t="shared" ref="Q501:S503" si="363">Q502</f>
        <v>0</v>
      </c>
      <c r="R501" s="286">
        <f t="shared" si="363"/>
        <v>0</v>
      </c>
      <c r="S501" s="286">
        <f t="shared" si="363"/>
        <v>0</v>
      </c>
      <c r="T501" s="213"/>
      <c r="U501" s="97"/>
    </row>
    <row r="502" spans="1:21" s="98" customFormat="1" ht="20.25" hidden="1" customHeight="1" x14ac:dyDescent="0.25">
      <c r="A502" s="167" t="s">
        <v>328</v>
      </c>
      <c r="B502" s="167"/>
      <c r="C502" s="167"/>
      <c r="D502" s="180" t="s">
        <v>379</v>
      </c>
      <c r="E502" s="180" t="s">
        <v>380</v>
      </c>
      <c r="F502" s="182" t="e">
        <f>+#REF!+#REF!+#REF!</f>
        <v>#REF!</v>
      </c>
      <c r="G502" s="182" t="e">
        <f>+#REF!+#REF!+Q502+R502+S502+#REF!</f>
        <v>#REF!</v>
      </c>
      <c r="H502" s="183" t="e">
        <f>+#REF!+#REF!+#REF!+#REF!+#REF!</f>
        <v>#REF!</v>
      </c>
      <c r="I502" s="125"/>
      <c r="J502" s="115"/>
      <c r="K502" s="115"/>
      <c r="L502" s="115">
        <v>4231</v>
      </c>
      <c r="M502" s="115"/>
      <c r="N502" s="116"/>
      <c r="O502" s="10" t="s">
        <v>40</v>
      </c>
      <c r="P502" s="111" t="s">
        <v>285</v>
      </c>
      <c r="Q502" s="286">
        <f t="shared" si="363"/>
        <v>0</v>
      </c>
      <c r="R502" s="286">
        <f t="shared" si="363"/>
        <v>0</v>
      </c>
      <c r="S502" s="286">
        <f t="shared" si="363"/>
        <v>0</v>
      </c>
      <c r="T502" s="213"/>
      <c r="U502" s="97"/>
    </row>
    <row r="503" spans="1:21" s="98" customFormat="1" ht="20.25" hidden="1" customHeight="1" x14ac:dyDescent="0.25">
      <c r="A503" s="167" t="s">
        <v>328</v>
      </c>
      <c r="B503" s="167"/>
      <c r="C503" s="167"/>
      <c r="D503" s="167"/>
      <c r="E503" s="180" t="s">
        <v>380</v>
      </c>
      <c r="F503" s="182" t="e">
        <f>+#REF!+#REF!+#REF!</f>
        <v>#REF!</v>
      </c>
      <c r="G503" s="182" t="e">
        <f>+#REF!+#REF!+Q503+R503+S503+#REF!</f>
        <v>#REF!</v>
      </c>
      <c r="H503" s="183" t="e">
        <f>+#REF!+#REF!+#REF!+#REF!+#REF!</f>
        <v>#REF!</v>
      </c>
      <c r="I503" s="108"/>
      <c r="J503" s="115"/>
      <c r="K503" s="115"/>
      <c r="L503" s="115"/>
      <c r="M503" s="176">
        <v>42311</v>
      </c>
      <c r="N503" s="177"/>
      <c r="O503" s="178" t="s">
        <v>40</v>
      </c>
      <c r="P503" s="177" t="s">
        <v>286</v>
      </c>
      <c r="Q503" s="287">
        <f t="shared" si="363"/>
        <v>0</v>
      </c>
      <c r="R503" s="287">
        <f t="shared" si="363"/>
        <v>0</v>
      </c>
      <c r="S503" s="287">
        <f t="shared" si="363"/>
        <v>0</v>
      </c>
      <c r="T503" s="213"/>
      <c r="U503" s="97"/>
    </row>
    <row r="504" spans="1:21" s="98" customFormat="1" ht="20.25" hidden="1" customHeight="1" x14ac:dyDescent="0.25">
      <c r="A504" s="167" t="s">
        <v>328</v>
      </c>
      <c r="B504" s="167"/>
      <c r="C504" s="167"/>
      <c r="D504" s="167"/>
      <c r="E504" s="167"/>
      <c r="F504" s="182" t="e">
        <f>+#REF!+#REF!+#REF!</f>
        <v>#REF!</v>
      </c>
      <c r="G504" s="182" t="e">
        <f>+#REF!+#REF!+Q504+R504+S504+#REF!</f>
        <v>#REF!</v>
      </c>
      <c r="H504" s="183" t="e">
        <f>+#REF!+#REF!+#REF!+#REF!+#REF!</f>
        <v>#REF!</v>
      </c>
      <c r="I504" s="125"/>
      <c r="J504" s="115"/>
      <c r="K504" s="115"/>
      <c r="L504" s="115"/>
      <c r="M504" s="9"/>
      <c r="N504" s="155">
        <v>423110</v>
      </c>
      <c r="O504" s="156" t="s">
        <v>40</v>
      </c>
      <c r="P504" s="157" t="s">
        <v>286</v>
      </c>
      <c r="Q504" s="289">
        <v>0</v>
      </c>
      <c r="R504" s="289">
        <v>0</v>
      </c>
      <c r="S504" s="289">
        <f>+Q504+R504</f>
        <v>0</v>
      </c>
      <c r="T504" s="213"/>
      <c r="U504" s="97"/>
    </row>
    <row r="505" spans="1:21" s="194" customFormat="1" ht="20.25" hidden="1" customHeight="1" x14ac:dyDescent="0.25">
      <c r="A505" s="172" t="s">
        <v>328</v>
      </c>
      <c r="B505" s="172"/>
      <c r="C505" s="195" t="s">
        <v>376</v>
      </c>
      <c r="D505" s="195" t="s">
        <v>379</v>
      </c>
      <c r="E505" s="195" t="s">
        <v>380</v>
      </c>
      <c r="F505" s="187" t="e">
        <f>+#REF!+#REF!+#REF!</f>
        <v>#REF!</v>
      </c>
      <c r="G505" s="187" t="e">
        <f>+#REF!+#REF!+Q505+R505+S505+#REF!</f>
        <v>#REF!</v>
      </c>
      <c r="H505" s="188" t="e">
        <f>+#REF!+#REF!+#REF!+#REF!+#REF!</f>
        <v>#REF!</v>
      </c>
      <c r="I505" s="108"/>
      <c r="J505" s="115"/>
      <c r="K505" s="115">
        <v>426</v>
      </c>
      <c r="L505" s="115"/>
      <c r="M505" s="115"/>
      <c r="N505" s="116"/>
      <c r="O505" s="10" t="s">
        <v>40</v>
      </c>
      <c r="P505" s="111" t="s">
        <v>287</v>
      </c>
      <c r="Q505" s="286">
        <f t="shared" ref="Q505:S507" si="364">Q506</f>
        <v>10000</v>
      </c>
      <c r="R505" s="286">
        <f t="shared" si="364"/>
        <v>0</v>
      </c>
      <c r="S505" s="286">
        <f t="shared" si="364"/>
        <v>10000</v>
      </c>
      <c r="T505" s="213"/>
      <c r="U505" s="97"/>
    </row>
    <row r="506" spans="1:21" s="98" customFormat="1" ht="20.25" hidden="1" customHeight="1" x14ac:dyDescent="0.25">
      <c r="A506" s="167" t="s">
        <v>328</v>
      </c>
      <c r="B506" s="167"/>
      <c r="C506" s="167"/>
      <c r="D506" s="180" t="s">
        <v>379</v>
      </c>
      <c r="E506" s="180" t="s">
        <v>380</v>
      </c>
      <c r="F506" s="182" t="e">
        <f>+#REF!+#REF!+#REF!</f>
        <v>#REF!</v>
      </c>
      <c r="G506" s="182" t="e">
        <f>+#REF!+#REF!+Q506+R506+S506+#REF!</f>
        <v>#REF!</v>
      </c>
      <c r="H506" s="183" t="e">
        <f>+#REF!+#REF!+#REF!+#REF!+#REF!</f>
        <v>#REF!</v>
      </c>
      <c r="I506" s="125"/>
      <c r="J506" s="115"/>
      <c r="K506" s="115"/>
      <c r="L506" s="115">
        <v>4262</v>
      </c>
      <c r="M506" s="115"/>
      <c r="N506" s="116"/>
      <c r="O506" s="10" t="s">
        <v>40</v>
      </c>
      <c r="P506" s="118" t="s">
        <v>288</v>
      </c>
      <c r="Q506" s="286">
        <f t="shared" si="364"/>
        <v>10000</v>
      </c>
      <c r="R506" s="286">
        <f t="shared" si="364"/>
        <v>0</v>
      </c>
      <c r="S506" s="286">
        <f t="shared" si="364"/>
        <v>10000</v>
      </c>
      <c r="T506" s="213"/>
      <c r="U506" s="97"/>
    </row>
    <row r="507" spans="1:21" s="98" customFormat="1" ht="20.25" hidden="1" customHeight="1" x14ac:dyDescent="0.25">
      <c r="A507" s="167" t="s">
        <v>328</v>
      </c>
      <c r="B507" s="167"/>
      <c r="C507" s="167"/>
      <c r="D507" s="167"/>
      <c r="E507" s="180" t="s">
        <v>380</v>
      </c>
      <c r="F507" s="182" t="e">
        <f>+#REF!+#REF!+#REF!</f>
        <v>#REF!</v>
      </c>
      <c r="G507" s="182" t="e">
        <f>+#REF!+#REF!+Q507+R507+S507+#REF!</f>
        <v>#REF!</v>
      </c>
      <c r="H507" s="183" t="e">
        <f>+#REF!+#REF!+#REF!+#REF!+#REF!</f>
        <v>#REF!</v>
      </c>
      <c r="I507" s="108"/>
      <c r="J507" s="115"/>
      <c r="K507" s="115"/>
      <c r="L507" s="115"/>
      <c r="M507" s="176">
        <v>42621</v>
      </c>
      <c r="N507" s="177"/>
      <c r="O507" s="178" t="s">
        <v>40</v>
      </c>
      <c r="P507" s="177" t="s">
        <v>288</v>
      </c>
      <c r="Q507" s="287">
        <f t="shared" si="364"/>
        <v>10000</v>
      </c>
      <c r="R507" s="287">
        <f t="shared" si="364"/>
        <v>0</v>
      </c>
      <c r="S507" s="287">
        <f t="shared" si="364"/>
        <v>10000</v>
      </c>
      <c r="T507" s="213"/>
      <c r="U507" s="97"/>
    </row>
    <row r="508" spans="1:21" s="98" customFormat="1" ht="20.25" hidden="1" customHeight="1" x14ac:dyDescent="0.25">
      <c r="A508" s="167" t="s">
        <v>328</v>
      </c>
      <c r="B508" s="167"/>
      <c r="C508" s="167"/>
      <c r="D508" s="167"/>
      <c r="E508" s="167"/>
      <c r="F508" s="182" t="e">
        <f>+#REF!+#REF!+#REF!</f>
        <v>#REF!</v>
      </c>
      <c r="G508" s="182" t="e">
        <f>+#REF!+#REF!+Q508+R508+S508+#REF!</f>
        <v>#REF!</v>
      </c>
      <c r="H508" s="183" t="e">
        <f>+#REF!+#REF!+#REF!+#REF!+#REF!</f>
        <v>#REF!</v>
      </c>
      <c r="I508" s="125"/>
      <c r="J508" s="115"/>
      <c r="K508" s="115"/>
      <c r="L508" s="115"/>
      <c r="M508" s="9"/>
      <c r="N508" s="155">
        <v>426210</v>
      </c>
      <c r="O508" s="156" t="s">
        <v>40</v>
      </c>
      <c r="P508" s="157" t="s">
        <v>288</v>
      </c>
      <c r="Q508" s="289">
        <v>10000</v>
      </c>
      <c r="R508" s="289"/>
      <c r="S508" s="289">
        <f>+Q508+R508</f>
        <v>10000</v>
      </c>
      <c r="T508" s="213"/>
      <c r="U508" s="97"/>
    </row>
    <row r="509" spans="1:21" s="171" customFormat="1" ht="20.25" hidden="1" customHeight="1" x14ac:dyDescent="0.25">
      <c r="A509" s="167" t="s">
        <v>328</v>
      </c>
      <c r="B509" s="180" t="s">
        <v>345</v>
      </c>
      <c r="C509" s="180" t="s">
        <v>376</v>
      </c>
      <c r="D509" s="180" t="s">
        <v>379</v>
      </c>
      <c r="E509" s="180" t="s">
        <v>380</v>
      </c>
      <c r="F509" s="182" t="e">
        <f>+#REF!+#REF!+#REF!</f>
        <v>#REF!</v>
      </c>
      <c r="G509" s="182" t="e">
        <f>+#REF!+#REF!+Q509+R509+S509+#REF!</f>
        <v>#REF!</v>
      </c>
      <c r="H509" s="183" t="e">
        <f>+#REF!+#REF!+#REF!+#REF!+#REF!</f>
        <v>#REF!</v>
      </c>
      <c r="I509" s="231"/>
      <c r="J509" s="231">
        <v>45</v>
      </c>
      <c r="K509" s="231"/>
      <c r="L509" s="231"/>
      <c r="M509" s="231"/>
      <c r="N509" s="231"/>
      <c r="O509" s="257" t="s">
        <v>40</v>
      </c>
      <c r="P509" s="232" t="s">
        <v>44</v>
      </c>
      <c r="Q509" s="233">
        <f t="shared" ref="Q509:S511" si="365">Q510</f>
        <v>0</v>
      </c>
      <c r="R509" s="233">
        <f t="shared" si="365"/>
        <v>0</v>
      </c>
      <c r="S509" s="233">
        <f t="shared" si="365"/>
        <v>0</v>
      </c>
      <c r="T509" s="213"/>
      <c r="U509" s="97"/>
    </row>
    <row r="510" spans="1:21" s="194" customFormat="1" ht="20.25" hidden="1" customHeight="1" x14ac:dyDescent="0.25">
      <c r="A510" s="172" t="s">
        <v>328</v>
      </c>
      <c r="B510" s="172"/>
      <c r="C510" s="195" t="s">
        <v>376</v>
      </c>
      <c r="D510" s="195" t="s">
        <v>379</v>
      </c>
      <c r="E510" s="195" t="s">
        <v>380</v>
      </c>
      <c r="F510" s="187" t="e">
        <f>+#REF!+#REF!+#REF!</f>
        <v>#REF!</v>
      </c>
      <c r="G510" s="187" t="e">
        <f>+#REF!+#REF!+Q510+R510+S510+#REF!</f>
        <v>#REF!</v>
      </c>
      <c r="H510" s="188" t="e">
        <f>+#REF!+#REF!+#REF!+#REF!+#REF!</f>
        <v>#REF!</v>
      </c>
      <c r="I510" s="108"/>
      <c r="J510" s="115"/>
      <c r="K510" s="115">
        <v>452</v>
      </c>
      <c r="L510" s="115"/>
      <c r="M510" s="115"/>
      <c r="N510" s="116"/>
      <c r="O510" s="10" t="s">
        <v>40</v>
      </c>
      <c r="P510" s="111" t="s">
        <v>289</v>
      </c>
      <c r="Q510" s="286">
        <f t="shared" si="365"/>
        <v>0</v>
      </c>
      <c r="R510" s="286">
        <f t="shared" si="365"/>
        <v>0</v>
      </c>
      <c r="S510" s="286">
        <f t="shared" si="365"/>
        <v>0</v>
      </c>
      <c r="T510" s="213"/>
      <c r="U510" s="97"/>
    </row>
    <row r="511" spans="1:21" s="98" customFormat="1" ht="21" hidden="1" customHeight="1" x14ac:dyDescent="0.25">
      <c r="A511" s="167" t="s">
        <v>328</v>
      </c>
      <c r="B511" s="167"/>
      <c r="C511" s="167"/>
      <c r="D511" s="180" t="s">
        <v>379</v>
      </c>
      <c r="E511" s="180" t="s">
        <v>380</v>
      </c>
      <c r="F511" s="182" t="e">
        <f>+#REF!+#REF!+#REF!</f>
        <v>#REF!</v>
      </c>
      <c r="G511" s="182" t="e">
        <f>+#REF!+#REF!+Q511+R511+S511+#REF!</f>
        <v>#REF!</v>
      </c>
      <c r="H511" s="183" t="e">
        <f>+#REF!+#REF!+#REF!+#REF!+#REF!</f>
        <v>#REF!</v>
      </c>
      <c r="I511" s="125"/>
      <c r="J511" s="281"/>
      <c r="K511" s="279"/>
      <c r="L511" s="279">
        <v>4521</v>
      </c>
      <c r="M511" s="279"/>
      <c r="N511" s="279"/>
      <c r="O511" s="10" t="s">
        <v>40</v>
      </c>
      <c r="P511" s="282" t="s">
        <v>289</v>
      </c>
      <c r="Q511" s="286">
        <f t="shared" si="365"/>
        <v>0</v>
      </c>
      <c r="R511" s="286">
        <f t="shared" si="365"/>
        <v>0</v>
      </c>
      <c r="S511" s="286">
        <f t="shared" si="365"/>
        <v>0</v>
      </c>
      <c r="T511" s="213"/>
      <c r="U511" s="97"/>
    </row>
    <row r="512" spans="1:21" s="98" customFormat="1" ht="20.25" hidden="1" customHeight="1" x14ac:dyDescent="0.25">
      <c r="A512" s="167" t="s">
        <v>328</v>
      </c>
      <c r="B512" s="167"/>
      <c r="C512" s="167"/>
      <c r="D512" s="167"/>
      <c r="E512" s="180" t="s">
        <v>380</v>
      </c>
      <c r="F512" s="182" t="e">
        <f>+#REF!+#REF!+#REF!</f>
        <v>#REF!</v>
      </c>
      <c r="G512" s="182" t="e">
        <f>+#REF!+#REF!+Q512+R512+S512+#REF!</f>
        <v>#REF!</v>
      </c>
      <c r="H512" s="183" t="e">
        <f>+#REF!+#REF!+#REF!+#REF!+#REF!</f>
        <v>#REF!</v>
      </c>
      <c r="I512" s="108"/>
      <c r="J512" s="115"/>
      <c r="K512" s="115"/>
      <c r="L512" s="115"/>
      <c r="M512" s="176">
        <v>45211</v>
      </c>
      <c r="N512" s="177"/>
      <c r="O512" s="178" t="s">
        <v>40</v>
      </c>
      <c r="P512" s="177" t="s">
        <v>289</v>
      </c>
      <c r="Q512" s="287">
        <f t="shared" ref="Q512:S512" si="366">Q513</f>
        <v>0</v>
      </c>
      <c r="R512" s="287">
        <f t="shared" si="366"/>
        <v>0</v>
      </c>
      <c r="S512" s="287">
        <f t="shared" si="366"/>
        <v>0</v>
      </c>
      <c r="T512" s="213"/>
      <c r="U512" s="97"/>
    </row>
    <row r="513" spans="1:21" s="98" customFormat="1" ht="20.25" hidden="1" customHeight="1" x14ac:dyDescent="0.25">
      <c r="A513" s="167" t="s">
        <v>328</v>
      </c>
      <c r="B513" s="167"/>
      <c r="C513" s="167"/>
      <c r="D513" s="167"/>
      <c r="E513" s="167"/>
      <c r="F513" s="182" t="e">
        <f>+#REF!+#REF!+#REF!</f>
        <v>#REF!</v>
      </c>
      <c r="G513" s="182" t="e">
        <f>+#REF!+#REF!+Q513+R513+S513+#REF!</f>
        <v>#REF!</v>
      </c>
      <c r="H513" s="183" t="e">
        <f>+#REF!+#REF!+#REF!+#REF!+#REF!</f>
        <v>#REF!</v>
      </c>
      <c r="I513" s="125"/>
      <c r="J513" s="281"/>
      <c r="K513" s="279"/>
      <c r="L513" s="279"/>
      <c r="M513" s="279"/>
      <c r="N513" s="155">
        <v>452110</v>
      </c>
      <c r="O513" s="156" t="s">
        <v>40</v>
      </c>
      <c r="P513" s="157" t="s">
        <v>289</v>
      </c>
      <c r="Q513" s="289"/>
      <c r="R513" s="289"/>
      <c r="S513" s="289">
        <f>+Q513+R513</f>
        <v>0</v>
      </c>
      <c r="T513" s="213"/>
      <c r="U513" s="97"/>
    </row>
    <row r="514" spans="1:21" s="175" customFormat="1" ht="21.75" customHeight="1" x14ac:dyDescent="0.25">
      <c r="A514" s="172" t="s">
        <v>329</v>
      </c>
      <c r="B514" s="172"/>
      <c r="C514" s="180" t="s">
        <v>376</v>
      </c>
      <c r="D514" s="180" t="s">
        <v>379</v>
      </c>
      <c r="E514" s="180" t="s">
        <v>380</v>
      </c>
      <c r="F514" s="182" t="e">
        <f>+#REF!+#REF!+#REF!</f>
        <v>#REF!</v>
      </c>
      <c r="G514" s="182" t="e">
        <f>+#REF!+#REF!+Q514+R514+S514+#REF!</f>
        <v>#REF!</v>
      </c>
      <c r="H514" s="183" t="e">
        <f>+#REF!+#REF!+#REF!+#REF!+#REF!</f>
        <v>#REF!</v>
      </c>
      <c r="I514" s="99"/>
      <c r="J514" s="99"/>
      <c r="K514" s="99"/>
      <c r="L514" s="99"/>
      <c r="M514" s="99"/>
      <c r="N514" s="99" t="str">
        <f>+O514</f>
        <v>4.6.</v>
      </c>
      <c r="O514" s="100" t="s">
        <v>41</v>
      </c>
      <c r="P514" s="101" t="s">
        <v>66</v>
      </c>
      <c r="Q514" s="102">
        <f t="shared" ref="Q514:S514" si="367">+Q515</f>
        <v>858357</v>
      </c>
      <c r="R514" s="102">
        <f t="shared" si="367"/>
        <v>0</v>
      </c>
      <c r="S514" s="102">
        <f t="shared" si="367"/>
        <v>858357</v>
      </c>
      <c r="T514" s="213"/>
      <c r="U514" s="97"/>
    </row>
    <row r="515" spans="1:21" s="98" customFormat="1" ht="20.25" customHeight="1" x14ac:dyDescent="0.25">
      <c r="A515" s="167" t="s">
        <v>329</v>
      </c>
      <c r="B515" s="180" t="s">
        <v>345</v>
      </c>
      <c r="C515" s="180" t="s">
        <v>376</v>
      </c>
      <c r="D515" s="180" t="s">
        <v>379</v>
      </c>
      <c r="E515" s="180" t="s">
        <v>380</v>
      </c>
      <c r="F515" s="182" t="e">
        <f>+#REF!+#REF!+#REF!</f>
        <v>#REF!</v>
      </c>
      <c r="G515" s="182" t="e">
        <f>+#REF!+#REF!+Q515+R515+S515+#REF!</f>
        <v>#REF!</v>
      </c>
      <c r="H515" s="183" t="e">
        <f>+#REF!+#REF!+#REF!+#REF!+#REF!</f>
        <v>#REF!</v>
      </c>
      <c r="I515" s="104">
        <v>4</v>
      </c>
      <c r="J515" s="104"/>
      <c r="K515" s="104"/>
      <c r="L515" s="104"/>
      <c r="M515" s="104"/>
      <c r="N515" s="104"/>
      <c r="O515" s="10" t="s">
        <v>41</v>
      </c>
      <c r="P515" s="106" t="s">
        <v>20</v>
      </c>
      <c r="Q515" s="107">
        <f>Q516+Q521</f>
        <v>858357</v>
      </c>
      <c r="R515" s="107">
        <v>0</v>
      </c>
      <c r="S515" s="107">
        <f t="shared" ref="S515" si="368">+S516+S521+S544</f>
        <v>858357</v>
      </c>
      <c r="T515" s="213"/>
      <c r="U515" s="97"/>
    </row>
    <row r="516" spans="1:21" s="171" customFormat="1" ht="20.25" customHeight="1" x14ac:dyDescent="0.25">
      <c r="A516" s="167" t="s">
        <v>329</v>
      </c>
      <c r="B516" s="180" t="s">
        <v>345</v>
      </c>
      <c r="C516" s="180" t="s">
        <v>376</v>
      </c>
      <c r="D516" s="180" t="s">
        <v>379</v>
      </c>
      <c r="E516" s="180" t="s">
        <v>380</v>
      </c>
      <c r="F516" s="182" t="e">
        <f>+#REF!+#REF!+#REF!</f>
        <v>#REF!</v>
      </c>
      <c r="G516" s="182" t="e">
        <f>+#REF!+#REF!+Q516+R516+S516+#REF!</f>
        <v>#REF!</v>
      </c>
      <c r="H516" s="183" t="e">
        <f>+#REF!+#REF!+#REF!+#REF!+#REF!</f>
        <v>#REF!</v>
      </c>
      <c r="I516" s="231"/>
      <c r="J516" s="231">
        <v>41</v>
      </c>
      <c r="K516" s="231"/>
      <c r="L516" s="231"/>
      <c r="M516" s="231"/>
      <c r="N516" s="231"/>
      <c r="O516" s="257" t="s">
        <v>41</v>
      </c>
      <c r="P516" s="232" t="s">
        <v>11</v>
      </c>
      <c r="Q516" s="233">
        <f t="shared" ref="Q516:S519" si="369">Q517</f>
        <v>300</v>
      </c>
      <c r="R516" s="233">
        <f t="shared" si="369"/>
        <v>0</v>
      </c>
      <c r="S516" s="233">
        <f t="shared" si="369"/>
        <v>300</v>
      </c>
      <c r="T516" s="213"/>
      <c r="U516" s="97"/>
    </row>
    <row r="517" spans="1:21" s="194" customFormat="1" ht="20.25" hidden="1" customHeight="1" x14ac:dyDescent="0.25">
      <c r="A517" s="172" t="s">
        <v>329</v>
      </c>
      <c r="B517" s="172"/>
      <c r="C517" s="195" t="s">
        <v>376</v>
      </c>
      <c r="D517" s="195" t="s">
        <v>379</v>
      </c>
      <c r="E517" s="195" t="s">
        <v>380</v>
      </c>
      <c r="F517" s="187" t="e">
        <f>+#REF!+#REF!+#REF!</f>
        <v>#REF!</v>
      </c>
      <c r="G517" s="187" t="e">
        <f>+#REF!+#REF!+Q517+R517+S517+#REF!</f>
        <v>#REF!</v>
      </c>
      <c r="H517" s="188" t="e">
        <f>+#REF!+#REF!+#REF!+#REF!+#REF!</f>
        <v>#REF!</v>
      </c>
      <c r="I517" s="108"/>
      <c r="J517" s="115"/>
      <c r="K517" s="115">
        <v>412</v>
      </c>
      <c r="L517" s="115"/>
      <c r="M517" s="115"/>
      <c r="N517" s="116"/>
      <c r="O517" s="10" t="s">
        <v>41</v>
      </c>
      <c r="P517" s="111" t="s">
        <v>271</v>
      </c>
      <c r="Q517" s="286">
        <f t="shared" si="369"/>
        <v>300</v>
      </c>
      <c r="R517" s="286">
        <f t="shared" si="369"/>
        <v>0</v>
      </c>
      <c r="S517" s="286">
        <f t="shared" si="369"/>
        <v>300</v>
      </c>
      <c r="T517" s="213"/>
      <c r="U517" s="97"/>
    </row>
    <row r="518" spans="1:21" s="98" customFormat="1" ht="20.25" hidden="1" customHeight="1" x14ac:dyDescent="0.25">
      <c r="A518" s="167" t="s">
        <v>329</v>
      </c>
      <c r="B518" s="167"/>
      <c r="C518" s="167"/>
      <c r="D518" s="180" t="s">
        <v>379</v>
      </c>
      <c r="E518" s="180" t="s">
        <v>380</v>
      </c>
      <c r="F518" s="182" t="e">
        <f>+#REF!+#REF!+#REF!</f>
        <v>#REF!</v>
      </c>
      <c r="G518" s="182" t="e">
        <f>+#REF!+#REF!+Q518+R518+S518+#REF!</f>
        <v>#REF!</v>
      </c>
      <c r="H518" s="183" t="e">
        <f>+#REF!+#REF!+#REF!+#REF!+#REF!</f>
        <v>#REF!</v>
      </c>
      <c r="I518" s="116"/>
      <c r="J518" s="115"/>
      <c r="K518" s="115"/>
      <c r="L518" s="115">
        <v>4123</v>
      </c>
      <c r="M518" s="115"/>
      <c r="N518" s="115"/>
      <c r="O518" s="10" t="s">
        <v>41</v>
      </c>
      <c r="P518" s="111" t="s">
        <v>201</v>
      </c>
      <c r="Q518" s="286">
        <f t="shared" si="369"/>
        <v>300</v>
      </c>
      <c r="R518" s="286">
        <f t="shared" si="369"/>
        <v>0</v>
      </c>
      <c r="S518" s="286">
        <f t="shared" si="369"/>
        <v>300</v>
      </c>
      <c r="T518" s="213"/>
      <c r="U518" s="97"/>
    </row>
    <row r="519" spans="1:21" s="98" customFormat="1" ht="20.25" hidden="1" customHeight="1" x14ac:dyDescent="0.25">
      <c r="A519" s="167" t="s">
        <v>329</v>
      </c>
      <c r="B519" s="167"/>
      <c r="C519" s="167"/>
      <c r="D519" s="167"/>
      <c r="E519" s="180" t="s">
        <v>380</v>
      </c>
      <c r="F519" s="182" t="e">
        <f>+#REF!+#REF!+#REF!</f>
        <v>#REF!</v>
      </c>
      <c r="G519" s="182" t="e">
        <f>+#REF!+#REF!+Q519+R519+S519+#REF!</f>
        <v>#REF!</v>
      </c>
      <c r="H519" s="183" t="e">
        <f>+#REF!+#REF!+#REF!+#REF!+#REF!</f>
        <v>#REF!</v>
      </c>
      <c r="I519" s="108"/>
      <c r="J519" s="115"/>
      <c r="K519" s="115"/>
      <c r="L519" s="115"/>
      <c r="M519" s="176">
        <v>41231</v>
      </c>
      <c r="N519" s="177"/>
      <c r="O519" s="178" t="s">
        <v>41</v>
      </c>
      <c r="P519" s="177" t="s">
        <v>201</v>
      </c>
      <c r="Q519" s="287">
        <f t="shared" si="369"/>
        <v>300</v>
      </c>
      <c r="R519" s="287">
        <f t="shared" si="369"/>
        <v>0</v>
      </c>
      <c r="S519" s="287">
        <f t="shared" si="369"/>
        <v>300</v>
      </c>
      <c r="T519" s="213"/>
      <c r="U519" s="97"/>
    </row>
    <row r="520" spans="1:21" s="98" customFormat="1" ht="20.25" hidden="1" customHeight="1" x14ac:dyDescent="0.25">
      <c r="A520" s="167" t="s">
        <v>329</v>
      </c>
      <c r="B520" s="167"/>
      <c r="C520" s="167"/>
      <c r="D520" s="167"/>
      <c r="E520" s="167"/>
      <c r="F520" s="182" t="e">
        <f>+#REF!+#REF!+#REF!</f>
        <v>#REF!</v>
      </c>
      <c r="G520" s="182" t="e">
        <f>+#REF!+#REF!+Q520+R520+S520+#REF!</f>
        <v>#REF!</v>
      </c>
      <c r="H520" s="183" t="e">
        <f>+#REF!+#REF!+#REF!+#REF!+#REF!</f>
        <v>#REF!</v>
      </c>
      <c r="I520" s="116"/>
      <c r="J520" s="115"/>
      <c r="K520" s="115"/>
      <c r="L520" s="115"/>
      <c r="M520" s="115"/>
      <c r="N520" s="155">
        <v>412310</v>
      </c>
      <c r="O520" s="156" t="s">
        <v>41</v>
      </c>
      <c r="P520" s="157" t="s">
        <v>201</v>
      </c>
      <c r="Q520" s="289">
        <v>300</v>
      </c>
      <c r="R520" s="289"/>
      <c r="S520" s="289">
        <f>+Q520+R520</f>
        <v>300</v>
      </c>
      <c r="T520" s="213"/>
      <c r="U520" s="97"/>
    </row>
    <row r="521" spans="1:21" s="171" customFormat="1" ht="20.25" customHeight="1" x14ac:dyDescent="0.25">
      <c r="A521" s="167" t="s">
        <v>329</v>
      </c>
      <c r="B521" s="180" t="s">
        <v>345</v>
      </c>
      <c r="C521" s="180" t="s">
        <v>376</v>
      </c>
      <c r="D521" s="180" t="s">
        <v>379</v>
      </c>
      <c r="E521" s="180" t="s">
        <v>380</v>
      </c>
      <c r="F521" s="182" t="e">
        <f>+#REF!+#REF!+#REF!</f>
        <v>#REF!</v>
      </c>
      <c r="G521" s="182" t="e">
        <f>+#REF!+#REF!+Q521+R521+S521+#REF!</f>
        <v>#REF!</v>
      </c>
      <c r="H521" s="183" t="e">
        <f>+#REF!+#REF!+#REF!+#REF!+#REF!</f>
        <v>#REF!</v>
      </c>
      <c r="I521" s="231"/>
      <c r="J521" s="231">
        <v>42</v>
      </c>
      <c r="K521" s="231"/>
      <c r="L521" s="231"/>
      <c r="M521" s="231"/>
      <c r="N521" s="231"/>
      <c r="O521" s="257" t="s">
        <v>41</v>
      </c>
      <c r="P521" s="232" t="s">
        <v>12</v>
      </c>
      <c r="Q521" s="233">
        <v>858057</v>
      </c>
      <c r="R521" s="233">
        <v>0</v>
      </c>
      <c r="S521" s="233">
        <f>S522+S540+S536</f>
        <v>858057</v>
      </c>
      <c r="T521" s="213"/>
      <c r="U521" s="97"/>
    </row>
    <row r="522" spans="1:21" s="194" customFormat="1" ht="20.25" hidden="1" customHeight="1" x14ac:dyDescent="0.25">
      <c r="A522" s="172" t="s">
        <v>329</v>
      </c>
      <c r="B522" s="172"/>
      <c r="C522" s="195" t="s">
        <v>376</v>
      </c>
      <c r="D522" s="195" t="s">
        <v>379</v>
      </c>
      <c r="E522" s="195" t="s">
        <v>380</v>
      </c>
      <c r="F522" s="187" t="e">
        <f>+#REF!+#REF!+#REF!</f>
        <v>#REF!</v>
      </c>
      <c r="G522" s="187" t="e">
        <f>+#REF!+#REF!+Q522+R522+S522+#REF!</f>
        <v>#REF!</v>
      </c>
      <c r="H522" s="188" t="e">
        <f>+#REF!+#REF!+#REF!+#REF!+#REF!</f>
        <v>#REF!</v>
      </c>
      <c r="I522" s="108"/>
      <c r="J522" s="115"/>
      <c r="K522" s="115">
        <v>422</v>
      </c>
      <c r="L522" s="115"/>
      <c r="M522" s="115"/>
      <c r="N522" s="116"/>
      <c r="O522" s="10" t="s">
        <v>41</v>
      </c>
      <c r="P522" s="111" t="s">
        <v>272</v>
      </c>
      <c r="Q522" s="286">
        <f t="shared" ref="Q522:R522" si="370">Q523+Q531+Q528</f>
        <v>979886</v>
      </c>
      <c r="R522" s="286">
        <f t="shared" si="370"/>
        <v>-151829</v>
      </c>
      <c r="S522" s="286">
        <f t="shared" ref="S522" si="371">S523+S531+S528</f>
        <v>828057</v>
      </c>
      <c r="T522" s="213"/>
      <c r="U522" s="97"/>
    </row>
    <row r="523" spans="1:21" s="98" customFormat="1" ht="20.25" hidden="1" customHeight="1" x14ac:dyDescent="0.25">
      <c r="A523" s="167" t="s">
        <v>329</v>
      </c>
      <c r="B523" s="167"/>
      <c r="C523" s="167"/>
      <c r="D523" s="180" t="s">
        <v>379</v>
      </c>
      <c r="E523" s="180" t="s">
        <v>380</v>
      </c>
      <c r="F523" s="182" t="e">
        <f>+#REF!+#REF!+#REF!</f>
        <v>#REF!</v>
      </c>
      <c r="G523" s="182" t="e">
        <f>+#REF!+#REF!+Q523+R523+S523+#REF!</f>
        <v>#REF!</v>
      </c>
      <c r="H523" s="183" t="e">
        <f>+#REF!+#REF!+#REF!+#REF!+#REF!</f>
        <v>#REF!</v>
      </c>
      <c r="I523" s="116"/>
      <c r="J523" s="115"/>
      <c r="K523" s="115"/>
      <c r="L523" s="115">
        <v>4221</v>
      </c>
      <c r="M523" s="115"/>
      <c r="N523" s="116"/>
      <c r="O523" s="10" t="s">
        <v>41</v>
      </c>
      <c r="P523" s="111" t="s">
        <v>273</v>
      </c>
      <c r="Q523" s="286">
        <f t="shared" ref="Q523:R523" si="372">Q524+Q526</f>
        <v>2500</v>
      </c>
      <c r="R523" s="286">
        <f t="shared" si="372"/>
        <v>0</v>
      </c>
      <c r="S523" s="286">
        <f t="shared" ref="S523" si="373">S524+S526</f>
        <v>2500</v>
      </c>
      <c r="T523" s="213"/>
      <c r="U523" s="97"/>
    </row>
    <row r="524" spans="1:21" s="98" customFormat="1" ht="20.25" hidden="1" customHeight="1" x14ac:dyDescent="0.25">
      <c r="A524" s="167" t="s">
        <v>329</v>
      </c>
      <c r="B524" s="167"/>
      <c r="C524" s="167"/>
      <c r="D524" s="167"/>
      <c r="E524" s="180" t="s">
        <v>380</v>
      </c>
      <c r="F524" s="182" t="e">
        <f>+#REF!+#REF!+#REF!</f>
        <v>#REF!</v>
      </c>
      <c r="G524" s="182" t="e">
        <f>+#REF!+#REF!+Q524+R524+S524+#REF!</f>
        <v>#REF!</v>
      </c>
      <c r="H524" s="183" t="e">
        <f>+#REF!+#REF!+#REF!+#REF!+#REF!</f>
        <v>#REF!</v>
      </c>
      <c r="I524" s="108"/>
      <c r="J524" s="115"/>
      <c r="K524" s="115"/>
      <c r="L524" s="115"/>
      <c r="M524" s="176">
        <v>42211</v>
      </c>
      <c r="N524" s="177"/>
      <c r="O524" s="178" t="s">
        <v>41</v>
      </c>
      <c r="P524" s="177" t="s">
        <v>274</v>
      </c>
      <c r="Q524" s="287">
        <f t="shared" ref="Q524:S524" si="374">Q525</f>
        <v>2500</v>
      </c>
      <c r="R524" s="287">
        <f t="shared" si="374"/>
        <v>0</v>
      </c>
      <c r="S524" s="287">
        <f t="shared" si="374"/>
        <v>2500</v>
      </c>
      <c r="T524" s="213"/>
      <c r="U524" s="97"/>
    </row>
    <row r="525" spans="1:21" s="98" customFormat="1" ht="20.25" hidden="1" customHeight="1" x14ac:dyDescent="0.25">
      <c r="A525" s="167" t="s">
        <v>329</v>
      </c>
      <c r="B525" s="167"/>
      <c r="C525" s="167"/>
      <c r="D525" s="167"/>
      <c r="E525" s="167"/>
      <c r="F525" s="182" t="e">
        <f>+#REF!+#REF!+#REF!</f>
        <v>#REF!</v>
      </c>
      <c r="G525" s="182" t="e">
        <f>+#REF!+#REF!+Q525+R525+S525+#REF!</f>
        <v>#REF!</v>
      </c>
      <c r="H525" s="183" t="e">
        <f>+#REF!+#REF!+#REF!+#REF!+#REF!</f>
        <v>#REF!</v>
      </c>
      <c r="I525" s="116"/>
      <c r="J525" s="115"/>
      <c r="K525" s="115"/>
      <c r="L525" s="115"/>
      <c r="M525" s="9"/>
      <c r="N525" s="155">
        <v>422110</v>
      </c>
      <c r="O525" s="156" t="s">
        <v>41</v>
      </c>
      <c r="P525" s="157" t="s">
        <v>274</v>
      </c>
      <c r="Q525" s="289">
        <v>2500</v>
      </c>
      <c r="R525" s="289"/>
      <c r="S525" s="289">
        <f>+Q525+R525</f>
        <v>2500</v>
      </c>
      <c r="T525" s="213"/>
      <c r="U525" s="97"/>
    </row>
    <row r="526" spans="1:21" s="98" customFormat="1" ht="20.25" hidden="1" customHeight="1" x14ac:dyDescent="0.25">
      <c r="A526" s="167" t="s">
        <v>329</v>
      </c>
      <c r="B526" s="167"/>
      <c r="C526" s="167"/>
      <c r="D526" s="167"/>
      <c r="E526" s="180" t="s">
        <v>380</v>
      </c>
      <c r="F526" s="182" t="e">
        <f>+#REF!+#REF!+#REF!</f>
        <v>#REF!</v>
      </c>
      <c r="G526" s="182" t="e">
        <f>+#REF!+#REF!+Q526+R526+S526+#REF!</f>
        <v>#REF!</v>
      </c>
      <c r="H526" s="183" t="e">
        <f>+#REF!+#REF!+#REF!+#REF!+#REF!</f>
        <v>#REF!</v>
      </c>
      <c r="I526" s="108"/>
      <c r="J526" s="115"/>
      <c r="K526" s="115"/>
      <c r="L526" s="115"/>
      <c r="M526" s="176">
        <v>42212</v>
      </c>
      <c r="N526" s="177"/>
      <c r="O526" s="178" t="s">
        <v>41</v>
      </c>
      <c r="P526" s="177" t="s">
        <v>275</v>
      </c>
      <c r="Q526" s="287">
        <f t="shared" ref="Q526:S526" si="375">Q527</f>
        <v>0</v>
      </c>
      <c r="R526" s="287">
        <f t="shared" si="375"/>
        <v>0</v>
      </c>
      <c r="S526" s="287">
        <f t="shared" si="375"/>
        <v>0</v>
      </c>
      <c r="T526" s="213"/>
      <c r="U526" s="97"/>
    </row>
    <row r="527" spans="1:21" s="98" customFormat="1" ht="20.25" hidden="1" customHeight="1" x14ac:dyDescent="0.25">
      <c r="A527" s="167" t="s">
        <v>329</v>
      </c>
      <c r="B527" s="167"/>
      <c r="C527" s="167"/>
      <c r="D527" s="167"/>
      <c r="E527" s="167"/>
      <c r="F527" s="182" t="e">
        <f>+#REF!+#REF!+#REF!</f>
        <v>#REF!</v>
      </c>
      <c r="G527" s="182" t="e">
        <f>+#REF!+#REF!+Q527+R527+S527+#REF!</f>
        <v>#REF!</v>
      </c>
      <c r="H527" s="183" t="e">
        <f>+#REF!+#REF!+#REF!+#REF!+#REF!</f>
        <v>#REF!</v>
      </c>
      <c r="I527" s="116"/>
      <c r="J527" s="115"/>
      <c r="K527" s="115"/>
      <c r="L527" s="115"/>
      <c r="M527" s="9"/>
      <c r="N527" s="155">
        <v>422120</v>
      </c>
      <c r="O527" s="156" t="s">
        <v>41</v>
      </c>
      <c r="P527" s="157" t="s">
        <v>275</v>
      </c>
      <c r="Q527" s="289"/>
      <c r="R527" s="289"/>
      <c r="S527" s="289">
        <f>+Q527+R527</f>
        <v>0</v>
      </c>
      <c r="T527" s="213"/>
      <c r="U527" s="97"/>
    </row>
    <row r="528" spans="1:21" s="98" customFormat="1" ht="20.25" hidden="1" customHeight="1" x14ac:dyDescent="0.2">
      <c r="A528" s="167" t="s">
        <v>329</v>
      </c>
      <c r="B528" s="167"/>
      <c r="C528" s="167"/>
      <c r="D528" s="180" t="s">
        <v>379</v>
      </c>
      <c r="E528" s="180" t="s">
        <v>380</v>
      </c>
      <c r="F528" s="182" t="e">
        <f>+#REF!+#REF!+#REF!</f>
        <v>#REF!</v>
      </c>
      <c r="G528" s="182" t="e">
        <f>+#REF!+#REF!+Q528+R528+S528+#REF!</f>
        <v>#REF!</v>
      </c>
      <c r="H528" s="183" t="e">
        <f>+#REF!+#REF!+#REF!+#REF!+#REF!</f>
        <v>#REF!</v>
      </c>
      <c r="I528" s="116"/>
      <c r="J528" s="115"/>
      <c r="K528" s="115"/>
      <c r="L528" s="115">
        <v>4223</v>
      </c>
      <c r="M528" s="9"/>
      <c r="N528" s="111"/>
      <c r="O528" s="10" t="s">
        <v>41</v>
      </c>
      <c r="P528" s="268" t="s">
        <v>277</v>
      </c>
      <c r="Q528" s="286">
        <f t="shared" ref="Q528:S529" si="376">Q529</f>
        <v>0</v>
      </c>
      <c r="R528" s="286">
        <f t="shared" si="376"/>
        <v>0</v>
      </c>
      <c r="S528" s="286">
        <f t="shared" si="376"/>
        <v>0</v>
      </c>
      <c r="T528" s="213"/>
      <c r="U528" s="97"/>
    </row>
    <row r="529" spans="1:21" s="98" customFormat="1" ht="20.25" hidden="1" customHeight="1" x14ac:dyDescent="0.25">
      <c r="A529" s="167" t="s">
        <v>329</v>
      </c>
      <c r="B529" s="167"/>
      <c r="C529" s="167"/>
      <c r="D529" s="167"/>
      <c r="E529" s="180" t="s">
        <v>380</v>
      </c>
      <c r="F529" s="182" t="e">
        <f>+#REF!+#REF!+#REF!</f>
        <v>#REF!</v>
      </c>
      <c r="G529" s="182" t="e">
        <f>+#REF!+#REF!+Q529+R529+S529+#REF!</f>
        <v>#REF!</v>
      </c>
      <c r="H529" s="183" t="e">
        <f>+#REF!+#REF!+#REF!+#REF!+#REF!</f>
        <v>#REF!</v>
      </c>
      <c r="I529" s="108"/>
      <c r="J529" s="115"/>
      <c r="K529" s="115"/>
      <c r="L529" s="115"/>
      <c r="M529" s="176">
        <v>42231</v>
      </c>
      <c r="N529" s="177"/>
      <c r="O529" s="178" t="s">
        <v>41</v>
      </c>
      <c r="P529" s="177" t="s">
        <v>278</v>
      </c>
      <c r="Q529" s="287">
        <f t="shared" si="376"/>
        <v>0</v>
      </c>
      <c r="R529" s="287">
        <f t="shared" si="376"/>
        <v>0</v>
      </c>
      <c r="S529" s="287">
        <f t="shared" si="376"/>
        <v>0</v>
      </c>
      <c r="T529" s="213"/>
      <c r="U529" s="97"/>
    </row>
    <row r="530" spans="1:21" s="98" customFormat="1" ht="20.25" hidden="1" customHeight="1" x14ac:dyDescent="0.25">
      <c r="A530" s="167" t="s">
        <v>329</v>
      </c>
      <c r="B530" s="167"/>
      <c r="C530" s="167"/>
      <c r="D530" s="167"/>
      <c r="E530" s="167"/>
      <c r="F530" s="182" t="e">
        <f>+#REF!+#REF!+#REF!</f>
        <v>#REF!</v>
      </c>
      <c r="G530" s="182" t="e">
        <f>+#REF!+#REF!+Q530+R530+S530+#REF!</f>
        <v>#REF!</v>
      </c>
      <c r="H530" s="183" t="e">
        <f>+#REF!+#REF!+#REF!+#REF!+#REF!</f>
        <v>#REF!</v>
      </c>
      <c r="I530" s="116"/>
      <c r="J530" s="115"/>
      <c r="K530" s="115"/>
      <c r="L530" s="115"/>
      <c r="M530" s="9"/>
      <c r="N530" s="155">
        <v>422310</v>
      </c>
      <c r="O530" s="156" t="s">
        <v>41</v>
      </c>
      <c r="P530" s="157" t="s">
        <v>278</v>
      </c>
      <c r="Q530" s="289"/>
      <c r="R530" s="289"/>
      <c r="S530" s="289">
        <f>+Q530+R530</f>
        <v>0</v>
      </c>
      <c r="T530" s="213"/>
      <c r="U530" s="97"/>
    </row>
    <row r="531" spans="1:21" s="98" customFormat="1" ht="20.25" hidden="1" customHeight="1" x14ac:dyDescent="0.25">
      <c r="A531" s="167" t="s">
        <v>329</v>
      </c>
      <c r="B531" s="167"/>
      <c r="C531" s="167"/>
      <c r="D531" s="180" t="s">
        <v>379</v>
      </c>
      <c r="E531" s="180" t="s">
        <v>380</v>
      </c>
      <c r="F531" s="182" t="e">
        <f>+#REF!+#REF!+#REF!</f>
        <v>#REF!</v>
      </c>
      <c r="G531" s="182" t="e">
        <f>+#REF!+#REF!+Q531+R531+S531+#REF!</f>
        <v>#REF!</v>
      </c>
      <c r="H531" s="183" t="e">
        <f>+#REF!+#REF!+#REF!+#REF!+#REF!</f>
        <v>#REF!</v>
      </c>
      <c r="I531" s="116"/>
      <c r="J531" s="115"/>
      <c r="K531" s="115"/>
      <c r="L531" s="115">
        <v>4224</v>
      </c>
      <c r="M531" s="115"/>
      <c r="N531" s="116"/>
      <c r="O531" s="10" t="s">
        <v>41</v>
      </c>
      <c r="P531" s="111" t="s">
        <v>279</v>
      </c>
      <c r="Q531" s="286">
        <f t="shared" ref="Q531:R531" si="377">Q532+Q534</f>
        <v>977386</v>
      </c>
      <c r="R531" s="286">
        <f t="shared" si="377"/>
        <v>-151829</v>
      </c>
      <c r="S531" s="286">
        <f t="shared" ref="S531" si="378">S532+S534</f>
        <v>825557</v>
      </c>
      <c r="T531" s="213"/>
      <c r="U531" s="97"/>
    </row>
    <row r="532" spans="1:21" s="98" customFormat="1" ht="20.25" hidden="1" customHeight="1" x14ac:dyDescent="0.25">
      <c r="A532" s="167" t="s">
        <v>329</v>
      </c>
      <c r="B532" s="167"/>
      <c r="C532" s="167"/>
      <c r="D532" s="167"/>
      <c r="E532" s="180" t="s">
        <v>380</v>
      </c>
      <c r="F532" s="182" t="e">
        <f>+#REF!+#REF!+#REF!</f>
        <v>#REF!</v>
      </c>
      <c r="G532" s="182" t="e">
        <f>+#REF!+#REF!+Q532+R532+S532+#REF!</f>
        <v>#REF!</v>
      </c>
      <c r="H532" s="183" t="e">
        <f>+#REF!+#REF!+#REF!+#REF!+#REF!</f>
        <v>#REF!</v>
      </c>
      <c r="I532" s="108"/>
      <c r="J532" s="115"/>
      <c r="K532" s="115"/>
      <c r="L532" s="115"/>
      <c r="M532" s="176">
        <v>42241</v>
      </c>
      <c r="N532" s="177"/>
      <c r="O532" s="178" t="s">
        <v>41</v>
      </c>
      <c r="P532" s="177" t="s">
        <v>280</v>
      </c>
      <c r="Q532" s="287">
        <f t="shared" ref="Q532:S532" si="379">Q533</f>
        <v>0</v>
      </c>
      <c r="R532" s="287">
        <f t="shared" si="379"/>
        <v>0</v>
      </c>
      <c r="S532" s="287">
        <f t="shared" si="379"/>
        <v>0</v>
      </c>
      <c r="T532" s="213"/>
      <c r="U532" s="97"/>
    </row>
    <row r="533" spans="1:21" s="98" customFormat="1" ht="20.25" hidden="1" customHeight="1" x14ac:dyDescent="0.25">
      <c r="A533" s="167" t="s">
        <v>329</v>
      </c>
      <c r="B533" s="167"/>
      <c r="C533" s="167"/>
      <c r="D533" s="167"/>
      <c r="E533" s="167"/>
      <c r="F533" s="182" t="e">
        <f>+#REF!+#REF!+#REF!</f>
        <v>#REF!</v>
      </c>
      <c r="G533" s="182" t="e">
        <f>+#REF!+#REF!+Q533+R533+S533+#REF!</f>
        <v>#REF!</v>
      </c>
      <c r="H533" s="183" t="e">
        <f>+#REF!+#REF!+#REF!+#REF!+#REF!</f>
        <v>#REF!</v>
      </c>
      <c r="I533" s="116"/>
      <c r="J533" s="115"/>
      <c r="K533" s="115"/>
      <c r="L533" s="115"/>
      <c r="M533" s="9"/>
      <c r="N533" s="155">
        <v>422410</v>
      </c>
      <c r="O533" s="156" t="s">
        <v>41</v>
      </c>
      <c r="P533" s="157" t="s">
        <v>280</v>
      </c>
      <c r="Q533" s="289"/>
      <c r="R533" s="289"/>
      <c r="S533" s="289">
        <f>+Q533+R533</f>
        <v>0</v>
      </c>
      <c r="T533" s="213"/>
      <c r="U533" s="97"/>
    </row>
    <row r="534" spans="1:21" s="98" customFormat="1" ht="20.25" hidden="1" customHeight="1" x14ac:dyDescent="0.25">
      <c r="A534" s="167" t="s">
        <v>329</v>
      </c>
      <c r="B534" s="167"/>
      <c r="C534" s="167"/>
      <c r="D534" s="167"/>
      <c r="E534" s="180" t="s">
        <v>380</v>
      </c>
      <c r="F534" s="182" t="e">
        <f>+#REF!+#REF!+#REF!</f>
        <v>#REF!</v>
      </c>
      <c r="G534" s="182" t="e">
        <f>+#REF!+#REF!+Q534+R534+S534+#REF!</f>
        <v>#REF!</v>
      </c>
      <c r="H534" s="183" t="e">
        <f>+#REF!+#REF!+#REF!+#REF!+#REF!</f>
        <v>#REF!</v>
      </c>
      <c r="I534" s="108"/>
      <c r="J534" s="115"/>
      <c r="K534" s="115"/>
      <c r="L534" s="115"/>
      <c r="M534" s="176">
        <v>42242</v>
      </c>
      <c r="N534" s="177"/>
      <c r="O534" s="178" t="s">
        <v>41</v>
      </c>
      <c r="P534" s="177" t="s">
        <v>281</v>
      </c>
      <c r="Q534" s="287">
        <f t="shared" ref="Q534:S534" si="380">Q535</f>
        <v>977386</v>
      </c>
      <c r="R534" s="287">
        <f t="shared" si="380"/>
        <v>-151829</v>
      </c>
      <c r="S534" s="287">
        <f t="shared" si="380"/>
        <v>825557</v>
      </c>
      <c r="T534" s="213"/>
      <c r="U534" s="97"/>
    </row>
    <row r="535" spans="1:21" s="98" customFormat="1" ht="20.25" hidden="1" customHeight="1" x14ac:dyDescent="0.25">
      <c r="A535" s="167" t="s">
        <v>329</v>
      </c>
      <c r="B535" s="167"/>
      <c r="C535" s="167"/>
      <c r="D535" s="167"/>
      <c r="E535" s="167"/>
      <c r="F535" s="182" t="e">
        <f>+#REF!+#REF!+#REF!</f>
        <v>#REF!</v>
      </c>
      <c r="G535" s="182" t="e">
        <f>+#REF!+#REF!+Q535+R535+S535+#REF!</f>
        <v>#REF!</v>
      </c>
      <c r="H535" s="183" t="e">
        <f>+#REF!+#REF!+#REF!+#REF!+#REF!</f>
        <v>#REF!</v>
      </c>
      <c r="I535" s="116"/>
      <c r="J535" s="115"/>
      <c r="K535" s="115"/>
      <c r="L535" s="115"/>
      <c r="M535" s="9"/>
      <c r="N535" s="155">
        <v>422420</v>
      </c>
      <c r="O535" s="156" t="s">
        <v>41</v>
      </c>
      <c r="P535" s="157" t="s">
        <v>281</v>
      </c>
      <c r="Q535" s="289">
        <v>977386</v>
      </c>
      <c r="R535" s="289">
        <f>-30000-6000-6000-3000-18000-68829-27717-1000-150+8867</f>
        <v>-151829</v>
      </c>
      <c r="S535" s="289">
        <f>+Q535+R535</f>
        <v>825557</v>
      </c>
      <c r="T535" s="213"/>
      <c r="U535" s="97"/>
    </row>
    <row r="536" spans="1:21" s="98" customFormat="1" ht="20.25" hidden="1" customHeight="1" x14ac:dyDescent="0.25">
      <c r="A536" s="167"/>
      <c r="B536" s="167"/>
      <c r="C536" s="167"/>
      <c r="D536" s="167"/>
      <c r="E536" s="167"/>
      <c r="F536" s="182"/>
      <c r="G536" s="182"/>
      <c r="H536" s="183"/>
      <c r="I536" s="116"/>
      <c r="J536" s="115"/>
      <c r="K536" s="115">
        <v>423</v>
      </c>
      <c r="L536" s="115"/>
      <c r="M536" s="115"/>
      <c r="N536" s="116"/>
      <c r="O536" s="10" t="s">
        <v>41</v>
      </c>
      <c r="P536" s="111" t="s">
        <v>284</v>
      </c>
      <c r="Q536" s="286">
        <f t="shared" ref="Q536:S538" si="381">Q537</f>
        <v>0</v>
      </c>
      <c r="R536" s="286">
        <f t="shared" si="381"/>
        <v>30000</v>
      </c>
      <c r="S536" s="286">
        <f t="shared" si="381"/>
        <v>30000</v>
      </c>
      <c r="T536" s="213"/>
      <c r="U536" s="97"/>
    </row>
    <row r="537" spans="1:21" s="98" customFormat="1" ht="20.25" hidden="1" customHeight="1" x14ac:dyDescent="0.25">
      <c r="A537" s="167"/>
      <c r="B537" s="167"/>
      <c r="C537" s="167"/>
      <c r="D537" s="167"/>
      <c r="E537" s="167"/>
      <c r="F537" s="182"/>
      <c r="G537" s="182"/>
      <c r="H537" s="183"/>
      <c r="I537" s="116"/>
      <c r="J537" s="115"/>
      <c r="K537" s="115"/>
      <c r="L537" s="115">
        <v>4231</v>
      </c>
      <c r="M537" s="115"/>
      <c r="N537" s="116"/>
      <c r="O537" s="10" t="s">
        <v>41</v>
      </c>
      <c r="P537" s="111" t="s">
        <v>285</v>
      </c>
      <c r="Q537" s="286">
        <f t="shared" si="381"/>
        <v>0</v>
      </c>
      <c r="R537" s="286">
        <f t="shared" si="381"/>
        <v>30000</v>
      </c>
      <c r="S537" s="286">
        <f t="shared" si="381"/>
        <v>30000</v>
      </c>
      <c r="T537" s="213"/>
      <c r="U537" s="97"/>
    </row>
    <row r="538" spans="1:21" s="98" customFormat="1" ht="20.25" hidden="1" customHeight="1" x14ac:dyDescent="0.25">
      <c r="A538" s="167"/>
      <c r="B538" s="167"/>
      <c r="C538" s="167"/>
      <c r="D538" s="167"/>
      <c r="E538" s="167"/>
      <c r="F538" s="182"/>
      <c r="G538" s="182"/>
      <c r="H538" s="183"/>
      <c r="I538" s="116"/>
      <c r="J538" s="115"/>
      <c r="K538" s="115"/>
      <c r="L538" s="115"/>
      <c r="M538" s="176">
        <v>42311</v>
      </c>
      <c r="N538" s="177"/>
      <c r="O538" s="178" t="s">
        <v>41</v>
      </c>
      <c r="P538" s="177" t="s">
        <v>286</v>
      </c>
      <c r="Q538" s="287">
        <f t="shared" si="381"/>
        <v>0</v>
      </c>
      <c r="R538" s="287">
        <f t="shared" si="381"/>
        <v>30000</v>
      </c>
      <c r="S538" s="287">
        <f t="shared" si="381"/>
        <v>30000</v>
      </c>
      <c r="T538" s="213"/>
      <c r="U538" s="97"/>
    </row>
    <row r="539" spans="1:21" s="98" customFormat="1" ht="20.25" hidden="1" customHeight="1" x14ac:dyDescent="0.25">
      <c r="A539" s="167"/>
      <c r="B539" s="167"/>
      <c r="C539" s="167"/>
      <c r="D539" s="167"/>
      <c r="E539" s="167"/>
      <c r="F539" s="182"/>
      <c r="G539" s="182"/>
      <c r="H539" s="183"/>
      <c r="I539" s="116"/>
      <c r="J539" s="115"/>
      <c r="K539" s="115"/>
      <c r="L539" s="115"/>
      <c r="M539" s="9"/>
      <c r="N539" s="155">
        <v>423110</v>
      </c>
      <c r="O539" s="156" t="s">
        <v>41</v>
      </c>
      <c r="P539" s="157" t="s">
        <v>286</v>
      </c>
      <c r="Q539" s="289">
        <v>0</v>
      </c>
      <c r="R539" s="289">
        <v>30000</v>
      </c>
      <c r="S539" s="289">
        <f>+Q539+R539</f>
        <v>30000</v>
      </c>
      <c r="T539" s="213"/>
      <c r="U539" s="97"/>
    </row>
    <row r="540" spans="1:21" s="194" customFormat="1" ht="20.25" hidden="1" customHeight="1" x14ac:dyDescent="0.25">
      <c r="A540" s="172" t="s">
        <v>329</v>
      </c>
      <c r="B540" s="172"/>
      <c r="C540" s="195" t="s">
        <v>376</v>
      </c>
      <c r="D540" s="195" t="s">
        <v>379</v>
      </c>
      <c r="E540" s="195" t="s">
        <v>380</v>
      </c>
      <c r="F540" s="187" t="e">
        <f>+#REF!+#REF!+#REF!</f>
        <v>#REF!</v>
      </c>
      <c r="G540" s="187" t="e">
        <f>+#REF!+#REF!+Q540+R540+S540+#REF!</f>
        <v>#REF!</v>
      </c>
      <c r="H540" s="188" t="e">
        <f>+#REF!+#REF!+#REF!+#REF!+#REF!</f>
        <v>#REF!</v>
      </c>
      <c r="I540" s="108"/>
      <c r="J540" s="115"/>
      <c r="K540" s="115">
        <v>426</v>
      </c>
      <c r="L540" s="115"/>
      <c r="M540" s="115"/>
      <c r="N540" s="116"/>
      <c r="O540" s="10" t="s">
        <v>41</v>
      </c>
      <c r="P540" s="111" t="s">
        <v>287</v>
      </c>
      <c r="Q540" s="286">
        <f t="shared" ref="Q540:S542" si="382">Q541</f>
        <v>0</v>
      </c>
      <c r="R540" s="286">
        <f t="shared" si="382"/>
        <v>0</v>
      </c>
      <c r="S540" s="286">
        <f t="shared" si="382"/>
        <v>0</v>
      </c>
      <c r="T540" s="213"/>
      <c r="U540" s="97"/>
    </row>
    <row r="541" spans="1:21" s="98" customFormat="1" ht="20.25" hidden="1" customHeight="1" x14ac:dyDescent="0.25">
      <c r="A541" s="167" t="s">
        <v>329</v>
      </c>
      <c r="B541" s="167"/>
      <c r="C541" s="167"/>
      <c r="D541" s="180" t="s">
        <v>379</v>
      </c>
      <c r="E541" s="180" t="s">
        <v>380</v>
      </c>
      <c r="F541" s="182" t="e">
        <f>+#REF!+#REF!+#REF!</f>
        <v>#REF!</v>
      </c>
      <c r="G541" s="182" t="e">
        <f>+#REF!+#REF!+Q541+R541+S541+#REF!</f>
        <v>#REF!</v>
      </c>
      <c r="H541" s="183" t="e">
        <f>+#REF!+#REF!+#REF!+#REF!+#REF!</f>
        <v>#REF!</v>
      </c>
      <c r="I541" s="116"/>
      <c r="J541" s="115"/>
      <c r="K541" s="115"/>
      <c r="L541" s="115">
        <v>4262</v>
      </c>
      <c r="M541" s="115"/>
      <c r="N541" s="116"/>
      <c r="O541" s="10" t="s">
        <v>41</v>
      </c>
      <c r="P541" s="118" t="s">
        <v>288</v>
      </c>
      <c r="Q541" s="286">
        <f t="shared" si="382"/>
        <v>0</v>
      </c>
      <c r="R541" s="286">
        <f t="shared" si="382"/>
        <v>0</v>
      </c>
      <c r="S541" s="286">
        <f t="shared" si="382"/>
        <v>0</v>
      </c>
      <c r="T541" s="213"/>
      <c r="U541" s="97"/>
    </row>
    <row r="542" spans="1:21" s="98" customFormat="1" ht="20.25" hidden="1" customHeight="1" x14ac:dyDescent="0.25">
      <c r="A542" s="167" t="s">
        <v>329</v>
      </c>
      <c r="B542" s="167"/>
      <c r="C542" s="167"/>
      <c r="D542" s="167"/>
      <c r="E542" s="180" t="s">
        <v>380</v>
      </c>
      <c r="F542" s="182" t="e">
        <f>+#REF!+#REF!+#REF!</f>
        <v>#REF!</v>
      </c>
      <c r="G542" s="182" t="e">
        <f>+#REF!+#REF!+Q542+R542+S542+#REF!</f>
        <v>#REF!</v>
      </c>
      <c r="H542" s="183" t="e">
        <f>+#REF!+#REF!+#REF!+#REF!+#REF!</f>
        <v>#REF!</v>
      </c>
      <c r="I542" s="108"/>
      <c r="J542" s="115"/>
      <c r="K542" s="115"/>
      <c r="L542" s="115"/>
      <c r="M542" s="176">
        <v>42621</v>
      </c>
      <c r="N542" s="177"/>
      <c r="O542" s="178" t="s">
        <v>41</v>
      </c>
      <c r="P542" s="177" t="s">
        <v>288</v>
      </c>
      <c r="Q542" s="287">
        <f t="shared" si="382"/>
        <v>0</v>
      </c>
      <c r="R542" s="287">
        <f t="shared" si="382"/>
        <v>0</v>
      </c>
      <c r="S542" s="287">
        <f t="shared" si="382"/>
        <v>0</v>
      </c>
      <c r="T542" s="213"/>
      <c r="U542" s="97"/>
    </row>
    <row r="543" spans="1:21" s="98" customFormat="1" ht="20.25" hidden="1" customHeight="1" x14ac:dyDescent="0.25">
      <c r="A543" s="167" t="s">
        <v>329</v>
      </c>
      <c r="B543" s="167"/>
      <c r="C543" s="167"/>
      <c r="D543" s="167"/>
      <c r="E543" s="167"/>
      <c r="F543" s="182" t="e">
        <f>+#REF!+#REF!+#REF!</f>
        <v>#REF!</v>
      </c>
      <c r="G543" s="182" t="e">
        <f>+#REF!+#REF!+Q543+R543+S543+#REF!</f>
        <v>#REF!</v>
      </c>
      <c r="H543" s="183" t="e">
        <f>+#REF!+#REF!+#REF!+#REF!+#REF!</f>
        <v>#REF!</v>
      </c>
      <c r="I543" s="116"/>
      <c r="J543" s="115"/>
      <c r="K543" s="115"/>
      <c r="L543" s="115"/>
      <c r="M543" s="9"/>
      <c r="N543" s="155">
        <v>426210</v>
      </c>
      <c r="O543" s="156" t="s">
        <v>41</v>
      </c>
      <c r="P543" s="157" t="s">
        <v>288</v>
      </c>
      <c r="Q543" s="289"/>
      <c r="R543" s="289"/>
      <c r="S543" s="289">
        <f>+Q543+R543</f>
        <v>0</v>
      </c>
      <c r="T543" s="213"/>
      <c r="U543" s="97"/>
    </row>
    <row r="544" spans="1:21" s="171" customFormat="1" ht="20.25" hidden="1" customHeight="1" x14ac:dyDescent="0.25">
      <c r="A544" s="167" t="s">
        <v>329</v>
      </c>
      <c r="B544" s="180" t="s">
        <v>345</v>
      </c>
      <c r="C544" s="180" t="s">
        <v>376</v>
      </c>
      <c r="D544" s="180" t="s">
        <v>379</v>
      </c>
      <c r="E544" s="180" t="s">
        <v>380</v>
      </c>
      <c r="F544" s="182" t="e">
        <f>+#REF!+#REF!+#REF!</f>
        <v>#REF!</v>
      </c>
      <c r="G544" s="182" t="e">
        <f>+#REF!+#REF!+Q544+R544+S544+#REF!</f>
        <v>#REF!</v>
      </c>
      <c r="H544" s="183" t="e">
        <f>+#REF!+#REF!+#REF!+#REF!+#REF!</f>
        <v>#REF!</v>
      </c>
      <c r="I544" s="231"/>
      <c r="J544" s="231">
        <v>45</v>
      </c>
      <c r="K544" s="231"/>
      <c r="L544" s="231"/>
      <c r="M544" s="231"/>
      <c r="N544" s="231"/>
      <c r="O544" s="257" t="s">
        <v>41</v>
      </c>
      <c r="P544" s="232" t="s">
        <v>44</v>
      </c>
      <c r="Q544" s="233">
        <f t="shared" ref="Q544:S544" si="383">+Q545</f>
        <v>0</v>
      </c>
      <c r="R544" s="233">
        <f t="shared" si="383"/>
        <v>0</v>
      </c>
      <c r="S544" s="233">
        <f t="shared" si="383"/>
        <v>0</v>
      </c>
      <c r="T544" s="213"/>
      <c r="U544" s="97"/>
    </row>
    <row r="545" spans="1:21" s="194" customFormat="1" ht="20.25" hidden="1" customHeight="1" x14ac:dyDescent="0.25">
      <c r="A545" s="172" t="s">
        <v>329</v>
      </c>
      <c r="B545" s="172"/>
      <c r="C545" s="195" t="s">
        <v>376</v>
      </c>
      <c r="D545" s="195" t="s">
        <v>379</v>
      </c>
      <c r="E545" s="195" t="s">
        <v>380</v>
      </c>
      <c r="F545" s="187" t="e">
        <f>+#REF!+#REF!+#REF!</f>
        <v>#REF!</v>
      </c>
      <c r="G545" s="187" t="e">
        <f>+#REF!+#REF!+Q545+R545+S545+#REF!</f>
        <v>#REF!</v>
      </c>
      <c r="H545" s="188" t="e">
        <f>+#REF!+#REF!+#REF!+#REF!+#REF!</f>
        <v>#REF!</v>
      </c>
      <c r="I545" s="108"/>
      <c r="J545" s="115"/>
      <c r="K545" s="115">
        <v>452</v>
      </c>
      <c r="L545" s="115"/>
      <c r="M545" s="115"/>
      <c r="N545" s="116"/>
      <c r="O545" s="10" t="s">
        <v>41</v>
      </c>
      <c r="P545" s="111" t="s">
        <v>289</v>
      </c>
      <c r="Q545" s="286">
        <f t="shared" ref="Q545:S547" si="384">Q546</f>
        <v>0</v>
      </c>
      <c r="R545" s="286">
        <f t="shared" si="384"/>
        <v>0</v>
      </c>
      <c r="S545" s="286">
        <f t="shared" si="384"/>
        <v>0</v>
      </c>
      <c r="T545" s="213"/>
      <c r="U545" s="97"/>
    </row>
    <row r="546" spans="1:21" s="98" customFormat="1" ht="20.25" hidden="1" customHeight="1" x14ac:dyDescent="0.2">
      <c r="A546" s="167" t="s">
        <v>329</v>
      </c>
      <c r="B546" s="167"/>
      <c r="C546" s="167"/>
      <c r="D546" s="180" t="s">
        <v>379</v>
      </c>
      <c r="E546" s="180" t="s">
        <v>380</v>
      </c>
      <c r="F546" s="182" t="e">
        <f>+#REF!+#REF!+#REF!</f>
        <v>#REF!</v>
      </c>
      <c r="G546" s="182" t="e">
        <f>+#REF!+#REF!+Q546+R546+S546+#REF!</f>
        <v>#REF!</v>
      </c>
      <c r="H546" s="183" t="e">
        <f>+#REF!+#REF!+#REF!+#REF!+#REF!</f>
        <v>#REF!</v>
      </c>
      <c r="I546" s="111"/>
      <c r="J546" s="116"/>
      <c r="K546" s="278"/>
      <c r="L546" s="278">
        <v>4521</v>
      </c>
      <c r="M546" s="278"/>
      <c r="N546" s="278"/>
      <c r="O546" s="10" t="s">
        <v>41</v>
      </c>
      <c r="P546" s="283" t="s">
        <v>289</v>
      </c>
      <c r="Q546" s="286">
        <f t="shared" si="384"/>
        <v>0</v>
      </c>
      <c r="R546" s="286">
        <f t="shared" si="384"/>
        <v>0</v>
      </c>
      <c r="S546" s="286">
        <f t="shared" si="384"/>
        <v>0</v>
      </c>
      <c r="T546" s="213"/>
      <c r="U546" s="97"/>
    </row>
    <row r="547" spans="1:21" s="98" customFormat="1" ht="20.25" hidden="1" customHeight="1" x14ac:dyDescent="0.25">
      <c r="A547" s="167" t="s">
        <v>329</v>
      </c>
      <c r="B547" s="167"/>
      <c r="C547" s="167"/>
      <c r="D547" s="167"/>
      <c r="E547" s="180" t="s">
        <v>380</v>
      </c>
      <c r="F547" s="182" t="e">
        <f>+#REF!+#REF!+#REF!</f>
        <v>#REF!</v>
      </c>
      <c r="G547" s="182" t="e">
        <f>+#REF!+#REF!+Q547+R547+S547+#REF!</f>
        <v>#REF!</v>
      </c>
      <c r="H547" s="183" t="e">
        <f>+#REF!+#REF!+#REF!+#REF!+#REF!</f>
        <v>#REF!</v>
      </c>
      <c r="I547" s="108"/>
      <c r="J547" s="115"/>
      <c r="K547" s="115"/>
      <c r="L547" s="115"/>
      <c r="M547" s="176">
        <v>45211</v>
      </c>
      <c r="N547" s="177"/>
      <c r="O547" s="178" t="s">
        <v>41</v>
      </c>
      <c r="P547" s="177" t="s">
        <v>289</v>
      </c>
      <c r="Q547" s="287">
        <f t="shared" si="384"/>
        <v>0</v>
      </c>
      <c r="R547" s="287">
        <f t="shared" si="384"/>
        <v>0</v>
      </c>
      <c r="S547" s="287">
        <f t="shared" si="384"/>
        <v>0</v>
      </c>
      <c r="T547" s="213"/>
      <c r="U547" s="97"/>
    </row>
    <row r="548" spans="1:21" s="98" customFormat="1" ht="20.25" hidden="1" customHeight="1" x14ac:dyDescent="0.2">
      <c r="A548" s="167" t="s">
        <v>329</v>
      </c>
      <c r="B548" s="167"/>
      <c r="C548" s="167"/>
      <c r="D548" s="167"/>
      <c r="E548" s="167"/>
      <c r="F548" s="182" t="e">
        <f>+#REF!+#REF!+#REF!</f>
        <v>#REF!</v>
      </c>
      <c r="G548" s="182" t="e">
        <f>+#REF!+#REF!+Q548+R548+S548+#REF!</f>
        <v>#REF!</v>
      </c>
      <c r="H548" s="183" t="e">
        <f>+#REF!+#REF!+#REF!+#REF!+#REF!</f>
        <v>#REF!</v>
      </c>
      <c r="I548" s="111"/>
      <c r="J548" s="116"/>
      <c r="K548" s="278"/>
      <c r="L548" s="278"/>
      <c r="M548" s="278"/>
      <c r="N548" s="155">
        <v>452110</v>
      </c>
      <c r="O548" s="156" t="s">
        <v>41</v>
      </c>
      <c r="P548" s="157" t="s">
        <v>289</v>
      </c>
      <c r="Q548" s="289"/>
      <c r="R548" s="289"/>
      <c r="S548" s="289">
        <f>+Q548+R548</f>
        <v>0</v>
      </c>
      <c r="T548" s="213"/>
      <c r="U548" s="97"/>
    </row>
    <row r="549" spans="1:21" s="175" customFormat="1" ht="27.75" hidden="1" customHeight="1" x14ac:dyDescent="0.25">
      <c r="A549" s="172" t="s">
        <v>435</v>
      </c>
      <c r="B549" s="172"/>
      <c r="C549" s="180" t="s">
        <v>376</v>
      </c>
      <c r="D549" s="180" t="s">
        <v>379</v>
      </c>
      <c r="E549" s="180" t="s">
        <v>380</v>
      </c>
      <c r="F549" s="182" t="e">
        <f>+#REF!+#REF!+#REF!</f>
        <v>#REF!</v>
      </c>
      <c r="G549" s="182" t="e">
        <f>+#REF!+#REF!+Q549+R549+S549+#REF!</f>
        <v>#REF!</v>
      </c>
      <c r="H549" s="183" t="e">
        <f>+#REF!+#REF!+#REF!+#REF!+#REF!</f>
        <v>#REF!</v>
      </c>
      <c r="I549" s="99"/>
      <c r="J549" s="99"/>
      <c r="K549" s="99"/>
      <c r="L549" s="99"/>
      <c r="M549" s="99"/>
      <c r="N549" s="99" t="str">
        <f>+O549</f>
        <v>5.5.</v>
      </c>
      <c r="O549" s="100" t="s">
        <v>38</v>
      </c>
      <c r="P549" s="101" t="s">
        <v>97</v>
      </c>
      <c r="Q549" s="102">
        <f t="shared" ref="Q549:S550" si="385">+Q550</f>
        <v>0</v>
      </c>
      <c r="R549" s="102">
        <f t="shared" si="385"/>
        <v>0</v>
      </c>
      <c r="S549" s="102">
        <f t="shared" si="385"/>
        <v>0</v>
      </c>
      <c r="T549" s="213"/>
      <c r="U549" s="97"/>
    </row>
    <row r="550" spans="1:21" s="98" customFormat="1" ht="20.25" hidden="1" customHeight="1" x14ac:dyDescent="0.25">
      <c r="A550" s="172" t="s">
        <v>435</v>
      </c>
      <c r="B550" s="180" t="s">
        <v>345</v>
      </c>
      <c r="C550" s="180" t="s">
        <v>376</v>
      </c>
      <c r="D550" s="180" t="s">
        <v>379</v>
      </c>
      <c r="E550" s="180" t="s">
        <v>380</v>
      </c>
      <c r="F550" s="182" t="e">
        <f>+#REF!+#REF!+#REF!</f>
        <v>#REF!</v>
      </c>
      <c r="G550" s="182" t="e">
        <f>+#REF!+#REF!+Q550+R550+S550+#REF!</f>
        <v>#REF!</v>
      </c>
      <c r="H550" s="183" t="e">
        <f>+#REF!+#REF!+#REF!+#REF!+#REF!</f>
        <v>#REF!</v>
      </c>
      <c r="I550" s="104">
        <v>4</v>
      </c>
      <c r="J550" s="104"/>
      <c r="K550" s="104"/>
      <c r="L550" s="104"/>
      <c r="M550" s="104"/>
      <c r="N550" s="104"/>
      <c r="O550" s="10" t="s">
        <v>38</v>
      </c>
      <c r="P550" s="106" t="s">
        <v>20</v>
      </c>
      <c r="Q550" s="107">
        <f t="shared" si="385"/>
        <v>0</v>
      </c>
      <c r="R550" s="107">
        <f t="shared" si="385"/>
        <v>0</v>
      </c>
      <c r="S550" s="107">
        <f t="shared" si="385"/>
        <v>0</v>
      </c>
      <c r="T550" s="213"/>
      <c r="U550" s="97"/>
    </row>
    <row r="551" spans="1:21" s="171" customFormat="1" ht="20.25" hidden="1" customHeight="1" x14ac:dyDescent="0.25">
      <c r="A551" s="172" t="s">
        <v>435</v>
      </c>
      <c r="B551" s="180" t="s">
        <v>345</v>
      </c>
      <c r="C551" s="180" t="s">
        <v>376</v>
      </c>
      <c r="D551" s="180" t="s">
        <v>379</v>
      </c>
      <c r="E551" s="180" t="s">
        <v>380</v>
      </c>
      <c r="F551" s="182" t="e">
        <f>+#REF!+#REF!+#REF!</f>
        <v>#REF!</v>
      </c>
      <c r="G551" s="182" t="e">
        <f>+#REF!+#REF!+Q551+R551+S551+#REF!</f>
        <v>#REF!</v>
      </c>
      <c r="H551" s="183" t="e">
        <f>+#REF!+#REF!+#REF!+#REF!+#REF!</f>
        <v>#REF!</v>
      </c>
      <c r="I551" s="231"/>
      <c r="J551" s="231">
        <v>42</v>
      </c>
      <c r="K551" s="231"/>
      <c r="L551" s="231"/>
      <c r="M551" s="231"/>
      <c r="N551" s="231"/>
      <c r="O551" s="257" t="s">
        <v>38</v>
      </c>
      <c r="P551" s="232" t="s">
        <v>12</v>
      </c>
      <c r="Q551" s="233">
        <f t="shared" ref="Q551:S554" si="386">Q552</f>
        <v>0</v>
      </c>
      <c r="R551" s="233">
        <f t="shared" si="386"/>
        <v>0</v>
      </c>
      <c r="S551" s="233">
        <f t="shared" si="386"/>
        <v>0</v>
      </c>
      <c r="T551" s="213"/>
      <c r="U551" s="97"/>
    </row>
    <row r="552" spans="1:21" s="194" customFormat="1" ht="20.25" hidden="1" customHeight="1" x14ac:dyDescent="0.25">
      <c r="A552" s="172" t="s">
        <v>435</v>
      </c>
      <c r="B552" s="172"/>
      <c r="C552" s="195" t="s">
        <v>376</v>
      </c>
      <c r="D552" s="195" t="s">
        <v>379</v>
      </c>
      <c r="E552" s="195" t="s">
        <v>380</v>
      </c>
      <c r="F552" s="187" t="e">
        <f>+#REF!+#REF!+#REF!</f>
        <v>#REF!</v>
      </c>
      <c r="G552" s="187" t="e">
        <f>+#REF!+#REF!+Q552+R552+S552+#REF!</f>
        <v>#REF!</v>
      </c>
      <c r="H552" s="188" t="e">
        <f>+#REF!+#REF!+#REF!+#REF!+#REF!</f>
        <v>#REF!</v>
      </c>
      <c r="I552" s="108"/>
      <c r="J552" s="115"/>
      <c r="K552" s="115">
        <v>422</v>
      </c>
      <c r="L552" s="115"/>
      <c r="M552" s="115"/>
      <c r="N552" s="116"/>
      <c r="O552" s="10" t="s">
        <v>38</v>
      </c>
      <c r="P552" s="111" t="s">
        <v>272</v>
      </c>
      <c r="Q552" s="286">
        <f t="shared" si="386"/>
        <v>0</v>
      </c>
      <c r="R552" s="286">
        <f t="shared" si="386"/>
        <v>0</v>
      </c>
      <c r="S552" s="286">
        <f t="shared" si="386"/>
        <v>0</v>
      </c>
      <c r="T552" s="213"/>
      <c r="U552" s="97"/>
    </row>
    <row r="553" spans="1:21" s="98" customFormat="1" ht="20.25" hidden="1" customHeight="1" x14ac:dyDescent="0.25">
      <c r="A553" s="172" t="s">
        <v>435</v>
      </c>
      <c r="B553" s="167"/>
      <c r="C553" s="167"/>
      <c r="D553" s="180" t="s">
        <v>379</v>
      </c>
      <c r="E553" s="180" t="s">
        <v>380</v>
      </c>
      <c r="F553" s="182" t="e">
        <f>+#REF!+#REF!+#REF!</f>
        <v>#REF!</v>
      </c>
      <c r="G553" s="182" t="e">
        <f>+#REF!+#REF!+Q553+R553+S553+#REF!</f>
        <v>#REF!</v>
      </c>
      <c r="H553" s="183" t="e">
        <f>+#REF!+#REF!+#REF!+#REF!+#REF!</f>
        <v>#REF!</v>
      </c>
      <c r="I553" s="108"/>
      <c r="J553" s="123"/>
      <c r="K553" s="123"/>
      <c r="L553" s="9">
        <v>4221</v>
      </c>
      <c r="M553" s="9"/>
      <c r="N553" s="9"/>
      <c r="O553" s="10" t="s">
        <v>38</v>
      </c>
      <c r="P553" s="111" t="s">
        <v>273</v>
      </c>
      <c r="Q553" s="286">
        <f t="shared" si="386"/>
        <v>0</v>
      </c>
      <c r="R553" s="286">
        <f t="shared" si="386"/>
        <v>0</v>
      </c>
      <c r="S553" s="286">
        <f t="shared" si="386"/>
        <v>0</v>
      </c>
      <c r="T553" s="213"/>
      <c r="U553" s="97"/>
    </row>
    <row r="554" spans="1:21" s="98" customFormat="1" ht="20.25" hidden="1" customHeight="1" x14ac:dyDescent="0.25">
      <c r="A554" s="172" t="s">
        <v>435</v>
      </c>
      <c r="B554" s="167"/>
      <c r="C554" s="167"/>
      <c r="D554" s="167"/>
      <c r="E554" s="180" t="s">
        <v>380</v>
      </c>
      <c r="F554" s="182" t="e">
        <f>+#REF!+#REF!+#REF!</f>
        <v>#REF!</v>
      </c>
      <c r="G554" s="182" t="e">
        <f>+#REF!+#REF!+Q554+R554+S554+#REF!</f>
        <v>#REF!</v>
      </c>
      <c r="H554" s="183" t="e">
        <f>+#REF!+#REF!+#REF!+#REF!+#REF!</f>
        <v>#REF!</v>
      </c>
      <c r="I554" s="108"/>
      <c r="J554" s="115"/>
      <c r="K554" s="115"/>
      <c r="L554" s="115"/>
      <c r="M554" s="176">
        <v>42211</v>
      </c>
      <c r="N554" s="177"/>
      <c r="O554" s="178" t="s">
        <v>38</v>
      </c>
      <c r="P554" s="177" t="s">
        <v>274</v>
      </c>
      <c r="Q554" s="287">
        <f t="shared" si="386"/>
        <v>0</v>
      </c>
      <c r="R554" s="287">
        <f t="shared" si="386"/>
        <v>0</v>
      </c>
      <c r="S554" s="287">
        <f t="shared" si="386"/>
        <v>0</v>
      </c>
      <c r="T554" s="213"/>
      <c r="U554" s="97"/>
    </row>
    <row r="555" spans="1:21" s="98" customFormat="1" ht="20.25" hidden="1" customHeight="1" x14ac:dyDescent="0.25">
      <c r="A555" s="172" t="s">
        <v>435</v>
      </c>
      <c r="B555" s="167"/>
      <c r="C555" s="167"/>
      <c r="D555" s="167"/>
      <c r="E555" s="167"/>
      <c r="F555" s="182" t="e">
        <f>+#REF!+#REF!+#REF!</f>
        <v>#REF!</v>
      </c>
      <c r="G555" s="182" t="e">
        <f>+#REF!+#REF!+Q555+R555+S555+#REF!</f>
        <v>#REF!</v>
      </c>
      <c r="H555" s="183" t="e">
        <f>+#REF!+#REF!+#REF!+#REF!+#REF!</f>
        <v>#REF!</v>
      </c>
      <c r="I555" s="108"/>
      <c r="J555" s="108"/>
      <c r="K555" s="108"/>
      <c r="L555" s="9"/>
      <c r="M555" s="9"/>
      <c r="N555" s="155">
        <v>422110</v>
      </c>
      <c r="O555" s="156" t="s">
        <v>38</v>
      </c>
      <c r="P555" s="157" t="s">
        <v>290</v>
      </c>
      <c r="Q555" s="289"/>
      <c r="R555" s="289"/>
      <c r="S555" s="289">
        <f>+Q555+R555</f>
        <v>0</v>
      </c>
      <c r="T555" s="213"/>
      <c r="U555" s="97"/>
    </row>
    <row r="556" spans="1:21" s="175" customFormat="1" ht="21.75" hidden="1" customHeight="1" x14ac:dyDescent="0.25">
      <c r="A556" s="172" t="s">
        <v>42</v>
      </c>
      <c r="B556" s="172"/>
      <c r="C556" s="180" t="s">
        <v>376</v>
      </c>
      <c r="D556" s="180" t="s">
        <v>379</v>
      </c>
      <c r="E556" s="180" t="s">
        <v>380</v>
      </c>
      <c r="F556" s="182" t="e">
        <f>+#REF!+#REF!+#REF!</f>
        <v>#REF!</v>
      </c>
      <c r="G556" s="182" t="e">
        <f>+#REF!+#REF!+Q556+R556+S556+#REF!</f>
        <v>#REF!</v>
      </c>
      <c r="H556" s="183" t="e">
        <f>+#REF!+#REF!+#REF!+#REF!+#REF!</f>
        <v>#REF!</v>
      </c>
      <c r="I556" s="99"/>
      <c r="J556" s="99"/>
      <c r="K556" s="99"/>
      <c r="L556" s="99"/>
      <c r="M556" s="99"/>
      <c r="N556" s="99" t="str">
        <f>+O556</f>
        <v>7.2.</v>
      </c>
      <c r="O556" s="100" t="s">
        <v>42</v>
      </c>
      <c r="P556" s="101" t="s">
        <v>21</v>
      </c>
      <c r="Q556" s="102">
        <f t="shared" ref="Q556:S556" si="387">+Q557</f>
        <v>0</v>
      </c>
      <c r="R556" s="102">
        <f t="shared" si="387"/>
        <v>0</v>
      </c>
      <c r="S556" s="102">
        <f t="shared" si="387"/>
        <v>0</v>
      </c>
      <c r="T556" s="213"/>
      <c r="U556" s="97"/>
    </row>
    <row r="557" spans="1:21" s="98" customFormat="1" ht="19.5" hidden="1" customHeight="1" x14ac:dyDescent="0.25">
      <c r="A557" s="167" t="s">
        <v>42</v>
      </c>
      <c r="B557" s="180" t="s">
        <v>345</v>
      </c>
      <c r="C557" s="180" t="s">
        <v>376</v>
      </c>
      <c r="D557" s="180" t="s">
        <v>379</v>
      </c>
      <c r="E557" s="180" t="s">
        <v>380</v>
      </c>
      <c r="F557" s="182" t="e">
        <f>+#REF!+#REF!+#REF!</f>
        <v>#REF!</v>
      </c>
      <c r="G557" s="182" t="e">
        <f>+#REF!+#REF!+Q557+R557+S557+#REF!</f>
        <v>#REF!</v>
      </c>
      <c r="H557" s="183" t="e">
        <f>+#REF!+#REF!+#REF!+#REF!+#REF!</f>
        <v>#REF!</v>
      </c>
      <c r="I557" s="104">
        <v>4</v>
      </c>
      <c r="J557" s="104"/>
      <c r="K557" s="104"/>
      <c r="L557" s="104"/>
      <c r="M557" s="104"/>
      <c r="N557" s="104"/>
      <c r="O557" s="10" t="s">
        <v>42</v>
      </c>
      <c r="P557" s="106" t="s">
        <v>20</v>
      </c>
      <c r="Q557" s="107">
        <f t="shared" ref="Q557:R557" si="388">+Q558+Q563</f>
        <v>0</v>
      </c>
      <c r="R557" s="107">
        <f t="shared" si="388"/>
        <v>0</v>
      </c>
      <c r="S557" s="107">
        <f t="shared" ref="S557" si="389">+S558+S563</f>
        <v>0</v>
      </c>
      <c r="T557" s="213"/>
      <c r="U557" s="97"/>
    </row>
    <row r="558" spans="1:21" s="171" customFormat="1" ht="20.25" hidden="1" customHeight="1" x14ac:dyDescent="0.25">
      <c r="A558" s="167" t="s">
        <v>42</v>
      </c>
      <c r="B558" s="180" t="s">
        <v>345</v>
      </c>
      <c r="C558" s="180" t="s">
        <v>376</v>
      </c>
      <c r="D558" s="180" t="s">
        <v>379</v>
      </c>
      <c r="E558" s="180" t="s">
        <v>380</v>
      </c>
      <c r="F558" s="182" t="e">
        <f>+#REF!+#REF!+#REF!</f>
        <v>#REF!</v>
      </c>
      <c r="G558" s="182" t="e">
        <f>+#REF!+#REF!+Q558+R558+S558+#REF!</f>
        <v>#REF!</v>
      </c>
      <c r="H558" s="183" t="e">
        <f>+#REF!+#REF!+#REF!+#REF!+#REF!</f>
        <v>#REF!</v>
      </c>
      <c r="I558" s="105"/>
      <c r="J558" s="105">
        <v>41</v>
      </c>
      <c r="K558" s="105"/>
      <c r="L558" s="105"/>
      <c r="M558" s="105"/>
      <c r="N558" s="105"/>
      <c r="O558" s="10" t="s">
        <v>42</v>
      </c>
      <c r="P558" s="169" t="s">
        <v>11</v>
      </c>
      <c r="Q558" s="170">
        <f t="shared" ref="Q558:S561" si="390">Q559</f>
        <v>0</v>
      </c>
      <c r="R558" s="170">
        <f t="shared" si="390"/>
        <v>0</v>
      </c>
      <c r="S558" s="170">
        <f t="shared" si="390"/>
        <v>0</v>
      </c>
      <c r="T558" s="213"/>
      <c r="U558" s="97"/>
    </row>
    <row r="559" spans="1:21" s="194" customFormat="1" ht="20.25" hidden="1" customHeight="1" x14ac:dyDescent="0.25">
      <c r="A559" s="172" t="s">
        <v>42</v>
      </c>
      <c r="B559" s="172"/>
      <c r="C559" s="195" t="s">
        <v>376</v>
      </c>
      <c r="D559" s="195" t="s">
        <v>379</v>
      </c>
      <c r="E559" s="195" t="s">
        <v>380</v>
      </c>
      <c r="F559" s="187" t="e">
        <f>+#REF!+#REF!+#REF!</f>
        <v>#REF!</v>
      </c>
      <c r="G559" s="187" t="e">
        <f>+#REF!+#REF!+Q559+R559+S559+#REF!</f>
        <v>#REF!</v>
      </c>
      <c r="H559" s="188" t="e">
        <f>+#REF!+#REF!+#REF!+#REF!+#REF!</f>
        <v>#REF!</v>
      </c>
      <c r="I559" s="108"/>
      <c r="J559" s="115"/>
      <c r="K559" s="115">
        <v>412</v>
      </c>
      <c r="L559" s="115"/>
      <c r="M559" s="115"/>
      <c r="N559" s="116"/>
      <c r="O559" s="10" t="s">
        <v>42</v>
      </c>
      <c r="P559" s="111" t="s">
        <v>271</v>
      </c>
      <c r="Q559" s="286">
        <f t="shared" si="390"/>
        <v>0</v>
      </c>
      <c r="R559" s="286">
        <f t="shared" si="390"/>
        <v>0</v>
      </c>
      <c r="S559" s="286">
        <f t="shared" si="390"/>
        <v>0</v>
      </c>
      <c r="T559" s="213"/>
      <c r="U559" s="97"/>
    </row>
    <row r="560" spans="1:21" s="98" customFormat="1" ht="19.5" hidden="1" customHeight="1" x14ac:dyDescent="0.25">
      <c r="A560" s="167" t="s">
        <v>42</v>
      </c>
      <c r="B560" s="167"/>
      <c r="C560" s="167"/>
      <c r="D560" s="180" t="s">
        <v>379</v>
      </c>
      <c r="E560" s="180" t="s">
        <v>380</v>
      </c>
      <c r="F560" s="182" t="e">
        <f>+#REF!+#REF!+#REF!</f>
        <v>#REF!</v>
      </c>
      <c r="G560" s="182" t="e">
        <f>+#REF!+#REF!+Q560+R560+S560+#REF!</f>
        <v>#REF!</v>
      </c>
      <c r="H560" s="183" t="e">
        <f>+#REF!+#REF!+#REF!+#REF!+#REF!</f>
        <v>#REF!</v>
      </c>
      <c r="I560" s="123"/>
      <c r="J560" s="115"/>
      <c r="K560" s="115"/>
      <c r="L560" s="115">
        <v>4123</v>
      </c>
      <c r="M560" s="115"/>
      <c r="N560" s="116"/>
      <c r="O560" s="124" t="s">
        <v>42</v>
      </c>
      <c r="P560" s="111" t="s">
        <v>201</v>
      </c>
      <c r="Q560" s="286">
        <f t="shared" si="390"/>
        <v>0</v>
      </c>
      <c r="R560" s="286">
        <f t="shared" si="390"/>
        <v>0</v>
      </c>
      <c r="S560" s="286">
        <f t="shared" si="390"/>
        <v>0</v>
      </c>
      <c r="T560" s="213"/>
      <c r="U560" s="97"/>
    </row>
    <row r="561" spans="1:24" s="98" customFormat="1" ht="20.25" hidden="1" customHeight="1" x14ac:dyDescent="0.25">
      <c r="A561" s="167" t="s">
        <v>42</v>
      </c>
      <c r="B561" s="167"/>
      <c r="C561" s="167"/>
      <c r="D561" s="167"/>
      <c r="E561" s="180" t="s">
        <v>380</v>
      </c>
      <c r="F561" s="182" t="e">
        <f>+#REF!+#REF!+#REF!</f>
        <v>#REF!</v>
      </c>
      <c r="G561" s="182" t="e">
        <f>+#REF!+#REF!+Q561+R561+S561+#REF!</f>
        <v>#REF!</v>
      </c>
      <c r="H561" s="183" t="e">
        <f>+#REF!+#REF!+#REF!+#REF!+#REF!</f>
        <v>#REF!</v>
      </c>
      <c r="I561" s="108"/>
      <c r="J561" s="115"/>
      <c r="K561" s="115"/>
      <c r="L561" s="115"/>
      <c r="M561" s="176">
        <v>41231</v>
      </c>
      <c r="N561" s="177"/>
      <c r="O561" s="178" t="s">
        <v>42</v>
      </c>
      <c r="P561" s="177" t="s">
        <v>201</v>
      </c>
      <c r="Q561" s="287">
        <f t="shared" si="390"/>
        <v>0</v>
      </c>
      <c r="R561" s="287">
        <f t="shared" si="390"/>
        <v>0</v>
      </c>
      <c r="S561" s="287">
        <f t="shared" si="390"/>
        <v>0</v>
      </c>
      <c r="T561" s="213"/>
      <c r="U561" s="97"/>
    </row>
    <row r="562" spans="1:24" s="98" customFormat="1" ht="19.5" hidden="1" customHeight="1" x14ac:dyDescent="0.25">
      <c r="A562" s="167" t="s">
        <v>42</v>
      </c>
      <c r="B562" s="167"/>
      <c r="C562" s="167"/>
      <c r="D562" s="167"/>
      <c r="E562" s="167"/>
      <c r="F562" s="182" t="e">
        <f>+#REF!+#REF!+#REF!</f>
        <v>#REF!</v>
      </c>
      <c r="G562" s="182" t="e">
        <f>+#REF!+#REF!+Q562+R562+S562+#REF!</f>
        <v>#REF!</v>
      </c>
      <c r="H562" s="183" t="e">
        <f>+#REF!+#REF!+#REF!+#REF!+#REF!</f>
        <v>#REF!</v>
      </c>
      <c r="I562" s="123"/>
      <c r="J562" s="115"/>
      <c r="K562" s="115"/>
      <c r="L562" s="115"/>
      <c r="M562" s="9"/>
      <c r="N562" s="155">
        <v>412310</v>
      </c>
      <c r="O562" s="156" t="s">
        <v>42</v>
      </c>
      <c r="P562" s="157" t="s">
        <v>201</v>
      </c>
      <c r="Q562" s="289"/>
      <c r="R562" s="289"/>
      <c r="S562" s="289">
        <f>+Q562+R562</f>
        <v>0</v>
      </c>
      <c r="T562" s="213"/>
      <c r="U562" s="97"/>
    </row>
    <row r="563" spans="1:24" s="171" customFormat="1" ht="20.25" hidden="1" customHeight="1" x14ac:dyDescent="0.25">
      <c r="A563" s="167" t="s">
        <v>42</v>
      </c>
      <c r="B563" s="180" t="s">
        <v>345</v>
      </c>
      <c r="C563" s="180" t="s">
        <v>376</v>
      </c>
      <c r="D563" s="180" t="s">
        <v>379</v>
      </c>
      <c r="E563" s="180" t="s">
        <v>380</v>
      </c>
      <c r="F563" s="182" t="e">
        <f>+#REF!+#REF!+#REF!</f>
        <v>#REF!</v>
      </c>
      <c r="G563" s="182" t="e">
        <f>+#REF!+#REF!+Q563+R563+S563+#REF!</f>
        <v>#REF!</v>
      </c>
      <c r="H563" s="183" t="e">
        <f>+#REF!+#REF!+#REF!+#REF!+#REF!</f>
        <v>#REF!</v>
      </c>
      <c r="I563" s="231"/>
      <c r="J563" s="231">
        <v>42</v>
      </c>
      <c r="K563" s="231"/>
      <c r="L563" s="231"/>
      <c r="M563" s="231"/>
      <c r="N563" s="231"/>
      <c r="O563" s="257" t="s">
        <v>42</v>
      </c>
      <c r="P563" s="232" t="s">
        <v>12</v>
      </c>
      <c r="Q563" s="233">
        <f t="shared" ref="Q563:R563" si="391">Q564+Q568</f>
        <v>0</v>
      </c>
      <c r="R563" s="233">
        <f t="shared" si="391"/>
        <v>0</v>
      </c>
      <c r="S563" s="233">
        <f t="shared" ref="S563" si="392">S564+S568</f>
        <v>0</v>
      </c>
      <c r="T563" s="213"/>
      <c r="U563" s="97"/>
    </row>
    <row r="564" spans="1:24" s="194" customFormat="1" ht="20.25" hidden="1" customHeight="1" x14ac:dyDescent="0.25">
      <c r="A564" s="172" t="s">
        <v>42</v>
      </c>
      <c r="B564" s="172"/>
      <c r="C564" s="195" t="s">
        <v>376</v>
      </c>
      <c r="D564" s="195" t="s">
        <v>379</v>
      </c>
      <c r="E564" s="195" t="s">
        <v>380</v>
      </c>
      <c r="F564" s="187" t="e">
        <f>+#REF!+#REF!+#REF!</f>
        <v>#REF!</v>
      </c>
      <c r="G564" s="187" t="e">
        <f>+#REF!+#REF!+Q564+R564+S564+#REF!</f>
        <v>#REF!</v>
      </c>
      <c r="H564" s="188" t="e">
        <f>+#REF!+#REF!+#REF!+#REF!+#REF!</f>
        <v>#REF!</v>
      </c>
      <c r="I564" s="108"/>
      <c r="J564" s="115"/>
      <c r="K564" s="115">
        <v>422</v>
      </c>
      <c r="L564" s="115"/>
      <c r="M564" s="115"/>
      <c r="N564" s="116"/>
      <c r="O564" s="10" t="s">
        <v>42</v>
      </c>
      <c r="P564" s="111" t="s">
        <v>272</v>
      </c>
      <c r="Q564" s="286">
        <f t="shared" ref="Q564:S566" si="393">Q565</f>
        <v>0</v>
      </c>
      <c r="R564" s="286">
        <f t="shared" si="393"/>
        <v>0</v>
      </c>
      <c r="S564" s="286">
        <f t="shared" si="393"/>
        <v>0</v>
      </c>
      <c r="T564" s="213"/>
      <c r="U564" s="97"/>
    </row>
    <row r="565" spans="1:24" s="98" customFormat="1" ht="19.5" hidden="1" customHeight="1" x14ac:dyDescent="0.25">
      <c r="A565" s="167" t="s">
        <v>42</v>
      </c>
      <c r="B565" s="167"/>
      <c r="C565" s="167"/>
      <c r="D565" s="180" t="s">
        <v>379</v>
      </c>
      <c r="E565" s="180" t="s">
        <v>380</v>
      </c>
      <c r="F565" s="182" t="e">
        <f>+#REF!+#REF!+#REF!</f>
        <v>#REF!</v>
      </c>
      <c r="G565" s="182" t="e">
        <f>+#REF!+#REF!+Q565+R565+S565+#REF!</f>
        <v>#REF!</v>
      </c>
      <c r="H565" s="183" t="e">
        <f>+#REF!+#REF!+#REF!+#REF!+#REF!</f>
        <v>#REF!</v>
      </c>
      <c r="I565" s="123"/>
      <c r="J565" s="115"/>
      <c r="K565" s="115"/>
      <c r="L565" s="115">
        <v>4224</v>
      </c>
      <c r="M565" s="115"/>
      <c r="N565" s="116"/>
      <c r="O565" s="10" t="s">
        <v>42</v>
      </c>
      <c r="P565" s="111" t="s">
        <v>279</v>
      </c>
      <c r="Q565" s="286">
        <f t="shared" si="393"/>
        <v>0</v>
      </c>
      <c r="R565" s="286">
        <f t="shared" si="393"/>
        <v>0</v>
      </c>
      <c r="S565" s="286">
        <f t="shared" si="393"/>
        <v>0</v>
      </c>
      <c r="T565" s="213"/>
      <c r="U565" s="97"/>
    </row>
    <row r="566" spans="1:24" s="98" customFormat="1" ht="20.25" hidden="1" customHeight="1" x14ac:dyDescent="0.25">
      <c r="A566" s="167" t="s">
        <v>42</v>
      </c>
      <c r="B566" s="167"/>
      <c r="C566" s="167"/>
      <c r="D566" s="167"/>
      <c r="E566" s="180" t="s">
        <v>380</v>
      </c>
      <c r="F566" s="182" t="e">
        <f>+#REF!+#REF!+#REF!</f>
        <v>#REF!</v>
      </c>
      <c r="G566" s="182" t="e">
        <f>+#REF!+#REF!+Q566+R566+S566+#REF!</f>
        <v>#REF!</v>
      </c>
      <c r="H566" s="183" t="e">
        <f>+#REF!+#REF!+#REF!+#REF!+#REF!</f>
        <v>#REF!</v>
      </c>
      <c r="I566" s="108"/>
      <c r="J566" s="115"/>
      <c r="K566" s="115"/>
      <c r="L566" s="115"/>
      <c r="M566" s="176">
        <v>42242</v>
      </c>
      <c r="N566" s="177"/>
      <c r="O566" s="178" t="s">
        <v>42</v>
      </c>
      <c r="P566" s="177" t="s">
        <v>281</v>
      </c>
      <c r="Q566" s="287">
        <f t="shared" si="393"/>
        <v>0</v>
      </c>
      <c r="R566" s="287">
        <f t="shared" si="393"/>
        <v>0</v>
      </c>
      <c r="S566" s="287">
        <f t="shared" si="393"/>
        <v>0</v>
      </c>
      <c r="T566" s="213"/>
      <c r="U566" s="97"/>
    </row>
    <row r="567" spans="1:24" s="98" customFormat="1" ht="19.5" hidden="1" customHeight="1" x14ac:dyDescent="0.25">
      <c r="A567" s="167" t="s">
        <v>42</v>
      </c>
      <c r="B567" s="167"/>
      <c r="C567" s="167"/>
      <c r="D567" s="167"/>
      <c r="E567" s="167"/>
      <c r="F567" s="182" t="e">
        <f>+#REF!+#REF!+#REF!</f>
        <v>#REF!</v>
      </c>
      <c r="G567" s="182" t="e">
        <f>+#REF!+#REF!+Q567+R567+S567+#REF!</f>
        <v>#REF!</v>
      </c>
      <c r="H567" s="183" t="e">
        <f>+#REF!+#REF!+#REF!+#REF!+#REF!</f>
        <v>#REF!</v>
      </c>
      <c r="I567" s="123"/>
      <c r="J567" s="115"/>
      <c r="K567" s="115"/>
      <c r="L567" s="115"/>
      <c r="M567" s="9"/>
      <c r="N567" s="155">
        <v>422420</v>
      </c>
      <c r="O567" s="156" t="s">
        <v>42</v>
      </c>
      <c r="P567" s="157" t="s">
        <v>281</v>
      </c>
      <c r="Q567" s="289"/>
      <c r="R567" s="289"/>
      <c r="S567" s="289">
        <f>+Q567+R567</f>
        <v>0</v>
      </c>
      <c r="T567" s="213"/>
      <c r="U567" s="97"/>
    </row>
    <row r="568" spans="1:24" s="194" customFormat="1" ht="20.25" hidden="1" customHeight="1" x14ac:dyDescent="0.25">
      <c r="A568" s="172" t="s">
        <v>42</v>
      </c>
      <c r="B568" s="172"/>
      <c r="C568" s="195" t="s">
        <v>376</v>
      </c>
      <c r="D568" s="195" t="s">
        <v>379</v>
      </c>
      <c r="E568" s="195" t="s">
        <v>380</v>
      </c>
      <c r="F568" s="187" t="e">
        <f>+#REF!+#REF!+#REF!</f>
        <v>#REF!</v>
      </c>
      <c r="G568" s="187" t="e">
        <f>+#REF!+#REF!+Q568+R568+S568+#REF!</f>
        <v>#REF!</v>
      </c>
      <c r="H568" s="188" t="e">
        <f>+#REF!+#REF!+#REF!+#REF!+#REF!</f>
        <v>#REF!</v>
      </c>
      <c r="I568" s="108"/>
      <c r="J568" s="115"/>
      <c r="K568" s="115">
        <v>423</v>
      </c>
      <c r="L568" s="115"/>
      <c r="M568" s="115"/>
      <c r="N568" s="116"/>
      <c r="O568" s="10" t="s">
        <v>42</v>
      </c>
      <c r="P568" s="111" t="s">
        <v>284</v>
      </c>
      <c r="Q568" s="286">
        <f t="shared" ref="Q568:S570" si="394">Q569</f>
        <v>0</v>
      </c>
      <c r="R568" s="286">
        <f t="shared" si="394"/>
        <v>0</v>
      </c>
      <c r="S568" s="286">
        <f t="shared" si="394"/>
        <v>0</v>
      </c>
      <c r="T568" s="213"/>
      <c r="U568" s="97"/>
    </row>
    <row r="569" spans="1:24" s="98" customFormat="1" ht="19.5" hidden="1" customHeight="1" x14ac:dyDescent="0.25">
      <c r="A569" s="167" t="s">
        <v>42</v>
      </c>
      <c r="B569" s="167"/>
      <c r="C569" s="167"/>
      <c r="D569" s="180" t="s">
        <v>379</v>
      </c>
      <c r="E569" s="180" t="s">
        <v>380</v>
      </c>
      <c r="F569" s="182" t="e">
        <f>+#REF!+#REF!+#REF!</f>
        <v>#REF!</v>
      </c>
      <c r="G569" s="182" t="e">
        <f>+#REF!+#REF!+Q569+R569+S569+#REF!</f>
        <v>#REF!</v>
      </c>
      <c r="H569" s="183" t="e">
        <f>+#REF!+#REF!+#REF!+#REF!+#REF!</f>
        <v>#REF!</v>
      </c>
      <c r="I569" s="123"/>
      <c r="J569" s="115"/>
      <c r="K569" s="115"/>
      <c r="L569" s="115">
        <v>4231</v>
      </c>
      <c r="M569" s="115"/>
      <c r="N569" s="116"/>
      <c r="O569" s="126" t="s">
        <v>42</v>
      </c>
      <c r="P569" s="111" t="s">
        <v>285</v>
      </c>
      <c r="Q569" s="286">
        <f t="shared" si="394"/>
        <v>0</v>
      </c>
      <c r="R569" s="286">
        <f t="shared" si="394"/>
        <v>0</v>
      </c>
      <c r="S569" s="286">
        <f t="shared" si="394"/>
        <v>0</v>
      </c>
      <c r="T569" s="213"/>
      <c r="U569" s="97"/>
    </row>
    <row r="570" spans="1:24" s="98" customFormat="1" ht="20.25" hidden="1" customHeight="1" x14ac:dyDescent="0.25">
      <c r="A570" s="167" t="s">
        <v>42</v>
      </c>
      <c r="B570" s="167"/>
      <c r="C570" s="167"/>
      <c r="D570" s="167"/>
      <c r="E570" s="180" t="s">
        <v>380</v>
      </c>
      <c r="F570" s="182" t="e">
        <f>+#REF!+#REF!+#REF!</f>
        <v>#REF!</v>
      </c>
      <c r="G570" s="182" t="e">
        <f>+#REF!+#REF!+Q570+R570+S570+#REF!</f>
        <v>#REF!</v>
      </c>
      <c r="H570" s="183" t="e">
        <f>+#REF!+#REF!+#REF!+#REF!+#REF!</f>
        <v>#REF!</v>
      </c>
      <c r="I570" s="108"/>
      <c r="J570" s="115"/>
      <c r="K570" s="115"/>
      <c r="L570" s="115"/>
      <c r="M570" s="176">
        <v>42311</v>
      </c>
      <c r="N570" s="177"/>
      <c r="O570" s="178" t="s">
        <v>42</v>
      </c>
      <c r="P570" s="177" t="s">
        <v>286</v>
      </c>
      <c r="Q570" s="287">
        <f t="shared" si="394"/>
        <v>0</v>
      </c>
      <c r="R570" s="287">
        <f t="shared" si="394"/>
        <v>0</v>
      </c>
      <c r="S570" s="287">
        <f t="shared" si="394"/>
        <v>0</v>
      </c>
      <c r="T570" s="213"/>
      <c r="U570" s="97"/>
    </row>
    <row r="571" spans="1:24" s="98" customFormat="1" ht="19.5" hidden="1" customHeight="1" x14ac:dyDescent="0.25">
      <c r="A571" s="167" t="s">
        <v>42</v>
      </c>
      <c r="B571" s="167"/>
      <c r="C571" s="167"/>
      <c r="D571" s="167"/>
      <c r="E571" s="167"/>
      <c r="F571" s="182" t="e">
        <f>+#REF!+#REF!+#REF!</f>
        <v>#REF!</v>
      </c>
      <c r="G571" s="182" t="e">
        <f>+#REF!+#REF!+Q571+R571+S571+#REF!</f>
        <v>#REF!</v>
      </c>
      <c r="H571" s="183" t="e">
        <f>+#REF!+#REF!+#REF!+#REF!+#REF!</f>
        <v>#REF!</v>
      </c>
      <c r="I571" s="123"/>
      <c r="J571" s="115"/>
      <c r="K571" s="115"/>
      <c r="L571" s="115"/>
      <c r="M571" s="9"/>
      <c r="N571" s="155">
        <v>423110</v>
      </c>
      <c r="O571" s="156" t="s">
        <v>42</v>
      </c>
      <c r="P571" s="157" t="s">
        <v>286</v>
      </c>
      <c r="Q571" s="289">
        <v>0</v>
      </c>
      <c r="R571" s="289">
        <v>0</v>
      </c>
      <c r="S571" s="289">
        <f>+Q571+R571</f>
        <v>0</v>
      </c>
      <c r="T571" s="213"/>
      <c r="U571" s="97"/>
    </row>
    <row r="572" spans="1:24" s="98" customFormat="1" ht="37.5" hidden="1" customHeight="1" x14ac:dyDescent="0.25">
      <c r="A572" s="166" t="s">
        <v>330</v>
      </c>
      <c r="B572" s="180" t="s">
        <v>345</v>
      </c>
      <c r="C572" s="180" t="s">
        <v>376</v>
      </c>
      <c r="D572" s="180" t="s">
        <v>379</v>
      </c>
      <c r="E572" s="180" t="s">
        <v>380</v>
      </c>
      <c r="F572" s="182" t="e">
        <f>+#REF!+#REF!+#REF!</f>
        <v>#REF!</v>
      </c>
      <c r="G572" s="182" t="e">
        <f>+#REF!+#REF!+Q572+R572+S572+#REF!</f>
        <v>#REF!</v>
      </c>
      <c r="H572" s="183" t="e">
        <f>+#REF!+#REF!+#REF!+#REF!+#REF!</f>
        <v>#REF!</v>
      </c>
      <c r="I572" s="387" t="s">
        <v>96</v>
      </c>
      <c r="J572" s="388"/>
      <c r="K572" s="388"/>
      <c r="L572" s="388"/>
      <c r="M572" s="388"/>
      <c r="N572" s="388"/>
      <c r="O572" s="389"/>
      <c r="P572" s="95" t="s">
        <v>99</v>
      </c>
      <c r="Q572" s="96">
        <f t="shared" ref="Q572:S572" si="395">+Q573</f>
        <v>0</v>
      </c>
      <c r="R572" s="96">
        <f t="shared" si="395"/>
        <v>0</v>
      </c>
      <c r="S572" s="96">
        <f t="shared" si="395"/>
        <v>0</v>
      </c>
      <c r="T572" s="213"/>
      <c r="U572" s="97"/>
    </row>
    <row r="573" spans="1:24" s="175" customFormat="1" ht="21.75" hidden="1" customHeight="1" x14ac:dyDescent="0.25">
      <c r="A573" s="172" t="s">
        <v>330</v>
      </c>
      <c r="B573" s="172"/>
      <c r="C573" s="180" t="s">
        <v>376</v>
      </c>
      <c r="D573" s="180" t="s">
        <v>379</v>
      </c>
      <c r="E573" s="180" t="s">
        <v>380</v>
      </c>
      <c r="F573" s="182" t="e">
        <f>+#REF!+#REF!+#REF!</f>
        <v>#REF!</v>
      </c>
      <c r="G573" s="182" t="e">
        <f>+#REF!+#REF!+Q573+R573+S573+#REF!</f>
        <v>#REF!</v>
      </c>
      <c r="H573" s="183" t="e">
        <f>+#REF!+#REF!+#REF!+#REF!+#REF!</f>
        <v>#REF!</v>
      </c>
      <c r="I573" s="99"/>
      <c r="J573" s="99"/>
      <c r="K573" s="99"/>
      <c r="L573" s="99"/>
      <c r="M573" s="99"/>
      <c r="N573" s="99" t="str">
        <f>+O573</f>
        <v>5.5.</v>
      </c>
      <c r="O573" s="100" t="s">
        <v>38</v>
      </c>
      <c r="P573" s="101" t="s">
        <v>18</v>
      </c>
      <c r="Q573" s="102">
        <f t="shared" ref="Q573:S573" si="396">Q574</f>
        <v>0</v>
      </c>
      <c r="R573" s="102">
        <f t="shared" si="396"/>
        <v>0</v>
      </c>
      <c r="S573" s="102">
        <f t="shared" si="396"/>
        <v>0</v>
      </c>
      <c r="T573" s="213"/>
      <c r="U573" s="97"/>
      <c r="V573" s="213"/>
      <c r="W573" s="213"/>
      <c r="X573" s="213"/>
    </row>
    <row r="574" spans="1:24" s="98" customFormat="1" ht="20.25" hidden="1" customHeight="1" x14ac:dyDescent="0.25">
      <c r="A574" s="166" t="s">
        <v>330</v>
      </c>
      <c r="B574" s="180" t="s">
        <v>345</v>
      </c>
      <c r="C574" s="180" t="s">
        <v>376</v>
      </c>
      <c r="D574" s="180" t="s">
        <v>379</v>
      </c>
      <c r="E574" s="180" t="s">
        <v>380</v>
      </c>
      <c r="F574" s="182" t="e">
        <f>+#REF!+#REF!+#REF!</f>
        <v>#REF!</v>
      </c>
      <c r="G574" s="182" t="e">
        <f>+#REF!+#REF!+Q574+R574+S574+#REF!</f>
        <v>#REF!</v>
      </c>
      <c r="H574" s="183" t="e">
        <f>+#REF!+#REF!+#REF!+#REF!+#REF!</f>
        <v>#REF!</v>
      </c>
      <c r="I574" s="104">
        <v>3</v>
      </c>
      <c r="J574" s="104"/>
      <c r="K574" s="104"/>
      <c r="L574" s="104"/>
      <c r="M574" s="104"/>
      <c r="N574" s="104"/>
      <c r="O574" s="159" t="s">
        <v>38</v>
      </c>
      <c r="P574" s="106" t="s">
        <v>17</v>
      </c>
      <c r="Q574" s="107">
        <f t="shared" ref="Q574:R574" si="397">Q575+Q587</f>
        <v>0</v>
      </c>
      <c r="R574" s="107">
        <f t="shared" si="397"/>
        <v>0</v>
      </c>
      <c r="S574" s="107">
        <f t="shared" ref="S574" si="398">S575+S587</f>
        <v>0</v>
      </c>
      <c r="T574" s="213"/>
      <c r="U574" s="97"/>
    </row>
    <row r="575" spans="1:24" s="171" customFormat="1" ht="20.25" hidden="1" customHeight="1" x14ac:dyDescent="0.25">
      <c r="A575" s="167" t="s">
        <v>330</v>
      </c>
      <c r="B575" s="180" t="s">
        <v>345</v>
      </c>
      <c r="C575" s="180" t="s">
        <v>376</v>
      </c>
      <c r="D575" s="180" t="s">
        <v>379</v>
      </c>
      <c r="E575" s="180" t="s">
        <v>380</v>
      </c>
      <c r="F575" s="182" t="e">
        <f>+#REF!+#REF!+#REF!</f>
        <v>#REF!</v>
      </c>
      <c r="G575" s="182" t="e">
        <f>+#REF!+#REF!+Q575+R575+S575+#REF!</f>
        <v>#REF!</v>
      </c>
      <c r="H575" s="183" t="e">
        <f>+#REF!+#REF!+#REF!+#REF!+#REF!</f>
        <v>#REF!</v>
      </c>
      <c r="I575" s="231"/>
      <c r="J575" s="231">
        <v>31</v>
      </c>
      <c r="K575" s="231"/>
      <c r="L575" s="231"/>
      <c r="M575" s="231"/>
      <c r="N575" s="231"/>
      <c r="O575" s="257" t="s">
        <v>38</v>
      </c>
      <c r="P575" s="232" t="s">
        <v>6</v>
      </c>
      <c r="Q575" s="233">
        <f t="shared" ref="Q575:R575" si="399">Q576+Q583</f>
        <v>0</v>
      </c>
      <c r="R575" s="233">
        <f t="shared" si="399"/>
        <v>0</v>
      </c>
      <c r="S575" s="233">
        <f t="shared" ref="S575" si="400">S576+S583</f>
        <v>0</v>
      </c>
      <c r="T575" s="213"/>
      <c r="U575" s="97"/>
    </row>
    <row r="576" spans="1:24" s="194" customFormat="1" ht="20.25" hidden="1" customHeight="1" x14ac:dyDescent="0.25">
      <c r="A576" s="172" t="s">
        <v>330</v>
      </c>
      <c r="B576" s="172"/>
      <c r="C576" s="195" t="s">
        <v>376</v>
      </c>
      <c r="D576" s="195" t="s">
        <v>379</v>
      </c>
      <c r="E576" s="195" t="s">
        <v>380</v>
      </c>
      <c r="F576" s="187" t="e">
        <f>+#REF!+#REF!+#REF!</f>
        <v>#REF!</v>
      </c>
      <c r="G576" s="187" t="e">
        <f>+#REF!+#REF!+Q576+R576+S576+#REF!</f>
        <v>#REF!</v>
      </c>
      <c r="H576" s="188" t="e">
        <f>+#REF!+#REF!+#REF!+#REF!+#REF!</f>
        <v>#REF!</v>
      </c>
      <c r="I576" s="108"/>
      <c r="J576" s="115"/>
      <c r="K576" s="115">
        <v>311</v>
      </c>
      <c r="L576" s="115"/>
      <c r="M576" s="115"/>
      <c r="N576" s="116"/>
      <c r="O576" s="10" t="s">
        <v>38</v>
      </c>
      <c r="P576" s="111" t="s">
        <v>114</v>
      </c>
      <c r="Q576" s="286">
        <f t="shared" ref="Q576:R576" si="401">Q577+Q580</f>
        <v>0</v>
      </c>
      <c r="R576" s="286">
        <f t="shared" si="401"/>
        <v>0</v>
      </c>
      <c r="S576" s="286">
        <f t="shared" ref="S576" si="402">S577+S580</f>
        <v>0</v>
      </c>
      <c r="T576" s="213"/>
      <c r="U576" s="97"/>
    </row>
    <row r="577" spans="1:21" s="98" customFormat="1" ht="19.5" hidden="1" customHeight="1" x14ac:dyDescent="0.25">
      <c r="A577" s="167" t="s">
        <v>330</v>
      </c>
      <c r="B577" s="167"/>
      <c r="C577" s="167"/>
      <c r="D577" s="180" t="s">
        <v>379</v>
      </c>
      <c r="E577" s="180" t="s">
        <v>380</v>
      </c>
      <c r="F577" s="182" t="e">
        <f>+#REF!+#REF!+#REF!</f>
        <v>#REF!</v>
      </c>
      <c r="G577" s="182" t="e">
        <f>+#REF!+#REF!+Q577+R577+S577+#REF!</f>
        <v>#REF!</v>
      </c>
      <c r="H577" s="183" t="e">
        <f>+#REF!+#REF!+#REF!+#REF!+#REF!</f>
        <v>#REF!</v>
      </c>
      <c r="I577" s="123"/>
      <c r="J577" s="115"/>
      <c r="K577" s="115"/>
      <c r="L577" s="115">
        <v>3111</v>
      </c>
      <c r="M577" s="115"/>
      <c r="N577" s="116"/>
      <c r="O577" s="126" t="s">
        <v>38</v>
      </c>
      <c r="P577" s="111" t="s">
        <v>115</v>
      </c>
      <c r="Q577" s="286">
        <f t="shared" ref="Q577:S577" si="403">Q578</f>
        <v>0</v>
      </c>
      <c r="R577" s="286">
        <f t="shared" si="403"/>
        <v>0</v>
      </c>
      <c r="S577" s="286">
        <f t="shared" si="403"/>
        <v>0</v>
      </c>
      <c r="T577" s="213"/>
      <c r="U577" s="97"/>
    </row>
    <row r="578" spans="1:21" s="98" customFormat="1" ht="20.25" hidden="1" customHeight="1" x14ac:dyDescent="0.25">
      <c r="A578" s="167" t="s">
        <v>330</v>
      </c>
      <c r="B578" s="167"/>
      <c r="C578" s="167"/>
      <c r="D578" s="167"/>
      <c r="E578" s="180" t="s">
        <v>380</v>
      </c>
      <c r="F578" s="182" t="e">
        <f>+#REF!+#REF!+#REF!</f>
        <v>#REF!</v>
      </c>
      <c r="G578" s="182" t="e">
        <f>+#REF!+#REF!+Q578+R578+S578+#REF!</f>
        <v>#REF!</v>
      </c>
      <c r="H578" s="183" t="e">
        <f>+#REF!+#REF!+#REF!+#REF!+#REF!</f>
        <v>#REF!</v>
      </c>
      <c r="I578" s="108"/>
      <c r="J578" s="115"/>
      <c r="K578" s="115"/>
      <c r="L578" s="115"/>
      <c r="M578" s="176">
        <v>31111</v>
      </c>
      <c r="N578" s="177"/>
      <c r="O578" s="178" t="s">
        <v>38</v>
      </c>
      <c r="P578" s="177" t="s">
        <v>116</v>
      </c>
      <c r="Q578" s="287">
        <f t="shared" ref="Q578:S578" si="404">Q579</f>
        <v>0</v>
      </c>
      <c r="R578" s="287">
        <f t="shared" si="404"/>
        <v>0</v>
      </c>
      <c r="S578" s="287">
        <f t="shared" si="404"/>
        <v>0</v>
      </c>
      <c r="T578" s="213"/>
      <c r="U578" s="97"/>
    </row>
    <row r="579" spans="1:21" s="98" customFormat="1" ht="19.5" hidden="1" customHeight="1" x14ac:dyDescent="0.25">
      <c r="A579" s="167" t="s">
        <v>330</v>
      </c>
      <c r="B579" s="167"/>
      <c r="C579" s="167"/>
      <c r="D579" s="167"/>
      <c r="E579" s="167"/>
      <c r="F579" s="182" t="e">
        <f>+#REF!+#REF!+#REF!</f>
        <v>#REF!</v>
      </c>
      <c r="G579" s="182" t="e">
        <f>+#REF!+#REF!+Q579+R579+S579+#REF!</f>
        <v>#REF!</v>
      </c>
      <c r="H579" s="183" t="e">
        <f>+#REF!+#REF!+#REF!+#REF!+#REF!</f>
        <v>#REF!</v>
      </c>
      <c r="I579" s="123"/>
      <c r="J579" s="115"/>
      <c r="K579" s="115"/>
      <c r="L579" s="115"/>
      <c r="M579" s="9"/>
      <c r="N579" s="155">
        <v>311110</v>
      </c>
      <c r="O579" s="156" t="s">
        <v>38</v>
      </c>
      <c r="P579" s="157" t="s">
        <v>117</v>
      </c>
      <c r="Q579" s="289">
        <v>0</v>
      </c>
      <c r="R579" s="289"/>
      <c r="S579" s="289">
        <f>+Q579+R579</f>
        <v>0</v>
      </c>
      <c r="T579" s="213"/>
      <c r="U579" s="97"/>
    </row>
    <row r="580" spans="1:21" s="98" customFormat="1" ht="19.5" hidden="1" customHeight="1" x14ac:dyDescent="0.25">
      <c r="A580" s="167" t="s">
        <v>330</v>
      </c>
      <c r="B580" s="167"/>
      <c r="C580" s="167"/>
      <c r="D580" s="180" t="s">
        <v>379</v>
      </c>
      <c r="E580" s="180" t="s">
        <v>380</v>
      </c>
      <c r="F580" s="182" t="e">
        <f>+#REF!+#REF!+#REF!</f>
        <v>#REF!</v>
      </c>
      <c r="G580" s="182" t="e">
        <f>+#REF!+#REF!+Q580+R580+S580+#REF!</f>
        <v>#REF!</v>
      </c>
      <c r="H580" s="183" t="e">
        <f>+#REF!+#REF!+#REF!+#REF!+#REF!</f>
        <v>#REF!</v>
      </c>
      <c r="I580" s="123"/>
      <c r="J580" s="115"/>
      <c r="K580" s="115"/>
      <c r="L580" s="115">
        <v>3114</v>
      </c>
      <c r="M580" s="115"/>
      <c r="N580" s="116"/>
      <c r="O580" s="126" t="s">
        <v>38</v>
      </c>
      <c r="P580" s="111" t="s">
        <v>124</v>
      </c>
      <c r="Q580" s="286">
        <f t="shared" ref="Q580:S580" si="405">Q581</f>
        <v>0</v>
      </c>
      <c r="R580" s="286">
        <f t="shared" si="405"/>
        <v>0</v>
      </c>
      <c r="S580" s="286">
        <f t="shared" si="405"/>
        <v>0</v>
      </c>
      <c r="T580" s="213"/>
      <c r="U580" s="97"/>
    </row>
    <row r="581" spans="1:21" s="98" customFormat="1" ht="20.25" hidden="1" customHeight="1" x14ac:dyDescent="0.25">
      <c r="A581" s="167" t="s">
        <v>330</v>
      </c>
      <c r="B581" s="167"/>
      <c r="C581" s="167"/>
      <c r="D581" s="167"/>
      <c r="E581" s="180" t="s">
        <v>380</v>
      </c>
      <c r="F581" s="182" t="e">
        <f>+#REF!+#REF!+#REF!</f>
        <v>#REF!</v>
      </c>
      <c r="G581" s="182" t="e">
        <f>+#REF!+#REF!+Q581+R581+S581+#REF!</f>
        <v>#REF!</v>
      </c>
      <c r="H581" s="183" t="e">
        <f>+#REF!+#REF!+#REF!+#REF!+#REF!</f>
        <v>#REF!</v>
      </c>
      <c r="I581" s="108"/>
      <c r="J581" s="115"/>
      <c r="K581" s="115"/>
      <c r="L581" s="115"/>
      <c r="M581" s="176">
        <v>31141</v>
      </c>
      <c r="N581" s="177"/>
      <c r="O581" s="178" t="s">
        <v>38</v>
      </c>
      <c r="P581" s="177" t="s">
        <v>124</v>
      </c>
      <c r="Q581" s="287">
        <f t="shared" ref="Q581:S581" si="406">Q582</f>
        <v>0</v>
      </c>
      <c r="R581" s="287">
        <f t="shared" si="406"/>
        <v>0</v>
      </c>
      <c r="S581" s="287">
        <f t="shared" si="406"/>
        <v>0</v>
      </c>
      <c r="T581" s="213"/>
      <c r="U581" s="97"/>
    </row>
    <row r="582" spans="1:21" s="98" customFormat="1" ht="19.5" hidden="1" customHeight="1" x14ac:dyDescent="0.25">
      <c r="A582" s="167" t="s">
        <v>330</v>
      </c>
      <c r="B582" s="167"/>
      <c r="C582" s="167"/>
      <c r="D582" s="167"/>
      <c r="E582" s="167"/>
      <c r="F582" s="182" t="e">
        <f>+#REF!+#REF!+#REF!</f>
        <v>#REF!</v>
      </c>
      <c r="G582" s="182" t="e">
        <f>+#REF!+#REF!+Q582+R582+S582+#REF!</f>
        <v>#REF!</v>
      </c>
      <c r="H582" s="183" t="e">
        <f>+#REF!+#REF!+#REF!+#REF!+#REF!</f>
        <v>#REF!</v>
      </c>
      <c r="I582" s="123"/>
      <c r="J582" s="115"/>
      <c r="K582" s="115"/>
      <c r="L582" s="115"/>
      <c r="M582" s="9"/>
      <c r="N582" s="155">
        <v>311410</v>
      </c>
      <c r="O582" s="156" t="s">
        <v>38</v>
      </c>
      <c r="P582" s="157" t="s">
        <v>124</v>
      </c>
      <c r="Q582" s="289">
        <v>0</v>
      </c>
      <c r="R582" s="289"/>
      <c r="S582" s="289">
        <f>+Q582+R582</f>
        <v>0</v>
      </c>
      <c r="T582" s="213"/>
      <c r="U582" s="97"/>
    </row>
    <row r="583" spans="1:21" s="194" customFormat="1" ht="20.25" hidden="1" customHeight="1" x14ac:dyDescent="0.25">
      <c r="A583" s="172" t="s">
        <v>330</v>
      </c>
      <c r="B583" s="172"/>
      <c r="C583" s="195" t="s">
        <v>376</v>
      </c>
      <c r="D583" s="195" t="s">
        <v>379</v>
      </c>
      <c r="E583" s="195" t="s">
        <v>380</v>
      </c>
      <c r="F583" s="187" t="e">
        <f>+#REF!+#REF!+#REF!</f>
        <v>#REF!</v>
      </c>
      <c r="G583" s="187" t="e">
        <f>+#REF!+#REF!+Q583+R583+S583+#REF!</f>
        <v>#REF!</v>
      </c>
      <c r="H583" s="188" t="e">
        <f>+#REF!+#REF!+#REF!+#REF!+#REF!</f>
        <v>#REF!</v>
      </c>
      <c r="I583" s="108"/>
      <c r="J583" s="115"/>
      <c r="K583" s="115">
        <v>313</v>
      </c>
      <c r="L583" s="115"/>
      <c r="M583" s="115"/>
      <c r="N583" s="116"/>
      <c r="O583" s="10" t="s">
        <v>38</v>
      </c>
      <c r="P583" s="111" t="s">
        <v>135</v>
      </c>
      <c r="Q583" s="286">
        <f t="shared" ref="Q583:S583" si="407">Q584</f>
        <v>0</v>
      </c>
      <c r="R583" s="286">
        <f t="shared" si="407"/>
        <v>0</v>
      </c>
      <c r="S583" s="286">
        <f t="shared" si="407"/>
        <v>0</v>
      </c>
      <c r="T583" s="213"/>
      <c r="U583" s="97"/>
    </row>
    <row r="584" spans="1:21" s="98" customFormat="1" ht="19.5" hidden="1" customHeight="1" x14ac:dyDescent="0.25">
      <c r="A584" s="167" t="s">
        <v>330</v>
      </c>
      <c r="B584" s="167"/>
      <c r="C584" s="167"/>
      <c r="D584" s="180" t="s">
        <v>379</v>
      </c>
      <c r="E584" s="180" t="s">
        <v>380</v>
      </c>
      <c r="F584" s="182" t="e">
        <f>+#REF!+#REF!+#REF!</f>
        <v>#REF!</v>
      </c>
      <c r="G584" s="182" t="e">
        <f>+#REF!+#REF!+Q584+R584+S584+#REF!</f>
        <v>#REF!</v>
      </c>
      <c r="H584" s="183" t="e">
        <f>+#REF!+#REF!+#REF!+#REF!+#REF!</f>
        <v>#REF!</v>
      </c>
      <c r="I584" s="123"/>
      <c r="J584" s="115"/>
      <c r="K584" s="115"/>
      <c r="L584" s="115">
        <v>3132</v>
      </c>
      <c r="M584" s="115"/>
      <c r="N584" s="116"/>
      <c r="O584" s="126" t="s">
        <v>38</v>
      </c>
      <c r="P584" s="111" t="s">
        <v>136</v>
      </c>
      <c r="Q584" s="286">
        <f t="shared" ref="Q584:S584" si="408">Q585</f>
        <v>0</v>
      </c>
      <c r="R584" s="286">
        <f t="shared" si="408"/>
        <v>0</v>
      </c>
      <c r="S584" s="286">
        <f t="shared" si="408"/>
        <v>0</v>
      </c>
      <c r="T584" s="213"/>
      <c r="U584" s="97"/>
    </row>
    <row r="585" spans="1:21" s="98" customFormat="1" ht="20.25" hidden="1" customHeight="1" x14ac:dyDescent="0.25">
      <c r="A585" s="167" t="s">
        <v>330</v>
      </c>
      <c r="B585" s="167"/>
      <c r="C585" s="167"/>
      <c r="D585" s="167"/>
      <c r="E585" s="180" t="s">
        <v>380</v>
      </c>
      <c r="F585" s="182" t="e">
        <f>+#REF!+#REF!+#REF!</f>
        <v>#REF!</v>
      </c>
      <c r="G585" s="182" t="e">
        <f>+#REF!+#REF!+Q585+R585+S585+#REF!</f>
        <v>#REF!</v>
      </c>
      <c r="H585" s="183" t="e">
        <f>+#REF!+#REF!+#REF!+#REF!+#REF!</f>
        <v>#REF!</v>
      </c>
      <c r="I585" s="108"/>
      <c r="J585" s="115"/>
      <c r="K585" s="115"/>
      <c r="L585" s="115"/>
      <c r="M585" s="176">
        <v>31321</v>
      </c>
      <c r="N585" s="177"/>
      <c r="O585" s="178" t="s">
        <v>38</v>
      </c>
      <c r="P585" s="177" t="s">
        <v>136</v>
      </c>
      <c r="Q585" s="287">
        <f t="shared" ref="Q585:S585" si="409">Q586</f>
        <v>0</v>
      </c>
      <c r="R585" s="287">
        <f t="shared" si="409"/>
        <v>0</v>
      </c>
      <c r="S585" s="287">
        <f t="shared" si="409"/>
        <v>0</v>
      </c>
      <c r="T585" s="213"/>
      <c r="U585" s="97"/>
    </row>
    <row r="586" spans="1:21" s="98" customFormat="1" ht="19.5" hidden="1" customHeight="1" x14ac:dyDescent="0.25">
      <c r="A586" s="167" t="s">
        <v>330</v>
      </c>
      <c r="B586" s="167"/>
      <c r="C586" s="167"/>
      <c r="D586" s="167"/>
      <c r="E586" s="167"/>
      <c r="F586" s="182" t="e">
        <f>+#REF!+#REF!+#REF!</f>
        <v>#REF!</v>
      </c>
      <c r="G586" s="182" t="e">
        <f>+#REF!+#REF!+Q586+R586+S586+#REF!</f>
        <v>#REF!</v>
      </c>
      <c r="H586" s="183" t="e">
        <f>+#REF!+#REF!+#REF!+#REF!+#REF!</f>
        <v>#REF!</v>
      </c>
      <c r="I586" s="123"/>
      <c r="J586" s="115"/>
      <c r="K586" s="115"/>
      <c r="L586" s="115"/>
      <c r="M586" s="9"/>
      <c r="N586" s="155">
        <v>313210</v>
      </c>
      <c r="O586" s="156" t="s">
        <v>38</v>
      </c>
      <c r="P586" s="157" t="s">
        <v>136</v>
      </c>
      <c r="Q586" s="289">
        <v>0</v>
      </c>
      <c r="R586" s="289"/>
      <c r="S586" s="289">
        <f>+Q586+R586</f>
        <v>0</v>
      </c>
      <c r="T586" s="213"/>
      <c r="U586" s="97"/>
    </row>
    <row r="587" spans="1:21" s="171" customFormat="1" ht="20.25" hidden="1" customHeight="1" x14ac:dyDescent="0.25">
      <c r="A587" s="167" t="s">
        <v>330</v>
      </c>
      <c r="B587" s="180" t="s">
        <v>345</v>
      </c>
      <c r="C587" s="180" t="s">
        <v>376</v>
      </c>
      <c r="D587" s="180" t="s">
        <v>379</v>
      </c>
      <c r="E587" s="180" t="s">
        <v>380</v>
      </c>
      <c r="F587" s="182" t="e">
        <f>+#REF!+#REF!+#REF!</f>
        <v>#REF!</v>
      </c>
      <c r="G587" s="182" t="e">
        <f>+#REF!+#REF!+Q587+R587+S587+#REF!</f>
        <v>#REF!</v>
      </c>
      <c r="H587" s="183" t="e">
        <f>+#REF!+#REF!+#REF!+#REF!+#REF!</f>
        <v>#REF!</v>
      </c>
      <c r="I587" s="231"/>
      <c r="J587" s="231">
        <v>32</v>
      </c>
      <c r="K587" s="231"/>
      <c r="L587" s="231"/>
      <c r="M587" s="231"/>
      <c r="N587" s="231"/>
      <c r="O587" s="257" t="s">
        <v>38</v>
      </c>
      <c r="P587" s="232" t="s">
        <v>7</v>
      </c>
      <c r="Q587" s="233">
        <f t="shared" ref="Q587:R587" si="410">Q588+Q600+Q615+Q642</f>
        <v>0</v>
      </c>
      <c r="R587" s="233">
        <f t="shared" si="410"/>
        <v>0</v>
      </c>
      <c r="S587" s="233">
        <f t="shared" ref="S587" si="411">S588+S600+S615+S642</f>
        <v>0</v>
      </c>
      <c r="T587" s="213"/>
      <c r="U587" s="97"/>
    </row>
    <row r="588" spans="1:21" s="194" customFormat="1" ht="20.25" hidden="1" customHeight="1" x14ac:dyDescent="0.25">
      <c r="A588" s="172" t="s">
        <v>330</v>
      </c>
      <c r="B588" s="172"/>
      <c r="C588" s="195" t="s">
        <v>376</v>
      </c>
      <c r="D588" s="195" t="s">
        <v>379</v>
      </c>
      <c r="E588" s="195" t="s">
        <v>380</v>
      </c>
      <c r="F588" s="187" t="e">
        <f>+#REF!+#REF!+#REF!</f>
        <v>#REF!</v>
      </c>
      <c r="G588" s="187" t="e">
        <f>+#REF!+#REF!+Q588+R588+S588+#REF!</f>
        <v>#REF!</v>
      </c>
      <c r="H588" s="188" t="e">
        <f>+#REF!+#REF!+#REF!+#REF!+#REF!</f>
        <v>#REF!</v>
      </c>
      <c r="I588" s="108"/>
      <c r="J588" s="115"/>
      <c r="K588" s="115">
        <v>321</v>
      </c>
      <c r="L588" s="115"/>
      <c r="M588" s="115"/>
      <c r="N588" s="116"/>
      <c r="O588" s="10" t="s">
        <v>38</v>
      </c>
      <c r="P588" s="111" t="s">
        <v>137</v>
      </c>
      <c r="Q588" s="286">
        <f t="shared" ref="Q588:R588" si="412">Q589+Q592+Q597</f>
        <v>0</v>
      </c>
      <c r="R588" s="286">
        <f t="shared" si="412"/>
        <v>0</v>
      </c>
      <c r="S588" s="286">
        <f t="shared" ref="S588" si="413">S589+S592+S597</f>
        <v>0</v>
      </c>
      <c r="T588" s="213"/>
      <c r="U588" s="97"/>
    </row>
    <row r="589" spans="1:21" s="98" customFormat="1" ht="19.5" hidden="1" customHeight="1" x14ac:dyDescent="0.25">
      <c r="A589" s="167" t="s">
        <v>330</v>
      </c>
      <c r="B589" s="167"/>
      <c r="C589" s="167"/>
      <c r="D589" s="180" t="s">
        <v>379</v>
      </c>
      <c r="E589" s="180" t="s">
        <v>380</v>
      </c>
      <c r="F589" s="182" t="e">
        <f>+#REF!+#REF!+#REF!</f>
        <v>#REF!</v>
      </c>
      <c r="G589" s="182" t="e">
        <f>+#REF!+#REF!+Q589+R589+S589+#REF!</f>
        <v>#REF!</v>
      </c>
      <c r="H589" s="183" t="e">
        <f>+#REF!+#REF!+#REF!+#REF!+#REF!</f>
        <v>#REF!</v>
      </c>
      <c r="I589" s="123"/>
      <c r="J589" s="115"/>
      <c r="K589" s="115"/>
      <c r="L589" s="115">
        <v>3211</v>
      </c>
      <c r="M589" s="115"/>
      <c r="N589" s="116"/>
      <c r="O589" s="126" t="s">
        <v>38</v>
      </c>
      <c r="P589" s="111" t="s">
        <v>138</v>
      </c>
      <c r="Q589" s="286">
        <f t="shared" ref="Q589:S589" si="414">Q590</f>
        <v>0</v>
      </c>
      <c r="R589" s="286">
        <f t="shared" si="414"/>
        <v>0</v>
      </c>
      <c r="S589" s="286">
        <f t="shared" si="414"/>
        <v>0</v>
      </c>
      <c r="T589" s="213"/>
      <c r="U589" s="97"/>
    </row>
    <row r="590" spans="1:21" s="98" customFormat="1" ht="20.25" hidden="1" customHeight="1" x14ac:dyDescent="0.25">
      <c r="A590" s="167" t="s">
        <v>330</v>
      </c>
      <c r="B590" s="167"/>
      <c r="C590" s="167"/>
      <c r="D590" s="167"/>
      <c r="E590" s="180" t="s">
        <v>380</v>
      </c>
      <c r="F590" s="182" t="e">
        <f>+#REF!+#REF!+#REF!</f>
        <v>#REF!</v>
      </c>
      <c r="G590" s="182" t="e">
        <f>+#REF!+#REF!+Q590+R590+S590+#REF!</f>
        <v>#REF!</v>
      </c>
      <c r="H590" s="183" t="e">
        <f>+#REF!+#REF!+#REF!+#REF!+#REF!</f>
        <v>#REF!</v>
      </c>
      <c r="I590" s="108"/>
      <c r="J590" s="115"/>
      <c r="K590" s="115"/>
      <c r="L590" s="115"/>
      <c r="M590" s="176">
        <v>32113</v>
      </c>
      <c r="N590" s="177"/>
      <c r="O590" s="178" t="s">
        <v>38</v>
      </c>
      <c r="P590" s="177" t="s">
        <v>140</v>
      </c>
      <c r="Q590" s="287">
        <f t="shared" ref="Q590:S590" si="415">Q591</f>
        <v>0</v>
      </c>
      <c r="R590" s="287">
        <f t="shared" si="415"/>
        <v>0</v>
      </c>
      <c r="S590" s="287">
        <f t="shared" si="415"/>
        <v>0</v>
      </c>
      <c r="T590" s="213"/>
      <c r="U590" s="97"/>
    </row>
    <row r="591" spans="1:21" s="98" customFormat="1" ht="19.5" hidden="1" customHeight="1" x14ac:dyDescent="0.25">
      <c r="A591" s="167" t="s">
        <v>330</v>
      </c>
      <c r="B591" s="167"/>
      <c r="C591" s="167"/>
      <c r="D591" s="167"/>
      <c r="E591" s="167"/>
      <c r="F591" s="182" t="e">
        <f>+#REF!+#REF!+#REF!</f>
        <v>#REF!</v>
      </c>
      <c r="G591" s="182" t="e">
        <f>+#REF!+#REF!+Q591+R591+S591+#REF!</f>
        <v>#REF!</v>
      </c>
      <c r="H591" s="183" t="e">
        <f>+#REF!+#REF!+#REF!+#REF!+#REF!</f>
        <v>#REF!</v>
      </c>
      <c r="I591" s="123"/>
      <c r="J591" s="115"/>
      <c r="K591" s="115"/>
      <c r="L591" s="115"/>
      <c r="M591" s="9"/>
      <c r="N591" s="155">
        <v>321130</v>
      </c>
      <c r="O591" s="156" t="s">
        <v>38</v>
      </c>
      <c r="P591" s="157" t="s">
        <v>140</v>
      </c>
      <c r="Q591" s="289">
        <v>0</v>
      </c>
      <c r="R591" s="289"/>
      <c r="S591" s="289">
        <f>+Q591+R591</f>
        <v>0</v>
      </c>
      <c r="T591" s="213"/>
      <c r="U591" s="97"/>
    </row>
    <row r="592" spans="1:21" s="98" customFormat="1" ht="19.5" hidden="1" customHeight="1" x14ac:dyDescent="0.25">
      <c r="A592" s="167" t="s">
        <v>330</v>
      </c>
      <c r="B592" s="167"/>
      <c r="C592" s="167"/>
      <c r="D592" s="180" t="s">
        <v>379</v>
      </c>
      <c r="E592" s="180" t="s">
        <v>380</v>
      </c>
      <c r="F592" s="182" t="e">
        <f>+#REF!+#REF!+#REF!</f>
        <v>#REF!</v>
      </c>
      <c r="G592" s="182" t="e">
        <f>+#REF!+#REF!+Q592+R592+S592+#REF!</f>
        <v>#REF!</v>
      </c>
      <c r="H592" s="183" t="e">
        <f>+#REF!+#REF!+#REF!+#REF!+#REF!</f>
        <v>#REF!</v>
      </c>
      <c r="I592" s="123"/>
      <c r="J592" s="115"/>
      <c r="K592" s="115"/>
      <c r="L592" s="115">
        <v>3212</v>
      </c>
      <c r="M592" s="115"/>
      <c r="N592" s="116"/>
      <c r="O592" s="126" t="s">
        <v>38</v>
      </c>
      <c r="P592" s="111" t="s">
        <v>143</v>
      </c>
      <c r="Q592" s="286">
        <f t="shared" ref="Q592:R592" si="416">Q593+Q595</f>
        <v>0</v>
      </c>
      <c r="R592" s="286">
        <f t="shared" si="416"/>
        <v>0</v>
      </c>
      <c r="S592" s="286">
        <f t="shared" ref="S592" si="417">S593+S595</f>
        <v>0</v>
      </c>
      <c r="T592" s="213"/>
      <c r="U592" s="97"/>
    </row>
    <row r="593" spans="1:21" s="98" customFormat="1" ht="20.25" hidden="1" customHeight="1" x14ac:dyDescent="0.25">
      <c r="A593" s="167" t="s">
        <v>330</v>
      </c>
      <c r="B593" s="167"/>
      <c r="C593" s="167"/>
      <c r="D593" s="167"/>
      <c r="E593" s="180" t="s">
        <v>380</v>
      </c>
      <c r="F593" s="182" t="e">
        <f>+#REF!+#REF!+#REF!</f>
        <v>#REF!</v>
      </c>
      <c r="G593" s="182" t="e">
        <f>+#REF!+#REF!+Q593+R593+S593+#REF!</f>
        <v>#REF!</v>
      </c>
      <c r="H593" s="183" t="e">
        <f>+#REF!+#REF!+#REF!+#REF!+#REF!</f>
        <v>#REF!</v>
      </c>
      <c r="I593" s="108"/>
      <c r="J593" s="115"/>
      <c r="K593" s="115"/>
      <c r="L593" s="115"/>
      <c r="M593" s="176">
        <v>32121</v>
      </c>
      <c r="N593" s="177"/>
      <c r="O593" s="178" t="s">
        <v>38</v>
      </c>
      <c r="P593" s="177" t="s">
        <v>144</v>
      </c>
      <c r="Q593" s="287">
        <f t="shared" ref="Q593:S593" si="418">Q594</f>
        <v>0</v>
      </c>
      <c r="R593" s="287">
        <f t="shared" si="418"/>
        <v>0</v>
      </c>
      <c r="S593" s="287">
        <f t="shared" si="418"/>
        <v>0</v>
      </c>
      <c r="T593" s="213"/>
      <c r="U593" s="97"/>
    </row>
    <row r="594" spans="1:21" s="98" customFormat="1" ht="19.5" hidden="1" customHeight="1" x14ac:dyDescent="0.25">
      <c r="A594" s="167" t="s">
        <v>330</v>
      </c>
      <c r="B594" s="167"/>
      <c r="C594" s="167"/>
      <c r="D594" s="167"/>
      <c r="E594" s="167"/>
      <c r="F594" s="182" t="e">
        <f>+#REF!+#REF!+#REF!</f>
        <v>#REF!</v>
      </c>
      <c r="G594" s="182" t="e">
        <f>+#REF!+#REF!+Q594+R594+S594+#REF!</f>
        <v>#REF!</v>
      </c>
      <c r="H594" s="183" t="e">
        <f>+#REF!+#REF!+#REF!+#REF!+#REF!</f>
        <v>#REF!</v>
      </c>
      <c r="I594" s="123"/>
      <c r="J594" s="115"/>
      <c r="K594" s="115"/>
      <c r="L594" s="115"/>
      <c r="M594" s="9"/>
      <c r="N594" s="155">
        <v>321210</v>
      </c>
      <c r="O594" s="156" t="s">
        <v>38</v>
      </c>
      <c r="P594" s="157" t="s">
        <v>144</v>
      </c>
      <c r="Q594" s="289">
        <v>0</v>
      </c>
      <c r="R594" s="289"/>
      <c r="S594" s="289">
        <f>+Q594+R594</f>
        <v>0</v>
      </c>
      <c r="T594" s="213"/>
      <c r="U594" s="97"/>
    </row>
    <row r="595" spans="1:21" s="98" customFormat="1" ht="20.25" hidden="1" customHeight="1" x14ac:dyDescent="0.25">
      <c r="A595" s="167" t="s">
        <v>330</v>
      </c>
      <c r="B595" s="167"/>
      <c r="C595" s="167"/>
      <c r="D595" s="167"/>
      <c r="E595" s="180" t="s">
        <v>380</v>
      </c>
      <c r="F595" s="182" t="e">
        <f>+#REF!+#REF!+#REF!</f>
        <v>#REF!</v>
      </c>
      <c r="G595" s="182" t="e">
        <f>+#REF!+#REF!+Q595+R595+S595+#REF!</f>
        <v>#REF!</v>
      </c>
      <c r="H595" s="183" t="e">
        <f>+#REF!+#REF!+#REF!+#REF!+#REF!</f>
        <v>#REF!</v>
      </c>
      <c r="I595" s="108"/>
      <c r="J595" s="115"/>
      <c r="K595" s="115"/>
      <c r="L595" s="115"/>
      <c r="M595" s="176">
        <v>32123</v>
      </c>
      <c r="N595" s="177"/>
      <c r="O595" s="178" t="s">
        <v>38</v>
      </c>
      <c r="P595" s="177" t="s">
        <v>145</v>
      </c>
      <c r="Q595" s="287">
        <f t="shared" ref="Q595:S595" si="419">Q596</f>
        <v>0</v>
      </c>
      <c r="R595" s="287">
        <f t="shared" si="419"/>
        <v>0</v>
      </c>
      <c r="S595" s="287">
        <f t="shared" si="419"/>
        <v>0</v>
      </c>
      <c r="T595" s="213"/>
      <c r="U595" s="97"/>
    </row>
    <row r="596" spans="1:21" s="98" customFormat="1" ht="19.5" hidden="1" customHeight="1" x14ac:dyDescent="0.25">
      <c r="A596" s="167" t="s">
        <v>330</v>
      </c>
      <c r="B596" s="167"/>
      <c r="C596" s="167"/>
      <c r="D596" s="167"/>
      <c r="E596" s="167"/>
      <c r="F596" s="182" t="e">
        <f>+#REF!+#REF!+#REF!</f>
        <v>#REF!</v>
      </c>
      <c r="G596" s="182" t="e">
        <f>+#REF!+#REF!+Q596+R596+S596+#REF!</f>
        <v>#REF!</v>
      </c>
      <c r="H596" s="183" t="e">
        <f>+#REF!+#REF!+#REF!+#REF!+#REF!</f>
        <v>#REF!</v>
      </c>
      <c r="I596" s="123"/>
      <c r="J596" s="115"/>
      <c r="K596" s="115"/>
      <c r="L596" s="115"/>
      <c r="M596" s="9"/>
      <c r="N596" s="155">
        <v>321230</v>
      </c>
      <c r="O596" s="156" t="s">
        <v>38</v>
      </c>
      <c r="P596" s="157" t="s">
        <v>145</v>
      </c>
      <c r="Q596" s="289">
        <v>0</v>
      </c>
      <c r="R596" s="289"/>
      <c r="S596" s="289">
        <f>+Q596+R596</f>
        <v>0</v>
      </c>
      <c r="T596" s="213"/>
      <c r="U596" s="97"/>
    </row>
    <row r="597" spans="1:21" s="98" customFormat="1" ht="19.5" hidden="1" customHeight="1" x14ac:dyDescent="0.25">
      <c r="A597" s="167" t="s">
        <v>330</v>
      </c>
      <c r="B597" s="167"/>
      <c r="C597" s="167"/>
      <c r="D597" s="180" t="s">
        <v>379</v>
      </c>
      <c r="E597" s="180" t="s">
        <v>380</v>
      </c>
      <c r="F597" s="182" t="e">
        <f>+#REF!+#REF!+#REF!</f>
        <v>#REF!</v>
      </c>
      <c r="G597" s="182" t="e">
        <f>+#REF!+#REF!+Q597+R597+S597+#REF!</f>
        <v>#REF!</v>
      </c>
      <c r="H597" s="183" t="e">
        <f>+#REF!+#REF!+#REF!+#REF!+#REF!</f>
        <v>#REF!</v>
      </c>
      <c r="I597" s="123"/>
      <c r="J597" s="115"/>
      <c r="K597" s="115"/>
      <c r="L597" s="115">
        <v>3213</v>
      </c>
      <c r="M597" s="115"/>
      <c r="N597" s="116"/>
      <c r="O597" s="126" t="s">
        <v>38</v>
      </c>
      <c r="P597" s="111" t="s">
        <v>146</v>
      </c>
      <c r="Q597" s="286">
        <f t="shared" ref="Q597:S597" si="420">Q598</f>
        <v>0</v>
      </c>
      <c r="R597" s="286">
        <f t="shared" si="420"/>
        <v>0</v>
      </c>
      <c r="S597" s="286">
        <f t="shared" si="420"/>
        <v>0</v>
      </c>
      <c r="T597" s="213"/>
      <c r="U597" s="97"/>
    </row>
    <row r="598" spans="1:21" s="98" customFormat="1" ht="20.25" hidden="1" customHeight="1" x14ac:dyDescent="0.25">
      <c r="A598" s="167" t="s">
        <v>330</v>
      </c>
      <c r="B598" s="167"/>
      <c r="C598" s="167"/>
      <c r="D598" s="167"/>
      <c r="E598" s="180" t="s">
        <v>380</v>
      </c>
      <c r="F598" s="182" t="e">
        <f>+#REF!+#REF!+#REF!</f>
        <v>#REF!</v>
      </c>
      <c r="G598" s="182" t="e">
        <f>+#REF!+#REF!+Q598+R598+S598+#REF!</f>
        <v>#REF!</v>
      </c>
      <c r="H598" s="183" t="e">
        <f>+#REF!+#REF!+#REF!+#REF!+#REF!</f>
        <v>#REF!</v>
      </c>
      <c r="I598" s="108"/>
      <c r="J598" s="115"/>
      <c r="K598" s="115"/>
      <c r="L598" s="115"/>
      <c r="M598" s="176">
        <v>32131</v>
      </c>
      <c r="N598" s="177"/>
      <c r="O598" s="178" t="s">
        <v>38</v>
      </c>
      <c r="P598" s="177" t="s">
        <v>147</v>
      </c>
      <c r="Q598" s="287">
        <f t="shared" ref="Q598:S598" si="421">Q599</f>
        <v>0</v>
      </c>
      <c r="R598" s="287">
        <f t="shared" si="421"/>
        <v>0</v>
      </c>
      <c r="S598" s="287">
        <f t="shared" si="421"/>
        <v>0</v>
      </c>
      <c r="T598" s="213"/>
      <c r="U598" s="97"/>
    </row>
    <row r="599" spans="1:21" s="98" customFormat="1" ht="19.5" hidden="1" customHeight="1" x14ac:dyDescent="0.25">
      <c r="A599" s="167" t="s">
        <v>330</v>
      </c>
      <c r="B599" s="167"/>
      <c r="C599" s="167"/>
      <c r="D599" s="167"/>
      <c r="E599" s="167"/>
      <c r="F599" s="182" t="e">
        <f>+#REF!+#REF!+#REF!</f>
        <v>#REF!</v>
      </c>
      <c r="G599" s="182" t="e">
        <f>+#REF!+#REF!+Q599+R599+S599+#REF!</f>
        <v>#REF!</v>
      </c>
      <c r="H599" s="183" t="e">
        <f>+#REF!+#REF!+#REF!+#REF!+#REF!</f>
        <v>#REF!</v>
      </c>
      <c r="I599" s="123"/>
      <c r="J599" s="115"/>
      <c r="K599" s="115"/>
      <c r="L599" s="115"/>
      <c r="M599" s="9"/>
      <c r="N599" s="155">
        <v>321310</v>
      </c>
      <c r="O599" s="156" t="s">
        <v>38</v>
      </c>
      <c r="P599" s="157" t="s">
        <v>148</v>
      </c>
      <c r="Q599" s="289">
        <v>0</v>
      </c>
      <c r="R599" s="289"/>
      <c r="S599" s="289">
        <f>+Q599+R599</f>
        <v>0</v>
      </c>
      <c r="T599" s="213"/>
      <c r="U599" s="97"/>
    </row>
    <row r="600" spans="1:21" s="194" customFormat="1" ht="20.25" hidden="1" customHeight="1" x14ac:dyDescent="0.25">
      <c r="A600" s="172" t="s">
        <v>330</v>
      </c>
      <c r="B600" s="172"/>
      <c r="C600" s="195" t="s">
        <v>376</v>
      </c>
      <c r="D600" s="195" t="s">
        <v>379</v>
      </c>
      <c r="E600" s="195" t="s">
        <v>380</v>
      </c>
      <c r="F600" s="187" t="e">
        <f>+#REF!+#REF!+#REF!</f>
        <v>#REF!</v>
      </c>
      <c r="G600" s="187" t="e">
        <f>+#REF!+#REF!+Q600+R600+S600+#REF!</f>
        <v>#REF!</v>
      </c>
      <c r="H600" s="188" t="e">
        <f>+#REF!+#REF!+#REF!+#REF!+#REF!</f>
        <v>#REF!</v>
      </c>
      <c r="I600" s="108"/>
      <c r="J600" s="115"/>
      <c r="K600" s="115">
        <v>322</v>
      </c>
      <c r="L600" s="115"/>
      <c r="M600" s="115"/>
      <c r="N600" s="116"/>
      <c r="O600" s="10" t="s">
        <v>38</v>
      </c>
      <c r="P600" s="111" t="s">
        <v>151</v>
      </c>
      <c r="Q600" s="286">
        <f t="shared" ref="Q600:R600" si="422">Q601+Q607</f>
        <v>0</v>
      </c>
      <c r="R600" s="286">
        <f t="shared" si="422"/>
        <v>0</v>
      </c>
      <c r="S600" s="286">
        <f t="shared" ref="S600" si="423">S601+S607</f>
        <v>0</v>
      </c>
      <c r="T600" s="213"/>
      <c r="U600" s="97"/>
    </row>
    <row r="601" spans="1:21" s="98" customFormat="1" ht="19.5" hidden="1" customHeight="1" x14ac:dyDescent="0.25">
      <c r="A601" s="167" t="s">
        <v>330</v>
      </c>
      <c r="B601" s="167"/>
      <c r="C601" s="167"/>
      <c r="D601" s="180" t="s">
        <v>379</v>
      </c>
      <c r="E601" s="180" t="s">
        <v>380</v>
      </c>
      <c r="F601" s="182" t="e">
        <f>+#REF!+#REF!+#REF!</f>
        <v>#REF!</v>
      </c>
      <c r="G601" s="182" t="e">
        <f>+#REF!+#REF!+Q601+R601+S601+#REF!</f>
        <v>#REF!</v>
      </c>
      <c r="H601" s="183" t="e">
        <f>+#REF!+#REF!+#REF!+#REF!+#REF!</f>
        <v>#REF!</v>
      </c>
      <c r="I601" s="123"/>
      <c r="J601" s="115"/>
      <c r="K601" s="115"/>
      <c r="L601" s="115">
        <v>3221</v>
      </c>
      <c r="M601" s="115"/>
      <c r="N601" s="116"/>
      <c r="O601" s="126" t="s">
        <v>38</v>
      </c>
      <c r="P601" s="111" t="s">
        <v>152</v>
      </c>
      <c r="Q601" s="286">
        <f t="shared" ref="Q601:R601" si="424">Q602+Q605</f>
        <v>0</v>
      </c>
      <c r="R601" s="286">
        <f t="shared" si="424"/>
        <v>0</v>
      </c>
      <c r="S601" s="286">
        <f t="shared" ref="S601" si="425">S602+S605</f>
        <v>0</v>
      </c>
      <c r="T601" s="213"/>
      <c r="U601" s="97"/>
    </row>
    <row r="602" spans="1:21" s="98" customFormat="1" ht="20.25" hidden="1" customHeight="1" x14ac:dyDescent="0.25">
      <c r="A602" s="167" t="s">
        <v>330</v>
      </c>
      <c r="B602" s="167"/>
      <c r="C602" s="167"/>
      <c r="D602" s="167"/>
      <c r="E602" s="180" t="s">
        <v>380</v>
      </c>
      <c r="F602" s="182" t="e">
        <f>+#REF!+#REF!+#REF!</f>
        <v>#REF!</v>
      </c>
      <c r="G602" s="182" t="e">
        <f>+#REF!+#REF!+Q602+R602+S602+#REF!</f>
        <v>#REF!</v>
      </c>
      <c r="H602" s="183" t="e">
        <f>+#REF!+#REF!+#REF!+#REF!+#REF!</f>
        <v>#REF!</v>
      </c>
      <c r="I602" s="108"/>
      <c r="J602" s="115"/>
      <c r="K602" s="115"/>
      <c r="L602" s="115"/>
      <c r="M602" s="176">
        <v>32211</v>
      </c>
      <c r="N602" s="177"/>
      <c r="O602" s="178" t="s">
        <v>38</v>
      </c>
      <c r="P602" s="177" t="s">
        <v>153</v>
      </c>
      <c r="Q602" s="287">
        <f t="shared" ref="Q602:R602" si="426">Q603+Q604</f>
        <v>0</v>
      </c>
      <c r="R602" s="287">
        <f t="shared" si="426"/>
        <v>0</v>
      </c>
      <c r="S602" s="287">
        <f t="shared" ref="S602" si="427">S603+S604</f>
        <v>0</v>
      </c>
      <c r="T602" s="213"/>
      <c r="U602" s="97"/>
    </row>
    <row r="603" spans="1:21" s="98" customFormat="1" ht="19.5" hidden="1" customHeight="1" x14ac:dyDescent="0.25">
      <c r="A603" s="167" t="s">
        <v>330</v>
      </c>
      <c r="B603" s="167"/>
      <c r="C603" s="167"/>
      <c r="D603" s="167"/>
      <c r="E603" s="167"/>
      <c r="F603" s="182" t="e">
        <f>+#REF!+#REF!+#REF!</f>
        <v>#REF!</v>
      </c>
      <c r="G603" s="182" t="e">
        <f>+#REF!+#REF!+Q603+R603+S603+#REF!</f>
        <v>#REF!</v>
      </c>
      <c r="H603" s="183" t="e">
        <f>+#REF!+#REF!+#REF!+#REF!+#REF!</f>
        <v>#REF!</v>
      </c>
      <c r="I603" s="123"/>
      <c r="J603" s="115"/>
      <c r="K603" s="115"/>
      <c r="L603" s="115"/>
      <c r="M603" s="9"/>
      <c r="N603" s="155">
        <v>322110</v>
      </c>
      <c r="O603" s="156" t="s">
        <v>38</v>
      </c>
      <c r="P603" s="157" t="s">
        <v>153</v>
      </c>
      <c r="Q603" s="289">
        <v>0</v>
      </c>
      <c r="R603" s="289"/>
      <c r="S603" s="289">
        <f t="shared" ref="S603:S604" si="428">+Q603+R603</f>
        <v>0</v>
      </c>
      <c r="T603" s="213"/>
      <c r="U603" s="97"/>
    </row>
    <row r="604" spans="1:21" s="98" customFormat="1" ht="19.5" hidden="1" customHeight="1" x14ac:dyDescent="0.25">
      <c r="A604" s="167" t="s">
        <v>330</v>
      </c>
      <c r="B604" s="167"/>
      <c r="C604" s="167"/>
      <c r="D604" s="167"/>
      <c r="E604" s="167"/>
      <c r="F604" s="182" t="e">
        <f>+#REF!+#REF!+#REF!</f>
        <v>#REF!</v>
      </c>
      <c r="G604" s="182" t="e">
        <f>+#REF!+#REF!+Q604+R604+S604+#REF!</f>
        <v>#REF!</v>
      </c>
      <c r="H604" s="183" t="e">
        <f>+#REF!+#REF!+#REF!+#REF!+#REF!</f>
        <v>#REF!</v>
      </c>
      <c r="I604" s="123"/>
      <c r="J604" s="115"/>
      <c r="K604" s="115"/>
      <c r="L604" s="115"/>
      <c r="M604" s="9"/>
      <c r="N604" s="155">
        <v>322111</v>
      </c>
      <c r="O604" s="156" t="s">
        <v>38</v>
      </c>
      <c r="P604" s="157" t="s">
        <v>155</v>
      </c>
      <c r="Q604" s="289">
        <v>0</v>
      </c>
      <c r="R604" s="289"/>
      <c r="S604" s="289">
        <f t="shared" si="428"/>
        <v>0</v>
      </c>
      <c r="T604" s="213"/>
      <c r="U604" s="97"/>
    </row>
    <row r="605" spans="1:21" s="98" customFormat="1" ht="20.25" hidden="1" customHeight="1" x14ac:dyDescent="0.25">
      <c r="A605" s="167" t="s">
        <v>330</v>
      </c>
      <c r="B605" s="167"/>
      <c r="C605" s="167"/>
      <c r="D605" s="167"/>
      <c r="E605" s="180" t="s">
        <v>380</v>
      </c>
      <c r="F605" s="182" t="e">
        <f>+#REF!+#REF!+#REF!</f>
        <v>#REF!</v>
      </c>
      <c r="G605" s="182" t="e">
        <f>+#REF!+#REF!+Q605+R605+S605+#REF!</f>
        <v>#REF!</v>
      </c>
      <c r="H605" s="183" t="e">
        <f>+#REF!+#REF!+#REF!+#REF!+#REF!</f>
        <v>#REF!</v>
      </c>
      <c r="I605" s="108"/>
      <c r="J605" s="115"/>
      <c r="K605" s="115"/>
      <c r="L605" s="115"/>
      <c r="M605" s="176">
        <v>32216</v>
      </c>
      <c r="N605" s="177"/>
      <c r="O605" s="178" t="s">
        <v>38</v>
      </c>
      <c r="P605" s="177" t="s">
        <v>162</v>
      </c>
      <c r="Q605" s="287">
        <f t="shared" ref="Q605:S605" si="429">Q606</f>
        <v>0</v>
      </c>
      <c r="R605" s="287">
        <f t="shared" si="429"/>
        <v>0</v>
      </c>
      <c r="S605" s="287">
        <f t="shared" si="429"/>
        <v>0</v>
      </c>
      <c r="T605" s="213"/>
      <c r="U605" s="97"/>
    </row>
    <row r="606" spans="1:21" s="98" customFormat="1" ht="19.5" hidden="1" customHeight="1" x14ac:dyDescent="0.25">
      <c r="A606" s="167" t="s">
        <v>330</v>
      </c>
      <c r="B606" s="167"/>
      <c r="C606" s="167"/>
      <c r="D606" s="167"/>
      <c r="E606" s="167"/>
      <c r="F606" s="182" t="e">
        <f>+#REF!+#REF!+#REF!</f>
        <v>#REF!</v>
      </c>
      <c r="G606" s="182" t="e">
        <f>+#REF!+#REF!+Q606+R606+S606+#REF!</f>
        <v>#REF!</v>
      </c>
      <c r="H606" s="183" t="e">
        <f>+#REF!+#REF!+#REF!+#REF!+#REF!</f>
        <v>#REF!</v>
      </c>
      <c r="I606" s="123"/>
      <c r="J606" s="115"/>
      <c r="K606" s="115"/>
      <c r="L606" s="115"/>
      <c r="M606" s="9"/>
      <c r="N606" s="155">
        <v>322160</v>
      </c>
      <c r="O606" s="156" t="s">
        <v>38</v>
      </c>
      <c r="P606" s="157" t="s">
        <v>162</v>
      </c>
      <c r="Q606" s="289">
        <v>0</v>
      </c>
      <c r="R606" s="289"/>
      <c r="S606" s="289">
        <f>+Q606+R606</f>
        <v>0</v>
      </c>
      <c r="T606" s="213"/>
      <c r="U606" s="97"/>
    </row>
    <row r="607" spans="1:21" s="98" customFormat="1" ht="19.5" hidden="1" customHeight="1" x14ac:dyDescent="0.25">
      <c r="A607" s="167" t="s">
        <v>330</v>
      </c>
      <c r="B607" s="167"/>
      <c r="C607" s="167"/>
      <c r="D607" s="180" t="s">
        <v>379</v>
      </c>
      <c r="E607" s="180" t="s">
        <v>380</v>
      </c>
      <c r="F607" s="182" t="e">
        <f>+#REF!+#REF!+#REF!</f>
        <v>#REF!</v>
      </c>
      <c r="G607" s="182" t="e">
        <f>+#REF!+#REF!+Q607+R607+S607+#REF!</f>
        <v>#REF!</v>
      </c>
      <c r="H607" s="183" t="e">
        <f>+#REF!+#REF!+#REF!+#REF!+#REF!</f>
        <v>#REF!</v>
      </c>
      <c r="I607" s="123"/>
      <c r="J607" s="115"/>
      <c r="K607" s="115"/>
      <c r="L607" s="115">
        <v>3223</v>
      </c>
      <c r="M607" s="115"/>
      <c r="N607" s="116"/>
      <c r="O607" s="126" t="s">
        <v>38</v>
      </c>
      <c r="P607" s="111" t="s">
        <v>170</v>
      </c>
      <c r="Q607" s="286">
        <f t="shared" ref="Q607:R607" si="430">Q608+Q611+Q613</f>
        <v>0</v>
      </c>
      <c r="R607" s="286">
        <f t="shared" si="430"/>
        <v>0</v>
      </c>
      <c r="S607" s="286">
        <f t="shared" ref="S607" si="431">S608+S611+S613</f>
        <v>0</v>
      </c>
      <c r="T607" s="213"/>
      <c r="U607" s="97"/>
    </row>
    <row r="608" spans="1:21" s="98" customFormat="1" ht="20.25" hidden="1" customHeight="1" x14ac:dyDescent="0.25">
      <c r="A608" s="167" t="s">
        <v>330</v>
      </c>
      <c r="B608" s="167"/>
      <c r="C608" s="167"/>
      <c r="D608" s="167"/>
      <c r="E608" s="180" t="s">
        <v>380</v>
      </c>
      <c r="F608" s="182" t="e">
        <f>+#REF!+#REF!+#REF!</f>
        <v>#REF!</v>
      </c>
      <c r="G608" s="182" t="e">
        <f>+#REF!+#REF!+Q608+R608+S608+#REF!</f>
        <v>#REF!</v>
      </c>
      <c r="H608" s="183" t="e">
        <f>+#REF!+#REF!+#REF!+#REF!+#REF!</f>
        <v>#REF!</v>
      </c>
      <c r="I608" s="108"/>
      <c r="J608" s="115"/>
      <c r="K608" s="115"/>
      <c r="L608" s="115"/>
      <c r="M608" s="176">
        <v>32231</v>
      </c>
      <c r="N608" s="177"/>
      <c r="O608" s="178" t="s">
        <v>38</v>
      </c>
      <c r="P608" s="177" t="s">
        <v>171</v>
      </c>
      <c r="Q608" s="287">
        <f t="shared" ref="Q608:R608" si="432">Q609+Q610</f>
        <v>0</v>
      </c>
      <c r="R608" s="287">
        <f t="shared" si="432"/>
        <v>0</v>
      </c>
      <c r="S608" s="287">
        <f t="shared" ref="S608" si="433">S609+S610</f>
        <v>0</v>
      </c>
      <c r="T608" s="213"/>
      <c r="U608" s="97"/>
    </row>
    <row r="609" spans="1:21" s="98" customFormat="1" ht="19.5" hidden="1" customHeight="1" x14ac:dyDescent="0.25">
      <c r="A609" s="167" t="s">
        <v>330</v>
      </c>
      <c r="B609" s="167"/>
      <c r="C609" s="167"/>
      <c r="D609" s="167"/>
      <c r="E609" s="167"/>
      <c r="F609" s="182" t="e">
        <f>+#REF!+#REF!+#REF!</f>
        <v>#REF!</v>
      </c>
      <c r="G609" s="182" t="e">
        <f>+#REF!+#REF!+Q609+R609+S609+#REF!</f>
        <v>#REF!</v>
      </c>
      <c r="H609" s="183" t="e">
        <f>+#REF!+#REF!+#REF!+#REF!+#REF!</f>
        <v>#REF!</v>
      </c>
      <c r="I609" s="123"/>
      <c r="J609" s="115"/>
      <c r="K609" s="115"/>
      <c r="L609" s="115"/>
      <c r="M609" s="9"/>
      <c r="N609" s="155">
        <v>322310</v>
      </c>
      <c r="O609" s="156" t="s">
        <v>38</v>
      </c>
      <c r="P609" s="157" t="s">
        <v>171</v>
      </c>
      <c r="Q609" s="289">
        <v>0</v>
      </c>
      <c r="R609" s="289"/>
      <c r="S609" s="289">
        <f t="shared" ref="S609:S610" si="434">+Q609+R609</f>
        <v>0</v>
      </c>
      <c r="T609" s="213"/>
      <c r="U609" s="97"/>
    </row>
    <row r="610" spans="1:21" s="98" customFormat="1" ht="19.5" hidden="1" customHeight="1" x14ac:dyDescent="0.25">
      <c r="A610" s="167" t="s">
        <v>330</v>
      </c>
      <c r="B610" s="167"/>
      <c r="C610" s="167"/>
      <c r="D610" s="167"/>
      <c r="E610" s="167"/>
      <c r="F610" s="182" t="e">
        <f>+#REF!+#REF!+#REF!</f>
        <v>#REF!</v>
      </c>
      <c r="G610" s="182" t="e">
        <f>+#REF!+#REF!+Q610+R610+S610+#REF!</f>
        <v>#REF!</v>
      </c>
      <c r="H610" s="183" t="e">
        <f>+#REF!+#REF!+#REF!+#REF!+#REF!</f>
        <v>#REF!</v>
      </c>
      <c r="I610" s="123"/>
      <c r="J610" s="115"/>
      <c r="K610" s="115"/>
      <c r="L610" s="115"/>
      <c r="M610" s="9"/>
      <c r="N610" s="155">
        <v>322311</v>
      </c>
      <c r="O610" s="156" t="s">
        <v>38</v>
      </c>
      <c r="P610" s="157" t="s">
        <v>172</v>
      </c>
      <c r="Q610" s="289">
        <v>0</v>
      </c>
      <c r="R610" s="289"/>
      <c r="S610" s="289">
        <f t="shared" si="434"/>
        <v>0</v>
      </c>
      <c r="T610" s="213"/>
      <c r="U610" s="97"/>
    </row>
    <row r="611" spans="1:21" s="98" customFormat="1" ht="20.25" hidden="1" customHeight="1" x14ac:dyDescent="0.25">
      <c r="A611" s="167" t="s">
        <v>330</v>
      </c>
      <c r="B611" s="167"/>
      <c r="C611" s="167"/>
      <c r="D611" s="167"/>
      <c r="E611" s="180" t="s">
        <v>380</v>
      </c>
      <c r="F611" s="182" t="e">
        <f>+#REF!+#REF!+#REF!</f>
        <v>#REF!</v>
      </c>
      <c r="G611" s="182" t="e">
        <f>+#REF!+#REF!+Q611+R611+S611+#REF!</f>
        <v>#REF!</v>
      </c>
      <c r="H611" s="183" t="e">
        <f>+#REF!+#REF!+#REF!+#REF!+#REF!</f>
        <v>#REF!</v>
      </c>
      <c r="I611" s="108"/>
      <c r="J611" s="115"/>
      <c r="K611" s="115"/>
      <c r="L611" s="115"/>
      <c r="M611" s="176">
        <v>32233</v>
      </c>
      <c r="N611" s="177"/>
      <c r="O611" s="178" t="s">
        <v>38</v>
      </c>
      <c r="P611" s="177" t="s">
        <v>173</v>
      </c>
      <c r="Q611" s="287">
        <f t="shared" ref="Q611:S611" si="435">Q612</f>
        <v>0</v>
      </c>
      <c r="R611" s="287">
        <f t="shared" si="435"/>
        <v>0</v>
      </c>
      <c r="S611" s="287">
        <f t="shared" si="435"/>
        <v>0</v>
      </c>
      <c r="T611" s="213"/>
      <c r="U611" s="97"/>
    </row>
    <row r="612" spans="1:21" s="98" customFormat="1" ht="19.5" hidden="1" customHeight="1" x14ac:dyDescent="0.25">
      <c r="A612" s="167" t="s">
        <v>330</v>
      </c>
      <c r="B612" s="167"/>
      <c r="C612" s="167"/>
      <c r="D612" s="167"/>
      <c r="E612" s="167"/>
      <c r="F612" s="182" t="e">
        <f>+#REF!+#REF!+#REF!</f>
        <v>#REF!</v>
      </c>
      <c r="G612" s="182" t="e">
        <f>+#REF!+#REF!+Q612+R612+S612+#REF!</f>
        <v>#REF!</v>
      </c>
      <c r="H612" s="183" t="e">
        <f>+#REF!+#REF!+#REF!+#REF!+#REF!</f>
        <v>#REF!</v>
      </c>
      <c r="I612" s="123"/>
      <c r="J612" s="115"/>
      <c r="K612" s="115"/>
      <c r="L612" s="115"/>
      <c r="M612" s="9"/>
      <c r="N612" s="155">
        <v>322330</v>
      </c>
      <c r="O612" s="156" t="s">
        <v>38</v>
      </c>
      <c r="P612" s="157" t="s">
        <v>173</v>
      </c>
      <c r="Q612" s="289">
        <v>0</v>
      </c>
      <c r="R612" s="289"/>
      <c r="S612" s="289">
        <f>+Q612+R612</f>
        <v>0</v>
      </c>
      <c r="T612" s="213"/>
      <c r="U612" s="97"/>
    </row>
    <row r="613" spans="1:21" s="98" customFormat="1" ht="19.5" hidden="1" customHeight="1" x14ac:dyDescent="0.25">
      <c r="A613" s="167"/>
      <c r="B613" s="167"/>
      <c r="C613" s="167"/>
      <c r="D613" s="167"/>
      <c r="E613" s="167"/>
      <c r="F613" s="182"/>
      <c r="G613" s="182"/>
      <c r="H613" s="183"/>
      <c r="I613" s="123"/>
      <c r="J613" s="115"/>
      <c r="K613" s="115"/>
      <c r="L613" s="115"/>
      <c r="M613" s="9" t="s">
        <v>447</v>
      </c>
      <c r="N613" s="222"/>
      <c r="O613" s="178" t="s">
        <v>38</v>
      </c>
      <c r="P613" s="177" t="s">
        <v>174</v>
      </c>
      <c r="Q613" s="287">
        <f t="shared" ref="Q613:S613" si="436">Q614</f>
        <v>0</v>
      </c>
      <c r="R613" s="287">
        <f t="shared" si="436"/>
        <v>0</v>
      </c>
      <c r="S613" s="287">
        <f t="shared" si="436"/>
        <v>0</v>
      </c>
      <c r="T613" s="213"/>
      <c r="U613" s="97"/>
    </row>
    <row r="614" spans="1:21" s="98" customFormat="1" ht="19.5" hidden="1" customHeight="1" x14ac:dyDescent="0.25">
      <c r="A614" s="167"/>
      <c r="B614" s="167"/>
      <c r="C614" s="167"/>
      <c r="D614" s="167"/>
      <c r="E614" s="167"/>
      <c r="F614" s="182"/>
      <c r="G614" s="182"/>
      <c r="H614" s="183"/>
      <c r="I614" s="123"/>
      <c r="J614" s="115"/>
      <c r="K614" s="115"/>
      <c r="L614" s="115"/>
      <c r="M614" s="9"/>
      <c r="N614" s="155">
        <v>322340</v>
      </c>
      <c r="O614" s="156" t="s">
        <v>38</v>
      </c>
      <c r="P614" s="157" t="s">
        <v>174</v>
      </c>
      <c r="Q614" s="289">
        <v>0</v>
      </c>
      <c r="R614" s="289"/>
      <c r="S614" s="289">
        <f>+Q614+R614</f>
        <v>0</v>
      </c>
      <c r="T614" s="213"/>
      <c r="U614" s="97"/>
    </row>
    <row r="615" spans="1:21" s="194" customFormat="1" ht="20.25" hidden="1" customHeight="1" x14ac:dyDescent="0.25">
      <c r="A615" s="172" t="s">
        <v>330</v>
      </c>
      <c r="B615" s="172"/>
      <c r="C615" s="195" t="s">
        <v>376</v>
      </c>
      <c r="D615" s="195" t="s">
        <v>379</v>
      </c>
      <c r="E615" s="195" t="s">
        <v>380</v>
      </c>
      <c r="F615" s="187" t="e">
        <f>+#REF!+#REF!+#REF!</f>
        <v>#REF!</v>
      </c>
      <c r="G615" s="187" t="e">
        <f>+#REF!+#REF!+Q615+R615+S615+#REF!</f>
        <v>#REF!</v>
      </c>
      <c r="H615" s="188" t="e">
        <f>+#REF!+#REF!+#REF!+#REF!+#REF!</f>
        <v>#REF!</v>
      </c>
      <c r="I615" s="108"/>
      <c r="J615" s="115"/>
      <c r="K615" s="115">
        <v>323</v>
      </c>
      <c r="L615" s="115"/>
      <c r="M615" s="115"/>
      <c r="N615" s="116"/>
      <c r="O615" s="10" t="s">
        <v>38</v>
      </c>
      <c r="P615" s="111" t="s">
        <v>182</v>
      </c>
      <c r="Q615" s="286">
        <f t="shared" ref="Q615:R615" si="437">Q616+Q619+Q624+Q630+Q635+Q638</f>
        <v>0</v>
      </c>
      <c r="R615" s="286">
        <f t="shared" si="437"/>
        <v>0</v>
      </c>
      <c r="S615" s="286">
        <f t="shared" ref="S615" si="438">S616+S619+S624+S630+S635+S638</f>
        <v>0</v>
      </c>
      <c r="T615" s="213"/>
      <c r="U615" s="97"/>
    </row>
    <row r="616" spans="1:21" s="98" customFormat="1" ht="19.5" hidden="1" customHeight="1" x14ac:dyDescent="0.25">
      <c r="A616" s="167" t="s">
        <v>330</v>
      </c>
      <c r="B616" s="167"/>
      <c r="C616" s="167"/>
      <c r="D616" s="180" t="s">
        <v>379</v>
      </c>
      <c r="E616" s="180" t="s">
        <v>380</v>
      </c>
      <c r="F616" s="182" t="e">
        <f>+#REF!+#REF!+#REF!</f>
        <v>#REF!</v>
      </c>
      <c r="G616" s="182" t="e">
        <f>+#REF!+#REF!+Q616+R616+S616+#REF!</f>
        <v>#REF!</v>
      </c>
      <c r="H616" s="183" t="e">
        <f>+#REF!+#REF!+#REF!+#REF!+#REF!</f>
        <v>#REF!</v>
      </c>
      <c r="I616" s="123"/>
      <c r="J616" s="115"/>
      <c r="K616" s="115"/>
      <c r="L616" s="115">
        <v>3231</v>
      </c>
      <c r="M616" s="115"/>
      <c r="N616" s="116"/>
      <c r="O616" s="126" t="s">
        <v>38</v>
      </c>
      <c r="P616" s="111" t="s">
        <v>183</v>
      </c>
      <c r="Q616" s="286">
        <f t="shared" ref="Q616:S616" si="439">Q617</f>
        <v>0</v>
      </c>
      <c r="R616" s="286">
        <f t="shared" si="439"/>
        <v>0</v>
      </c>
      <c r="S616" s="286">
        <f t="shared" si="439"/>
        <v>0</v>
      </c>
      <c r="T616" s="213"/>
      <c r="U616" s="97"/>
    </row>
    <row r="617" spans="1:21" s="98" customFormat="1" ht="20.25" hidden="1" customHeight="1" x14ac:dyDescent="0.25">
      <c r="A617" s="167" t="s">
        <v>330</v>
      </c>
      <c r="B617" s="167"/>
      <c r="C617" s="167"/>
      <c r="D617" s="167"/>
      <c r="E617" s="180" t="s">
        <v>380</v>
      </c>
      <c r="F617" s="182" t="e">
        <f>+#REF!+#REF!+#REF!</f>
        <v>#REF!</v>
      </c>
      <c r="G617" s="182" t="e">
        <f>+#REF!+#REF!+Q617+R617+S617+#REF!</f>
        <v>#REF!</v>
      </c>
      <c r="H617" s="183" t="e">
        <f>+#REF!+#REF!+#REF!+#REF!+#REF!</f>
        <v>#REF!</v>
      </c>
      <c r="I617" s="108"/>
      <c r="J617" s="115"/>
      <c r="K617" s="115"/>
      <c r="L617" s="115"/>
      <c r="M617" s="176">
        <v>32311</v>
      </c>
      <c r="N617" s="177"/>
      <c r="O617" s="178" t="s">
        <v>38</v>
      </c>
      <c r="P617" s="177" t="s">
        <v>184</v>
      </c>
      <c r="Q617" s="287">
        <f t="shared" ref="Q617:S617" si="440">Q618</f>
        <v>0</v>
      </c>
      <c r="R617" s="287">
        <f t="shared" si="440"/>
        <v>0</v>
      </c>
      <c r="S617" s="287">
        <f t="shared" si="440"/>
        <v>0</v>
      </c>
      <c r="T617" s="213"/>
      <c r="U617" s="97"/>
    </row>
    <row r="618" spans="1:21" s="98" customFormat="1" ht="19.5" hidden="1" customHeight="1" x14ac:dyDescent="0.25">
      <c r="A618" s="167" t="s">
        <v>330</v>
      </c>
      <c r="B618" s="167"/>
      <c r="C618" s="167"/>
      <c r="D618" s="167"/>
      <c r="E618" s="167"/>
      <c r="F618" s="182" t="e">
        <f>+#REF!+#REF!+#REF!</f>
        <v>#REF!</v>
      </c>
      <c r="G618" s="182" t="e">
        <f>+#REF!+#REF!+Q618+R618+S618+#REF!</f>
        <v>#REF!</v>
      </c>
      <c r="H618" s="183" t="e">
        <f>+#REF!+#REF!+#REF!+#REF!+#REF!</f>
        <v>#REF!</v>
      </c>
      <c r="I618" s="123"/>
      <c r="J618" s="115"/>
      <c r="K618" s="115"/>
      <c r="L618" s="115"/>
      <c r="M618" s="9"/>
      <c r="N618" s="155">
        <v>323110</v>
      </c>
      <c r="O618" s="156" t="s">
        <v>38</v>
      </c>
      <c r="P618" s="157" t="s">
        <v>184</v>
      </c>
      <c r="Q618" s="289">
        <v>0</v>
      </c>
      <c r="R618" s="289"/>
      <c r="S618" s="289">
        <f>+Q618+R618</f>
        <v>0</v>
      </c>
      <c r="T618" s="213"/>
      <c r="U618" s="97"/>
    </row>
    <row r="619" spans="1:21" s="98" customFormat="1" ht="19.5" hidden="1" customHeight="1" x14ac:dyDescent="0.25">
      <c r="A619" s="167" t="s">
        <v>330</v>
      </c>
      <c r="B619" s="167"/>
      <c r="C619" s="167"/>
      <c r="D619" s="180" t="s">
        <v>379</v>
      </c>
      <c r="E619" s="180" t="s">
        <v>380</v>
      </c>
      <c r="F619" s="182" t="e">
        <f>+#REF!+#REF!+#REF!</f>
        <v>#REF!</v>
      </c>
      <c r="G619" s="182" t="e">
        <f>+#REF!+#REF!+Q619+R619+S619+#REF!</f>
        <v>#REF!</v>
      </c>
      <c r="H619" s="183" t="e">
        <f>+#REF!+#REF!+#REF!+#REF!+#REF!</f>
        <v>#REF!</v>
      </c>
      <c r="I619" s="123"/>
      <c r="J619" s="115"/>
      <c r="K619" s="115"/>
      <c r="L619" s="115">
        <v>3232</v>
      </c>
      <c r="M619" s="115"/>
      <c r="N619" s="116"/>
      <c r="O619" s="126" t="s">
        <v>38</v>
      </c>
      <c r="P619" s="111" t="s">
        <v>189</v>
      </c>
      <c r="Q619" s="286">
        <f t="shared" ref="Q619:R619" si="441">Q620+Q622</f>
        <v>0</v>
      </c>
      <c r="R619" s="286">
        <f t="shared" si="441"/>
        <v>0</v>
      </c>
      <c r="S619" s="286">
        <f t="shared" ref="S619" si="442">S620+S622</f>
        <v>0</v>
      </c>
      <c r="T619" s="213"/>
      <c r="U619" s="97"/>
    </row>
    <row r="620" spans="1:21" s="98" customFormat="1" ht="20.25" hidden="1" customHeight="1" x14ac:dyDescent="0.25">
      <c r="A620" s="167" t="s">
        <v>330</v>
      </c>
      <c r="B620" s="167"/>
      <c r="C620" s="167"/>
      <c r="D620" s="167"/>
      <c r="E620" s="180" t="s">
        <v>380</v>
      </c>
      <c r="F620" s="182" t="e">
        <f>+#REF!+#REF!+#REF!</f>
        <v>#REF!</v>
      </c>
      <c r="G620" s="182" t="e">
        <f>+#REF!+#REF!+Q620+R620+S620+#REF!</f>
        <v>#REF!</v>
      </c>
      <c r="H620" s="183" t="e">
        <f>+#REF!+#REF!+#REF!+#REF!+#REF!</f>
        <v>#REF!</v>
      </c>
      <c r="I620" s="108"/>
      <c r="J620" s="115"/>
      <c r="K620" s="115"/>
      <c r="L620" s="115"/>
      <c r="M620" s="176">
        <v>32321</v>
      </c>
      <c r="N620" s="177"/>
      <c r="O620" s="178" t="s">
        <v>38</v>
      </c>
      <c r="P620" s="177" t="s">
        <v>375</v>
      </c>
      <c r="Q620" s="287">
        <f t="shared" ref="Q620:S620" si="443">Q621</f>
        <v>0</v>
      </c>
      <c r="R620" s="287">
        <f t="shared" si="443"/>
        <v>0</v>
      </c>
      <c r="S620" s="287">
        <f t="shared" si="443"/>
        <v>0</v>
      </c>
      <c r="T620" s="213"/>
      <c r="U620" s="97"/>
    </row>
    <row r="621" spans="1:21" s="98" customFormat="1" ht="19.5" hidden="1" customHeight="1" x14ac:dyDescent="0.25">
      <c r="A621" s="167" t="s">
        <v>330</v>
      </c>
      <c r="B621" s="167"/>
      <c r="C621" s="167"/>
      <c r="D621" s="167"/>
      <c r="E621" s="167"/>
      <c r="F621" s="182" t="e">
        <f>+#REF!+#REF!+#REF!</f>
        <v>#REF!</v>
      </c>
      <c r="G621" s="182" t="e">
        <f>+#REF!+#REF!+Q621+R621+S621+#REF!</f>
        <v>#REF!</v>
      </c>
      <c r="H621" s="183" t="e">
        <f>+#REF!+#REF!+#REF!+#REF!+#REF!</f>
        <v>#REF!</v>
      </c>
      <c r="I621" s="123"/>
      <c r="J621" s="115"/>
      <c r="K621" s="115"/>
      <c r="L621" s="115"/>
      <c r="M621" s="9"/>
      <c r="N621" s="155">
        <v>323210</v>
      </c>
      <c r="O621" s="156" t="s">
        <v>38</v>
      </c>
      <c r="P621" s="157" t="s">
        <v>375</v>
      </c>
      <c r="Q621" s="289">
        <v>0</v>
      </c>
      <c r="R621" s="289"/>
      <c r="S621" s="289">
        <f>+Q621+R621</f>
        <v>0</v>
      </c>
      <c r="T621" s="213"/>
      <c r="U621" s="97"/>
    </row>
    <row r="622" spans="1:21" s="98" customFormat="1" ht="20.25" hidden="1" customHeight="1" x14ac:dyDescent="0.25">
      <c r="A622" s="167" t="s">
        <v>330</v>
      </c>
      <c r="B622" s="167"/>
      <c r="C622" s="167"/>
      <c r="D622" s="167"/>
      <c r="E622" s="180" t="s">
        <v>380</v>
      </c>
      <c r="F622" s="182" t="e">
        <f>+#REF!+#REF!+#REF!</f>
        <v>#REF!</v>
      </c>
      <c r="G622" s="182" t="e">
        <f>+#REF!+#REF!+Q622+R622+S622+#REF!</f>
        <v>#REF!</v>
      </c>
      <c r="H622" s="183" t="e">
        <f>+#REF!+#REF!+#REF!+#REF!+#REF!</f>
        <v>#REF!</v>
      </c>
      <c r="I622" s="108"/>
      <c r="J622" s="115"/>
      <c r="K622" s="115"/>
      <c r="L622" s="115"/>
      <c r="M622" s="176">
        <v>32322</v>
      </c>
      <c r="N622" s="177"/>
      <c r="O622" s="178" t="s">
        <v>38</v>
      </c>
      <c r="P622" s="177" t="s">
        <v>190</v>
      </c>
      <c r="Q622" s="287">
        <f t="shared" ref="Q622:S622" si="444">Q623</f>
        <v>0</v>
      </c>
      <c r="R622" s="287">
        <f t="shared" si="444"/>
        <v>0</v>
      </c>
      <c r="S622" s="287">
        <f t="shared" si="444"/>
        <v>0</v>
      </c>
      <c r="T622" s="213"/>
      <c r="U622" s="97"/>
    </row>
    <row r="623" spans="1:21" s="98" customFormat="1" ht="19.5" hidden="1" customHeight="1" x14ac:dyDescent="0.25">
      <c r="A623" s="167" t="s">
        <v>330</v>
      </c>
      <c r="B623" s="167"/>
      <c r="C623" s="167"/>
      <c r="D623" s="167"/>
      <c r="E623" s="167"/>
      <c r="F623" s="182" t="e">
        <f>+#REF!+#REF!+#REF!</f>
        <v>#REF!</v>
      </c>
      <c r="G623" s="182" t="e">
        <f>+#REF!+#REF!+Q623+R623+S623+#REF!</f>
        <v>#REF!</v>
      </c>
      <c r="H623" s="183" t="e">
        <f>+#REF!+#REF!+#REF!+#REF!+#REF!</f>
        <v>#REF!</v>
      </c>
      <c r="I623" s="123"/>
      <c r="J623" s="115"/>
      <c r="K623" s="115"/>
      <c r="L623" s="115"/>
      <c r="M623" s="9"/>
      <c r="N623" s="155">
        <v>323220</v>
      </c>
      <c r="O623" s="156" t="s">
        <v>38</v>
      </c>
      <c r="P623" s="157" t="s">
        <v>190</v>
      </c>
      <c r="Q623" s="289">
        <v>0</v>
      </c>
      <c r="R623" s="289"/>
      <c r="S623" s="289">
        <f>+Q623+R623</f>
        <v>0</v>
      </c>
      <c r="T623" s="213"/>
      <c r="U623" s="97"/>
    </row>
    <row r="624" spans="1:21" s="98" customFormat="1" ht="19.5" hidden="1" customHeight="1" x14ac:dyDescent="0.25">
      <c r="A624" s="167" t="s">
        <v>330</v>
      </c>
      <c r="B624" s="167"/>
      <c r="C624" s="167"/>
      <c r="D624" s="180" t="s">
        <v>379</v>
      </c>
      <c r="E624" s="180" t="s">
        <v>380</v>
      </c>
      <c r="F624" s="182" t="e">
        <f>+#REF!+#REF!+#REF!</f>
        <v>#REF!</v>
      </c>
      <c r="G624" s="182" t="e">
        <f>+#REF!+#REF!+Q624+R624+S624+#REF!</f>
        <v>#REF!</v>
      </c>
      <c r="H624" s="183" t="e">
        <f>+#REF!+#REF!+#REF!+#REF!+#REF!</f>
        <v>#REF!</v>
      </c>
      <c r="I624" s="123"/>
      <c r="J624" s="115"/>
      <c r="K624" s="115"/>
      <c r="L624" s="115">
        <v>3234</v>
      </c>
      <c r="M624" s="115"/>
      <c r="N624" s="116"/>
      <c r="O624" s="126" t="s">
        <v>38</v>
      </c>
      <c r="P624" s="111" t="s">
        <v>194</v>
      </c>
      <c r="Q624" s="286">
        <f t="shared" ref="Q624:R624" si="445">Q625+Q627</f>
        <v>0</v>
      </c>
      <c r="R624" s="286">
        <f t="shared" si="445"/>
        <v>0</v>
      </c>
      <c r="S624" s="286">
        <f t="shared" ref="S624" si="446">S625+S627</f>
        <v>0</v>
      </c>
      <c r="T624" s="213"/>
      <c r="U624" s="97"/>
    </row>
    <row r="625" spans="1:21" s="98" customFormat="1" ht="20.25" hidden="1" customHeight="1" x14ac:dyDescent="0.25">
      <c r="A625" s="167" t="s">
        <v>330</v>
      </c>
      <c r="B625" s="167"/>
      <c r="C625" s="167"/>
      <c r="D625" s="167"/>
      <c r="E625" s="180" t="s">
        <v>380</v>
      </c>
      <c r="F625" s="182" t="e">
        <f>+#REF!+#REF!+#REF!</f>
        <v>#REF!</v>
      </c>
      <c r="G625" s="182" t="e">
        <f>+#REF!+#REF!+Q625+R625+S625+#REF!</f>
        <v>#REF!</v>
      </c>
      <c r="H625" s="183" t="e">
        <f>+#REF!+#REF!+#REF!+#REF!+#REF!</f>
        <v>#REF!</v>
      </c>
      <c r="I625" s="108"/>
      <c r="J625" s="115"/>
      <c r="K625" s="115"/>
      <c r="L625" s="115"/>
      <c r="M625" s="176">
        <v>32341</v>
      </c>
      <c r="N625" s="177"/>
      <c r="O625" s="178" t="s">
        <v>38</v>
      </c>
      <c r="P625" s="177" t="s">
        <v>195</v>
      </c>
      <c r="Q625" s="287">
        <f t="shared" ref="Q625:S625" si="447">Q626</f>
        <v>0</v>
      </c>
      <c r="R625" s="287">
        <f t="shared" si="447"/>
        <v>0</v>
      </c>
      <c r="S625" s="287">
        <f t="shared" si="447"/>
        <v>0</v>
      </c>
      <c r="T625" s="213"/>
      <c r="U625" s="97"/>
    </row>
    <row r="626" spans="1:21" s="98" customFormat="1" ht="19.5" hidden="1" customHeight="1" x14ac:dyDescent="0.25">
      <c r="A626" s="167" t="s">
        <v>330</v>
      </c>
      <c r="B626" s="167"/>
      <c r="C626" s="167"/>
      <c r="D626" s="167"/>
      <c r="E626" s="167"/>
      <c r="F626" s="182" t="e">
        <f>+#REF!+#REF!+#REF!</f>
        <v>#REF!</v>
      </c>
      <c r="G626" s="182" t="e">
        <f>+#REF!+#REF!+Q626+R626+S626+#REF!</f>
        <v>#REF!</v>
      </c>
      <c r="H626" s="183" t="e">
        <f>+#REF!+#REF!+#REF!+#REF!+#REF!</f>
        <v>#REF!</v>
      </c>
      <c r="I626" s="123"/>
      <c r="J626" s="115"/>
      <c r="K626" s="115"/>
      <c r="L626" s="115"/>
      <c r="M626" s="9"/>
      <c r="N626" s="155">
        <v>323410</v>
      </c>
      <c r="O626" s="156" t="s">
        <v>38</v>
      </c>
      <c r="P626" s="157" t="s">
        <v>195</v>
      </c>
      <c r="Q626" s="289">
        <v>0</v>
      </c>
      <c r="R626" s="289"/>
      <c r="S626" s="289">
        <f>+Q626+R626</f>
        <v>0</v>
      </c>
      <c r="T626" s="213"/>
      <c r="U626" s="97"/>
    </row>
    <row r="627" spans="1:21" s="98" customFormat="1" ht="20.25" hidden="1" customHeight="1" x14ac:dyDescent="0.25">
      <c r="A627" s="167" t="s">
        <v>330</v>
      </c>
      <c r="B627" s="167"/>
      <c r="C627" s="167"/>
      <c r="D627" s="167"/>
      <c r="E627" s="180" t="s">
        <v>380</v>
      </c>
      <c r="F627" s="182" t="e">
        <f>+#REF!+#REF!+#REF!</f>
        <v>#REF!</v>
      </c>
      <c r="G627" s="182" t="e">
        <f>+#REF!+#REF!+Q627+R627+S627+#REF!</f>
        <v>#REF!</v>
      </c>
      <c r="H627" s="183" t="e">
        <f>+#REF!+#REF!+#REF!+#REF!+#REF!</f>
        <v>#REF!</v>
      </c>
      <c r="I627" s="108"/>
      <c r="J627" s="115"/>
      <c r="K627" s="115"/>
      <c r="L627" s="115"/>
      <c r="M627" s="176">
        <v>32349</v>
      </c>
      <c r="N627" s="177"/>
      <c r="O627" s="178" t="s">
        <v>38</v>
      </c>
      <c r="P627" s="177" t="s">
        <v>197</v>
      </c>
      <c r="Q627" s="287">
        <f t="shared" ref="Q627:R627" si="448">Q628+Q629</f>
        <v>0</v>
      </c>
      <c r="R627" s="287">
        <f t="shared" si="448"/>
        <v>0</v>
      </c>
      <c r="S627" s="287">
        <f t="shared" ref="S627" si="449">S628+S629</f>
        <v>0</v>
      </c>
      <c r="T627" s="213"/>
      <c r="U627" s="97"/>
    </row>
    <row r="628" spans="1:21" s="98" customFormat="1" ht="19.5" hidden="1" customHeight="1" x14ac:dyDescent="0.25">
      <c r="A628" s="167" t="s">
        <v>330</v>
      </c>
      <c r="B628" s="167"/>
      <c r="C628" s="167"/>
      <c r="D628" s="167"/>
      <c r="E628" s="167"/>
      <c r="F628" s="182" t="e">
        <f>+#REF!+#REF!+#REF!</f>
        <v>#REF!</v>
      </c>
      <c r="G628" s="182" t="e">
        <f>+#REF!+#REF!+Q628+R628+S628+#REF!</f>
        <v>#REF!</v>
      </c>
      <c r="H628" s="183" t="e">
        <f>+#REF!+#REF!+#REF!+#REF!+#REF!</f>
        <v>#REF!</v>
      </c>
      <c r="I628" s="123"/>
      <c r="J628" s="115"/>
      <c r="K628" s="115"/>
      <c r="L628" s="115"/>
      <c r="M628" s="9"/>
      <c r="N628" s="155">
        <v>323490</v>
      </c>
      <c r="O628" s="156" t="s">
        <v>38</v>
      </c>
      <c r="P628" s="157" t="s">
        <v>197</v>
      </c>
      <c r="Q628" s="289">
        <v>0</v>
      </c>
      <c r="R628" s="289"/>
      <c r="S628" s="289">
        <f t="shared" ref="S628:S629" si="450">+Q628+R628</f>
        <v>0</v>
      </c>
      <c r="T628" s="213"/>
      <c r="U628" s="97"/>
    </row>
    <row r="629" spans="1:21" s="98" customFormat="1" ht="19.5" hidden="1" customHeight="1" x14ac:dyDescent="0.25">
      <c r="A629" s="167" t="s">
        <v>330</v>
      </c>
      <c r="B629" s="167"/>
      <c r="C629" s="167"/>
      <c r="D629" s="167"/>
      <c r="E629" s="167"/>
      <c r="F629" s="182" t="e">
        <f>+#REF!+#REF!+#REF!</f>
        <v>#REF!</v>
      </c>
      <c r="G629" s="182" t="e">
        <f>+#REF!+#REF!+Q629+R629+S629+#REF!</f>
        <v>#REF!</v>
      </c>
      <c r="H629" s="183" t="e">
        <f>+#REF!+#REF!+#REF!+#REF!+#REF!</f>
        <v>#REF!</v>
      </c>
      <c r="I629" s="123"/>
      <c r="J629" s="115"/>
      <c r="K629" s="115"/>
      <c r="L629" s="115"/>
      <c r="M629" s="9"/>
      <c r="N629" s="155">
        <v>323491</v>
      </c>
      <c r="O629" s="156" t="s">
        <v>38</v>
      </c>
      <c r="P629" s="157" t="s">
        <v>198</v>
      </c>
      <c r="Q629" s="289">
        <v>0</v>
      </c>
      <c r="R629" s="289"/>
      <c r="S629" s="289">
        <f t="shared" si="450"/>
        <v>0</v>
      </c>
      <c r="T629" s="213"/>
      <c r="U629" s="97"/>
    </row>
    <row r="630" spans="1:21" s="98" customFormat="1" ht="19.5" hidden="1" customHeight="1" x14ac:dyDescent="0.25">
      <c r="A630" s="167" t="s">
        <v>330</v>
      </c>
      <c r="B630" s="167"/>
      <c r="C630" s="167"/>
      <c r="D630" s="180" t="s">
        <v>379</v>
      </c>
      <c r="E630" s="180" t="s">
        <v>380</v>
      </c>
      <c r="F630" s="182" t="e">
        <f>+#REF!+#REF!+#REF!</f>
        <v>#REF!</v>
      </c>
      <c r="G630" s="182" t="e">
        <f>+#REF!+#REF!+Q630+R630+S630+#REF!</f>
        <v>#REF!</v>
      </c>
      <c r="H630" s="183" t="e">
        <f>+#REF!+#REF!+#REF!+#REF!+#REF!</f>
        <v>#REF!</v>
      </c>
      <c r="I630" s="123"/>
      <c r="J630" s="115"/>
      <c r="K630" s="115"/>
      <c r="L630" s="115">
        <v>3237</v>
      </c>
      <c r="M630" s="115"/>
      <c r="N630" s="116"/>
      <c r="O630" s="126" t="s">
        <v>38</v>
      </c>
      <c r="P630" s="111" t="s">
        <v>206</v>
      </c>
      <c r="Q630" s="286">
        <f t="shared" ref="Q630:R630" si="451">Q631+Q633</f>
        <v>0</v>
      </c>
      <c r="R630" s="286">
        <f t="shared" si="451"/>
        <v>0</v>
      </c>
      <c r="S630" s="286">
        <f t="shared" ref="S630" si="452">S631+S633</f>
        <v>0</v>
      </c>
      <c r="T630" s="213"/>
      <c r="U630" s="97"/>
    </row>
    <row r="631" spans="1:21" s="98" customFormat="1" ht="20.25" hidden="1" customHeight="1" x14ac:dyDescent="0.25">
      <c r="A631" s="167" t="s">
        <v>330</v>
      </c>
      <c r="B631" s="167"/>
      <c r="C631" s="167"/>
      <c r="D631" s="167"/>
      <c r="E631" s="180" t="s">
        <v>380</v>
      </c>
      <c r="F631" s="182" t="e">
        <f>+#REF!+#REF!+#REF!</f>
        <v>#REF!</v>
      </c>
      <c r="G631" s="182" t="e">
        <f>+#REF!+#REF!+Q631+R631+S631+#REF!</f>
        <v>#REF!</v>
      </c>
      <c r="H631" s="183" t="e">
        <f>+#REF!+#REF!+#REF!+#REF!+#REF!</f>
        <v>#REF!</v>
      </c>
      <c r="I631" s="108"/>
      <c r="J631" s="115"/>
      <c r="K631" s="115"/>
      <c r="L631" s="115"/>
      <c r="M631" s="176">
        <v>32372</v>
      </c>
      <c r="N631" s="177"/>
      <c r="O631" s="178" t="s">
        <v>38</v>
      </c>
      <c r="P631" s="177" t="s">
        <v>207</v>
      </c>
      <c r="Q631" s="287">
        <f t="shared" ref="Q631:S631" si="453">Q632</f>
        <v>0</v>
      </c>
      <c r="R631" s="287">
        <f t="shared" si="453"/>
        <v>0</v>
      </c>
      <c r="S631" s="287">
        <f t="shared" si="453"/>
        <v>0</v>
      </c>
      <c r="T631" s="213"/>
      <c r="U631" s="97"/>
    </row>
    <row r="632" spans="1:21" s="98" customFormat="1" ht="19.5" hidden="1" customHeight="1" x14ac:dyDescent="0.25">
      <c r="A632" s="167" t="s">
        <v>330</v>
      </c>
      <c r="B632" s="167"/>
      <c r="C632" s="167"/>
      <c r="D632" s="167"/>
      <c r="E632" s="167"/>
      <c r="F632" s="182" t="e">
        <f>+#REF!+#REF!+#REF!</f>
        <v>#REF!</v>
      </c>
      <c r="G632" s="182" t="e">
        <f>+#REF!+#REF!+Q632+R632+S632+#REF!</f>
        <v>#REF!</v>
      </c>
      <c r="H632" s="183" t="e">
        <f>+#REF!+#REF!+#REF!+#REF!+#REF!</f>
        <v>#REF!</v>
      </c>
      <c r="I632" s="123"/>
      <c r="J632" s="115"/>
      <c r="K632" s="115"/>
      <c r="L632" s="115"/>
      <c r="M632" s="9"/>
      <c r="N632" s="155">
        <v>323720</v>
      </c>
      <c r="O632" s="156" t="s">
        <v>38</v>
      </c>
      <c r="P632" s="157" t="s">
        <v>207</v>
      </c>
      <c r="Q632" s="289">
        <v>0</v>
      </c>
      <c r="R632" s="289"/>
      <c r="S632" s="289">
        <f>+Q632+R632</f>
        <v>0</v>
      </c>
      <c r="T632" s="213"/>
      <c r="U632" s="97"/>
    </row>
    <row r="633" spans="1:21" s="98" customFormat="1" ht="20.25" hidden="1" customHeight="1" x14ac:dyDescent="0.25">
      <c r="A633" s="167" t="s">
        <v>330</v>
      </c>
      <c r="B633" s="167"/>
      <c r="C633" s="167"/>
      <c r="D633" s="167"/>
      <c r="E633" s="180" t="s">
        <v>380</v>
      </c>
      <c r="F633" s="182" t="e">
        <f>+#REF!+#REF!+#REF!</f>
        <v>#REF!</v>
      </c>
      <c r="G633" s="182" t="e">
        <f>+#REF!+#REF!+Q633+R633+S633+#REF!</f>
        <v>#REF!</v>
      </c>
      <c r="H633" s="183" t="e">
        <f>+#REF!+#REF!+#REF!+#REF!+#REF!</f>
        <v>#REF!</v>
      </c>
      <c r="I633" s="108"/>
      <c r="J633" s="115"/>
      <c r="K633" s="115"/>
      <c r="L633" s="115"/>
      <c r="M633" s="176">
        <v>32373</v>
      </c>
      <c r="N633" s="177"/>
      <c r="O633" s="178" t="s">
        <v>38</v>
      </c>
      <c r="P633" s="177" t="s">
        <v>208</v>
      </c>
      <c r="Q633" s="287">
        <f t="shared" ref="Q633:S633" si="454">Q634</f>
        <v>0</v>
      </c>
      <c r="R633" s="287">
        <f t="shared" si="454"/>
        <v>0</v>
      </c>
      <c r="S633" s="287">
        <f t="shared" si="454"/>
        <v>0</v>
      </c>
      <c r="T633" s="213"/>
      <c r="U633" s="97"/>
    </row>
    <row r="634" spans="1:21" s="98" customFormat="1" ht="19.5" hidden="1" customHeight="1" x14ac:dyDescent="0.25">
      <c r="A634" s="167" t="s">
        <v>330</v>
      </c>
      <c r="B634" s="167"/>
      <c r="C634" s="167"/>
      <c r="D634" s="167"/>
      <c r="E634" s="167"/>
      <c r="F634" s="182" t="e">
        <f>+#REF!+#REF!+#REF!</f>
        <v>#REF!</v>
      </c>
      <c r="G634" s="182" t="e">
        <f>+#REF!+#REF!+Q634+R634+S634+#REF!</f>
        <v>#REF!</v>
      </c>
      <c r="H634" s="183" t="e">
        <f>+#REF!+#REF!+#REF!+#REF!+#REF!</f>
        <v>#REF!</v>
      </c>
      <c r="I634" s="123"/>
      <c r="J634" s="115"/>
      <c r="K634" s="115"/>
      <c r="L634" s="115"/>
      <c r="M634" s="9"/>
      <c r="N634" s="155">
        <v>323730</v>
      </c>
      <c r="O634" s="156" t="s">
        <v>38</v>
      </c>
      <c r="P634" s="157" t="s">
        <v>208</v>
      </c>
      <c r="Q634" s="289">
        <v>0</v>
      </c>
      <c r="R634" s="289"/>
      <c r="S634" s="289">
        <f>+Q634+R634</f>
        <v>0</v>
      </c>
      <c r="T634" s="213"/>
      <c r="U634" s="97"/>
    </row>
    <row r="635" spans="1:21" s="98" customFormat="1" ht="19.5" hidden="1" customHeight="1" x14ac:dyDescent="0.25">
      <c r="A635" s="167" t="s">
        <v>330</v>
      </c>
      <c r="B635" s="167"/>
      <c r="C635" s="167"/>
      <c r="D635" s="180" t="s">
        <v>379</v>
      </c>
      <c r="E635" s="180" t="s">
        <v>380</v>
      </c>
      <c r="F635" s="182" t="e">
        <f>+#REF!+#REF!+#REF!</f>
        <v>#REF!</v>
      </c>
      <c r="G635" s="182" t="e">
        <f>+#REF!+#REF!+Q635+R635+S635+#REF!</f>
        <v>#REF!</v>
      </c>
      <c r="H635" s="183" t="e">
        <f>+#REF!+#REF!+#REF!+#REF!+#REF!</f>
        <v>#REF!</v>
      </c>
      <c r="I635" s="123"/>
      <c r="J635" s="115"/>
      <c r="K635" s="115"/>
      <c r="L635" s="115">
        <v>3238</v>
      </c>
      <c r="M635" s="115"/>
      <c r="N635" s="116"/>
      <c r="O635" s="126" t="s">
        <v>38</v>
      </c>
      <c r="P635" s="111" t="s">
        <v>210</v>
      </c>
      <c r="Q635" s="286">
        <f t="shared" ref="Q635:S635" si="455">Q636</f>
        <v>0</v>
      </c>
      <c r="R635" s="286">
        <f t="shared" si="455"/>
        <v>0</v>
      </c>
      <c r="S635" s="286">
        <f t="shared" si="455"/>
        <v>0</v>
      </c>
      <c r="T635" s="213"/>
      <c r="U635" s="97"/>
    </row>
    <row r="636" spans="1:21" s="98" customFormat="1" ht="20.25" hidden="1" customHeight="1" x14ac:dyDescent="0.25">
      <c r="A636" s="167" t="s">
        <v>330</v>
      </c>
      <c r="B636" s="167"/>
      <c r="C636" s="167"/>
      <c r="D636" s="167"/>
      <c r="E636" s="180" t="s">
        <v>380</v>
      </c>
      <c r="F636" s="182" t="e">
        <f>+#REF!+#REF!+#REF!</f>
        <v>#REF!</v>
      </c>
      <c r="G636" s="182" t="e">
        <f>+#REF!+#REF!+Q636+R636+S636+#REF!</f>
        <v>#REF!</v>
      </c>
      <c r="H636" s="183" t="e">
        <f>+#REF!+#REF!+#REF!+#REF!+#REF!</f>
        <v>#REF!</v>
      </c>
      <c r="I636" s="108"/>
      <c r="J636" s="115"/>
      <c r="K636" s="115"/>
      <c r="L636" s="115"/>
      <c r="M636" s="176">
        <v>32389</v>
      </c>
      <c r="N636" s="177"/>
      <c r="O636" s="178" t="s">
        <v>38</v>
      </c>
      <c r="P636" s="177" t="s">
        <v>211</v>
      </c>
      <c r="Q636" s="287">
        <f t="shared" ref="Q636:S636" si="456">Q637</f>
        <v>0</v>
      </c>
      <c r="R636" s="287">
        <f t="shared" si="456"/>
        <v>0</v>
      </c>
      <c r="S636" s="287">
        <f t="shared" si="456"/>
        <v>0</v>
      </c>
      <c r="T636" s="213"/>
      <c r="U636" s="97"/>
    </row>
    <row r="637" spans="1:21" s="98" customFormat="1" ht="19.5" hidden="1" customHeight="1" x14ac:dyDescent="0.25">
      <c r="A637" s="167" t="s">
        <v>330</v>
      </c>
      <c r="B637" s="167"/>
      <c r="C637" s="167"/>
      <c r="D637" s="167"/>
      <c r="E637" s="167"/>
      <c r="F637" s="182" t="e">
        <f>+#REF!+#REF!+#REF!</f>
        <v>#REF!</v>
      </c>
      <c r="G637" s="182" t="e">
        <f>+#REF!+#REF!+Q637+R637+S637+#REF!</f>
        <v>#REF!</v>
      </c>
      <c r="H637" s="183" t="e">
        <f>+#REF!+#REF!+#REF!+#REF!+#REF!</f>
        <v>#REF!</v>
      </c>
      <c r="I637" s="123"/>
      <c r="J637" s="115"/>
      <c r="K637" s="115"/>
      <c r="L637" s="115"/>
      <c r="M637" s="9"/>
      <c r="N637" s="155">
        <v>323890</v>
      </c>
      <c r="O637" s="156" t="s">
        <v>38</v>
      </c>
      <c r="P637" s="157" t="s">
        <v>211</v>
      </c>
      <c r="Q637" s="289">
        <v>0</v>
      </c>
      <c r="R637" s="289"/>
      <c r="S637" s="289">
        <f>+Q637+R637</f>
        <v>0</v>
      </c>
      <c r="T637" s="213"/>
      <c r="U637" s="97"/>
    </row>
    <row r="638" spans="1:21" s="98" customFormat="1" ht="19.5" hidden="1" customHeight="1" x14ac:dyDescent="0.25">
      <c r="A638" s="167" t="s">
        <v>330</v>
      </c>
      <c r="B638" s="167"/>
      <c r="C638" s="167"/>
      <c r="D638" s="180" t="s">
        <v>379</v>
      </c>
      <c r="E638" s="180" t="s">
        <v>380</v>
      </c>
      <c r="F638" s="182" t="e">
        <f>+#REF!+#REF!+#REF!</f>
        <v>#REF!</v>
      </c>
      <c r="G638" s="182" t="e">
        <f>+#REF!+#REF!+Q638+R638+S638+#REF!</f>
        <v>#REF!</v>
      </c>
      <c r="H638" s="183" t="e">
        <f>+#REF!+#REF!+#REF!+#REF!+#REF!</f>
        <v>#REF!</v>
      </c>
      <c r="I638" s="123"/>
      <c r="J638" s="115"/>
      <c r="K638" s="115"/>
      <c r="L638" s="115">
        <v>3239</v>
      </c>
      <c r="M638" s="115"/>
      <c r="N638" s="116"/>
      <c r="O638" s="126" t="s">
        <v>38</v>
      </c>
      <c r="P638" s="111" t="s">
        <v>212</v>
      </c>
      <c r="Q638" s="286">
        <f t="shared" ref="Q638:S638" si="457">Q639</f>
        <v>0</v>
      </c>
      <c r="R638" s="286">
        <f t="shared" si="457"/>
        <v>0</v>
      </c>
      <c r="S638" s="286">
        <f t="shared" si="457"/>
        <v>0</v>
      </c>
      <c r="T638" s="213"/>
      <c r="U638" s="97"/>
    </row>
    <row r="639" spans="1:21" s="98" customFormat="1" ht="20.25" hidden="1" customHeight="1" x14ac:dyDescent="0.25">
      <c r="A639" s="167" t="s">
        <v>330</v>
      </c>
      <c r="B639" s="167"/>
      <c r="C639" s="167"/>
      <c r="D639" s="167"/>
      <c r="E639" s="180" t="s">
        <v>380</v>
      </c>
      <c r="F639" s="182" t="e">
        <f>+#REF!+#REF!+#REF!</f>
        <v>#REF!</v>
      </c>
      <c r="G639" s="182" t="e">
        <f>+#REF!+#REF!+Q639+R639+S639+#REF!</f>
        <v>#REF!</v>
      </c>
      <c r="H639" s="183" t="e">
        <f>+#REF!+#REF!+#REF!+#REF!+#REF!</f>
        <v>#REF!</v>
      </c>
      <c r="I639" s="108"/>
      <c r="J639" s="115"/>
      <c r="K639" s="115"/>
      <c r="L639" s="115"/>
      <c r="M639" s="176">
        <v>32391</v>
      </c>
      <c r="N639" s="177"/>
      <c r="O639" s="178" t="s">
        <v>38</v>
      </c>
      <c r="P639" s="177" t="s">
        <v>213</v>
      </c>
      <c r="Q639" s="287">
        <f t="shared" ref="Q639:R639" si="458">Q640+Q641</f>
        <v>0</v>
      </c>
      <c r="R639" s="287">
        <f t="shared" si="458"/>
        <v>0</v>
      </c>
      <c r="S639" s="287">
        <f t="shared" ref="S639" si="459">S640+S641</f>
        <v>0</v>
      </c>
      <c r="T639" s="213"/>
      <c r="U639" s="97"/>
    </row>
    <row r="640" spans="1:21" s="98" customFormat="1" ht="19.5" hidden="1" customHeight="1" x14ac:dyDescent="0.25">
      <c r="A640" s="167" t="s">
        <v>330</v>
      </c>
      <c r="B640" s="167"/>
      <c r="C640" s="167"/>
      <c r="D640" s="167"/>
      <c r="E640" s="167"/>
      <c r="F640" s="182" t="e">
        <f>+#REF!+#REF!+#REF!</f>
        <v>#REF!</v>
      </c>
      <c r="G640" s="182" t="e">
        <f>+#REF!+#REF!+Q640+R640+S640+#REF!</f>
        <v>#REF!</v>
      </c>
      <c r="H640" s="183" t="e">
        <f>+#REF!+#REF!+#REF!+#REF!+#REF!</f>
        <v>#REF!</v>
      </c>
      <c r="I640" s="123"/>
      <c r="J640" s="115"/>
      <c r="K640" s="115"/>
      <c r="L640" s="115"/>
      <c r="M640" s="9"/>
      <c r="N640" s="155">
        <v>323910</v>
      </c>
      <c r="O640" s="156" t="s">
        <v>38</v>
      </c>
      <c r="P640" s="157" t="s">
        <v>213</v>
      </c>
      <c r="Q640" s="289">
        <v>0</v>
      </c>
      <c r="R640" s="289"/>
      <c r="S640" s="289">
        <f t="shared" ref="S640:S641" si="460">+Q640+R640</f>
        <v>0</v>
      </c>
      <c r="T640" s="213"/>
      <c r="U640" s="97"/>
    </row>
    <row r="641" spans="1:21" s="98" customFormat="1" ht="19.5" hidden="1" customHeight="1" x14ac:dyDescent="0.25">
      <c r="A641" s="167" t="s">
        <v>330</v>
      </c>
      <c r="B641" s="167"/>
      <c r="C641" s="167"/>
      <c r="D641" s="167"/>
      <c r="E641" s="167"/>
      <c r="F641" s="182" t="e">
        <f>+#REF!+#REF!+#REF!</f>
        <v>#REF!</v>
      </c>
      <c r="G641" s="182" t="e">
        <f>+#REF!+#REF!+Q641+R641+S641+#REF!</f>
        <v>#REF!</v>
      </c>
      <c r="H641" s="183" t="e">
        <f>+#REF!+#REF!+#REF!+#REF!+#REF!</f>
        <v>#REF!</v>
      </c>
      <c r="I641" s="123"/>
      <c r="J641" s="115"/>
      <c r="K641" s="115"/>
      <c r="L641" s="115"/>
      <c r="M641" s="9"/>
      <c r="N641" s="155">
        <v>323911</v>
      </c>
      <c r="O641" s="156" t="s">
        <v>38</v>
      </c>
      <c r="P641" s="157" t="s">
        <v>214</v>
      </c>
      <c r="Q641" s="289">
        <v>0</v>
      </c>
      <c r="R641" s="289"/>
      <c r="S641" s="289">
        <f t="shared" si="460"/>
        <v>0</v>
      </c>
      <c r="T641" s="213"/>
      <c r="U641" s="97"/>
    </row>
    <row r="642" spans="1:21" s="194" customFormat="1" ht="20.25" hidden="1" customHeight="1" x14ac:dyDescent="0.25">
      <c r="A642" s="172" t="s">
        <v>330</v>
      </c>
      <c r="B642" s="172"/>
      <c r="C642" s="195" t="s">
        <v>376</v>
      </c>
      <c r="D642" s="195" t="s">
        <v>379</v>
      </c>
      <c r="E642" s="195" t="s">
        <v>380</v>
      </c>
      <c r="F642" s="187" t="e">
        <f>+#REF!+#REF!+#REF!</f>
        <v>#REF!</v>
      </c>
      <c r="G642" s="187" t="e">
        <f>+#REF!+#REF!+Q642+R642+S642+#REF!</f>
        <v>#REF!</v>
      </c>
      <c r="H642" s="188" t="e">
        <f>+#REF!+#REF!+#REF!+#REF!+#REF!</f>
        <v>#REF!</v>
      </c>
      <c r="I642" s="108"/>
      <c r="J642" s="115"/>
      <c r="K642" s="115">
        <v>329</v>
      </c>
      <c r="L642" s="115"/>
      <c r="M642" s="115"/>
      <c r="N642" s="116"/>
      <c r="O642" s="10" t="s">
        <v>38</v>
      </c>
      <c r="P642" s="111" t="s">
        <v>225</v>
      </c>
      <c r="Q642" s="286">
        <f t="shared" ref="Q642:S642" si="461">Q643</f>
        <v>0</v>
      </c>
      <c r="R642" s="286">
        <f t="shared" si="461"/>
        <v>0</v>
      </c>
      <c r="S642" s="286">
        <f t="shared" si="461"/>
        <v>0</v>
      </c>
      <c r="T642" s="213"/>
      <c r="U642" s="97"/>
    </row>
    <row r="643" spans="1:21" s="98" customFormat="1" ht="19.5" hidden="1" customHeight="1" x14ac:dyDescent="0.25">
      <c r="A643" s="167" t="s">
        <v>330</v>
      </c>
      <c r="B643" s="167"/>
      <c r="C643" s="167"/>
      <c r="D643" s="180" t="s">
        <v>379</v>
      </c>
      <c r="E643" s="180" t="s">
        <v>380</v>
      </c>
      <c r="F643" s="182" t="e">
        <f>+#REF!+#REF!+#REF!</f>
        <v>#REF!</v>
      </c>
      <c r="G643" s="182" t="e">
        <f>+#REF!+#REF!+Q643+R643+S643+#REF!</f>
        <v>#REF!</v>
      </c>
      <c r="H643" s="183" t="e">
        <f>+#REF!+#REF!+#REF!+#REF!+#REF!</f>
        <v>#REF!</v>
      </c>
      <c r="I643" s="123"/>
      <c r="J643" s="115"/>
      <c r="K643" s="115"/>
      <c r="L643" s="115">
        <v>3293</v>
      </c>
      <c r="M643" s="115"/>
      <c r="N643" s="116"/>
      <c r="O643" s="126" t="s">
        <v>38</v>
      </c>
      <c r="P643" s="111" t="s">
        <v>232</v>
      </c>
      <c r="Q643" s="286">
        <f t="shared" ref="Q643:S643" si="462">Q644</f>
        <v>0</v>
      </c>
      <c r="R643" s="286">
        <f t="shared" si="462"/>
        <v>0</v>
      </c>
      <c r="S643" s="286">
        <f t="shared" si="462"/>
        <v>0</v>
      </c>
      <c r="T643" s="213"/>
      <c r="U643" s="97"/>
    </row>
    <row r="644" spans="1:21" s="98" customFormat="1" ht="20.25" hidden="1" customHeight="1" x14ac:dyDescent="0.25">
      <c r="A644" s="167" t="s">
        <v>330</v>
      </c>
      <c r="B644" s="167"/>
      <c r="C644" s="167"/>
      <c r="D644" s="167"/>
      <c r="E644" s="180" t="s">
        <v>380</v>
      </c>
      <c r="F644" s="182" t="e">
        <f>+#REF!+#REF!+#REF!</f>
        <v>#REF!</v>
      </c>
      <c r="G644" s="182" t="e">
        <f>+#REF!+#REF!+Q644+R644+S644+#REF!</f>
        <v>#REF!</v>
      </c>
      <c r="H644" s="183" t="e">
        <f>+#REF!+#REF!+#REF!+#REF!+#REF!</f>
        <v>#REF!</v>
      </c>
      <c r="I644" s="108"/>
      <c r="J644" s="115"/>
      <c r="K644" s="115"/>
      <c r="L644" s="115"/>
      <c r="M644" s="176">
        <v>32931</v>
      </c>
      <c r="N644" s="177"/>
      <c r="O644" s="178" t="s">
        <v>38</v>
      </c>
      <c r="P644" s="177" t="s">
        <v>232</v>
      </c>
      <c r="Q644" s="287">
        <f t="shared" ref="Q644:S644" si="463">Q645</f>
        <v>0</v>
      </c>
      <c r="R644" s="287">
        <f t="shared" si="463"/>
        <v>0</v>
      </c>
      <c r="S644" s="287">
        <f t="shared" si="463"/>
        <v>0</v>
      </c>
      <c r="T644" s="213"/>
      <c r="U644" s="97"/>
    </row>
    <row r="645" spans="1:21" s="98" customFormat="1" ht="19.5" hidden="1" customHeight="1" x14ac:dyDescent="0.25">
      <c r="A645" s="167" t="s">
        <v>330</v>
      </c>
      <c r="B645" s="167"/>
      <c r="C645" s="167"/>
      <c r="D645" s="167"/>
      <c r="E645" s="167"/>
      <c r="F645" s="182" t="e">
        <f>+#REF!+#REF!+#REF!</f>
        <v>#REF!</v>
      </c>
      <c r="G645" s="182" t="e">
        <f>+#REF!+#REF!+Q645+R645+S645+#REF!</f>
        <v>#REF!</v>
      </c>
      <c r="H645" s="183" t="e">
        <f>+#REF!+#REF!+#REF!+#REF!+#REF!</f>
        <v>#REF!</v>
      </c>
      <c r="I645" s="123"/>
      <c r="J645" s="115"/>
      <c r="K645" s="115"/>
      <c r="L645" s="115"/>
      <c r="M645" s="9"/>
      <c r="N645" s="155">
        <v>329310</v>
      </c>
      <c r="O645" s="156" t="s">
        <v>38</v>
      </c>
      <c r="P645" s="157" t="s">
        <v>232</v>
      </c>
      <c r="Q645" s="289">
        <v>0</v>
      </c>
      <c r="R645" s="289"/>
      <c r="S645" s="289">
        <f>+Q645+R645</f>
        <v>0</v>
      </c>
      <c r="T645" s="213"/>
      <c r="U645" s="97"/>
    </row>
    <row r="646" spans="1:21" s="98" customFormat="1" ht="38.25" hidden="1" customHeight="1" x14ac:dyDescent="0.25">
      <c r="A646" s="166" t="s">
        <v>330</v>
      </c>
      <c r="B646" s="180" t="s">
        <v>345</v>
      </c>
      <c r="C646" s="180" t="s">
        <v>376</v>
      </c>
      <c r="D646" s="180" t="s">
        <v>379</v>
      </c>
      <c r="E646" s="180" t="s">
        <v>380</v>
      </c>
      <c r="F646" s="182" t="e">
        <f>+#REF!+#REF!+#REF!</f>
        <v>#REF!</v>
      </c>
      <c r="G646" s="182" t="e">
        <f>+#REF!+#REF!+Q646+R646+S646+#REF!</f>
        <v>#REF!</v>
      </c>
      <c r="H646" s="183" t="e">
        <f>+#REF!+#REF!+#REF!+#REF!+#REF!</f>
        <v>#REF!</v>
      </c>
      <c r="I646" s="387" t="s">
        <v>340</v>
      </c>
      <c r="J646" s="388"/>
      <c r="K646" s="388"/>
      <c r="L646" s="388"/>
      <c r="M646" s="388"/>
      <c r="N646" s="388"/>
      <c r="O646" s="389"/>
      <c r="P646" s="95" t="s">
        <v>313</v>
      </c>
      <c r="Q646" s="96">
        <f t="shared" ref="Q646:S646" si="464">+Q647</f>
        <v>0</v>
      </c>
      <c r="R646" s="96">
        <f t="shared" si="464"/>
        <v>0</v>
      </c>
      <c r="S646" s="96">
        <f t="shared" si="464"/>
        <v>0</v>
      </c>
      <c r="T646" s="213"/>
      <c r="U646" s="97"/>
    </row>
    <row r="647" spans="1:21" s="175" customFormat="1" ht="21.75" hidden="1" customHeight="1" x14ac:dyDescent="0.25">
      <c r="A647" s="172" t="s">
        <v>330</v>
      </c>
      <c r="B647" s="172"/>
      <c r="C647" s="180" t="s">
        <v>376</v>
      </c>
      <c r="D647" s="180" t="s">
        <v>379</v>
      </c>
      <c r="E647" s="180" t="s">
        <v>380</v>
      </c>
      <c r="F647" s="182" t="e">
        <f>+#REF!+#REF!+#REF!</f>
        <v>#REF!</v>
      </c>
      <c r="G647" s="182" t="e">
        <f>+#REF!+#REF!+Q647+R647+S647+#REF!</f>
        <v>#REF!</v>
      </c>
      <c r="H647" s="183" t="e">
        <f>+#REF!+#REF!+#REF!+#REF!+#REF!</f>
        <v>#REF!</v>
      </c>
      <c r="I647" s="99"/>
      <c r="J647" s="99"/>
      <c r="K647" s="99"/>
      <c r="L647" s="99"/>
      <c r="M647" s="99"/>
      <c r="N647" s="99" t="str">
        <f>+O647</f>
        <v>5.5.</v>
      </c>
      <c r="O647" s="100" t="s">
        <v>38</v>
      </c>
      <c r="P647" s="101" t="s">
        <v>18</v>
      </c>
      <c r="Q647" s="102">
        <f t="shared" ref="Q647:S650" si="465">Q648</f>
        <v>0</v>
      </c>
      <c r="R647" s="102">
        <f t="shared" si="465"/>
        <v>0</v>
      </c>
      <c r="S647" s="102">
        <f t="shared" si="465"/>
        <v>0</v>
      </c>
      <c r="T647" s="213"/>
      <c r="U647" s="97"/>
    </row>
    <row r="648" spans="1:21" s="98" customFormat="1" ht="20.25" hidden="1" customHeight="1" x14ac:dyDescent="0.25">
      <c r="A648" s="166" t="s">
        <v>330</v>
      </c>
      <c r="B648" s="180" t="s">
        <v>345</v>
      </c>
      <c r="C648" s="180" t="s">
        <v>376</v>
      </c>
      <c r="D648" s="180" t="s">
        <v>379</v>
      </c>
      <c r="E648" s="180" t="s">
        <v>380</v>
      </c>
      <c r="F648" s="182" t="e">
        <f>+#REF!+#REF!+#REF!</f>
        <v>#REF!</v>
      </c>
      <c r="G648" s="182" t="e">
        <f>+#REF!+#REF!+Q648+R648+S648+#REF!</f>
        <v>#REF!</v>
      </c>
      <c r="H648" s="183" t="e">
        <f>+#REF!+#REF!+#REF!+#REF!+#REF!</f>
        <v>#REF!</v>
      </c>
      <c r="I648" s="104">
        <v>4</v>
      </c>
      <c r="J648" s="104"/>
      <c r="K648" s="104"/>
      <c r="L648" s="104"/>
      <c r="M648" s="104"/>
      <c r="N648" s="104"/>
      <c r="O648" s="159" t="s">
        <v>38</v>
      </c>
      <c r="P648" s="106" t="s">
        <v>20</v>
      </c>
      <c r="Q648" s="107">
        <f t="shared" si="465"/>
        <v>0</v>
      </c>
      <c r="R648" s="107">
        <f t="shared" si="465"/>
        <v>0</v>
      </c>
      <c r="S648" s="107">
        <f t="shared" si="465"/>
        <v>0</v>
      </c>
      <c r="T648" s="213"/>
      <c r="U648" s="97"/>
    </row>
    <row r="649" spans="1:21" s="171" customFormat="1" ht="20.25" hidden="1" customHeight="1" x14ac:dyDescent="0.25">
      <c r="A649" s="167" t="s">
        <v>330</v>
      </c>
      <c r="B649" s="180" t="s">
        <v>345</v>
      </c>
      <c r="C649" s="180" t="s">
        <v>376</v>
      </c>
      <c r="D649" s="180" t="s">
        <v>379</v>
      </c>
      <c r="E649" s="180" t="s">
        <v>380</v>
      </c>
      <c r="F649" s="182" t="e">
        <f>+#REF!+#REF!+#REF!</f>
        <v>#REF!</v>
      </c>
      <c r="G649" s="182" t="e">
        <f>+#REF!+#REF!+Q649+R649+S649+#REF!</f>
        <v>#REF!</v>
      </c>
      <c r="H649" s="183" t="e">
        <f>+#REF!+#REF!+#REF!+#REF!+#REF!</f>
        <v>#REF!</v>
      </c>
      <c r="I649" s="105"/>
      <c r="J649" s="105">
        <v>41</v>
      </c>
      <c r="K649" s="105"/>
      <c r="L649" s="105"/>
      <c r="M649" s="105"/>
      <c r="N649" s="105"/>
      <c r="O649" s="159" t="s">
        <v>38</v>
      </c>
      <c r="P649" s="169" t="s">
        <v>11</v>
      </c>
      <c r="Q649" s="170">
        <f t="shared" si="465"/>
        <v>0</v>
      </c>
      <c r="R649" s="170">
        <f t="shared" si="465"/>
        <v>0</v>
      </c>
      <c r="S649" s="170">
        <f t="shared" si="465"/>
        <v>0</v>
      </c>
      <c r="T649" s="213"/>
      <c r="U649" s="97"/>
    </row>
    <row r="650" spans="1:21" s="194" customFormat="1" ht="20.25" hidden="1" customHeight="1" x14ac:dyDescent="0.25">
      <c r="A650" s="172" t="s">
        <v>330</v>
      </c>
      <c r="B650" s="172"/>
      <c r="C650" s="195" t="s">
        <v>376</v>
      </c>
      <c r="D650" s="195" t="s">
        <v>379</v>
      </c>
      <c r="E650" s="195" t="s">
        <v>380</v>
      </c>
      <c r="F650" s="187" t="e">
        <f>+#REF!+#REF!+#REF!</f>
        <v>#REF!</v>
      </c>
      <c r="G650" s="187" t="e">
        <f>+#REF!+#REF!+Q650+R650+S650+#REF!</f>
        <v>#REF!</v>
      </c>
      <c r="H650" s="188" t="e">
        <f>+#REF!+#REF!+#REF!+#REF!+#REF!</f>
        <v>#REF!</v>
      </c>
      <c r="I650" s="108"/>
      <c r="J650" s="115"/>
      <c r="K650" s="115">
        <v>412</v>
      </c>
      <c r="L650" s="115"/>
      <c r="M650" s="115"/>
      <c r="N650" s="116"/>
      <c r="O650" s="10" t="s">
        <v>38</v>
      </c>
      <c r="P650" s="111" t="s">
        <v>271</v>
      </c>
      <c r="Q650" s="286">
        <f t="shared" si="465"/>
        <v>0</v>
      </c>
      <c r="R650" s="286">
        <f t="shared" si="465"/>
        <v>0</v>
      </c>
      <c r="S650" s="286">
        <f t="shared" si="465"/>
        <v>0</v>
      </c>
      <c r="T650" s="213"/>
      <c r="U650" s="97"/>
    </row>
    <row r="651" spans="1:21" s="98" customFormat="1" ht="19.5" hidden="1" customHeight="1" x14ac:dyDescent="0.25">
      <c r="A651" s="167" t="s">
        <v>330</v>
      </c>
      <c r="B651" s="167"/>
      <c r="C651" s="167"/>
      <c r="D651" s="180" t="s">
        <v>379</v>
      </c>
      <c r="E651" s="180" t="s">
        <v>380</v>
      </c>
      <c r="F651" s="182" t="e">
        <f>+#REF!+#REF!+#REF!</f>
        <v>#REF!</v>
      </c>
      <c r="G651" s="182" t="e">
        <f>+#REF!+#REF!+Q651+R651+S651+#REF!</f>
        <v>#REF!</v>
      </c>
      <c r="H651" s="183" t="e">
        <f>+#REF!+#REF!+#REF!+#REF!+#REF!</f>
        <v>#REF!</v>
      </c>
      <c r="I651" s="123"/>
      <c r="J651" s="115"/>
      <c r="K651" s="115"/>
      <c r="L651" s="115">
        <v>4123</v>
      </c>
      <c r="M651" s="115"/>
      <c r="N651" s="116"/>
      <c r="O651" s="126" t="s">
        <v>38</v>
      </c>
      <c r="P651" s="111" t="s">
        <v>201</v>
      </c>
      <c r="Q651" s="286">
        <v>0</v>
      </c>
      <c r="R651" s="286">
        <v>0</v>
      </c>
      <c r="S651" s="286">
        <v>0</v>
      </c>
      <c r="T651" s="213"/>
      <c r="U651" s="97"/>
    </row>
    <row r="652" spans="1:21" s="98" customFormat="1" ht="20.25" hidden="1" customHeight="1" x14ac:dyDescent="0.25">
      <c r="A652" s="167" t="s">
        <v>330</v>
      </c>
      <c r="B652" s="167"/>
      <c r="C652" s="167"/>
      <c r="D652" s="167"/>
      <c r="E652" s="180" t="s">
        <v>380</v>
      </c>
      <c r="F652" s="182" t="e">
        <f>+#REF!+#REF!+#REF!</f>
        <v>#REF!</v>
      </c>
      <c r="G652" s="182" t="e">
        <f>+#REF!+#REF!+Q652+R652+S652+#REF!</f>
        <v>#REF!</v>
      </c>
      <c r="H652" s="183" t="e">
        <f>+#REF!+#REF!+#REF!+#REF!+#REF!</f>
        <v>#REF!</v>
      </c>
      <c r="I652" s="108"/>
      <c r="J652" s="115"/>
      <c r="K652" s="115"/>
      <c r="L652" s="115"/>
      <c r="M652" s="176">
        <v>41231</v>
      </c>
      <c r="N652" s="177"/>
      <c r="O652" s="178" t="s">
        <v>38</v>
      </c>
      <c r="P652" s="177" t="s">
        <v>201</v>
      </c>
      <c r="Q652" s="287"/>
      <c r="R652" s="287"/>
      <c r="S652" s="287"/>
      <c r="T652" s="213"/>
      <c r="U652" s="97"/>
    </row>
    <row r="653" spans="1:21" s="98" customFormat="1" ht="19.5" hidden="1" customHeight="1" x14ac:dyDescent="0.25">
      <c r="A653" s="167" t="s">
        <v>330</v>
      </c>
      <c r="B653" s="167"/>
      <c r="C653" s="167"/>
      <c r="D653" s="167"/>
      <c r="E653" s="167"/>
      <c r="F653" s="182" t="e">
        <f>+#REF!+#REF!+#REF!</f>
        <v>#REF!</v>
      </c>
      <c r="G653" s="182" t="e">
        <f>+#REF!+#REF!+Q653+R653+S653+#REF!</f>
        <v>#REF!</v>
      </c>
      <c r="H653" s="183" t="e">
        <f>+#REF!+#REF!+#REF!+#REF!+#REF!</f>
        <v>#REF!</v>
      </c>
      <c r="I653" s="123"/>
      <c r="J653" s="115"/>
      <c r="K653" s="115"/>
      <c r="L653" s="115"/>
      <c r="M653" s="9"/>
      <c r="N653" s="155">
        <v>412310</v>
      </c>
      <c r="O653" s="156" t="s">
        <v>38</v>
      </c>
      <c r="P653" s="157" t="s">
        <v>201</v>
      </c>
      <c r="Q653" s="289"/>
      <c r="R653" s="289"/>
      <c r="S653" s="289">
        <f>+Q653+R653</f>
        <v>0</v>
      </c>
      <c r="T653" s="213"/>
      <c r="U653" s="97"/>
    </row>
    <row r="654" spans="1:21" s="171" customFormat="1" ht="20.25" hidden="1" customHeight="1" x14ac:dyDescent="0.25">
      <c r="A654" s="167" t="s">
        <v>330</v>
      </c>
      <c r="B654" s="180" t="s">
        <v>345</v>
      </c>
      <c r="C654" s="180" t="s">
        <v>376</v>
      </c>
      <c r="D654" s="180" t="s">
        <v>379</v>
      </c>
      <c r="E654" s="180" t="s">
        <v>380</v>
      </c>
      <c r="F654" s="182" t="e">
        <f>+#REF!+#REF!+#REF!</f>
        <v>#REF!</v>
      </c>
      <c r="G654" s="182" t="e">
        <f>+#REF!+#REF!+Q654+R654+S654+#REF!</f>
        <v>#REF!</v>
      </c>
      <c r="H654" s="183" t="e">
        <f>+#REF!+#REF!+#REF!+#REF!+#REF!</f>
        <v>#REF!</v>
      </c>
      <c r="I654" s="105"/>
      <c r="J654" s="105">
        <v>42</v>
      </c>
      <c r="K654" s="105"/>
      <c r="L654" s="105"/>
      <c r="M654" s="105"/>
      <c r="N654" s="105"/>
      <c r="O654" s="159" t="s">
        <v>38</v>
      </c>
      <c r="P654" s="169" t="s">
        <v>12</v>
      </c>
      <c r="Q654" s="170">
        <f t="shared" ref="Q654:S654" si="466">Q655</f>
        <v>0</v>
      </c>
      <c r="R654" s="170">
        <f t="shared" si="466"/>
        <v>0</v>
      </c>
      <c r="S654" s="170">
        <f t="shared" si="466"/>
        <v>0</v>
      </c>
      <c r="T654" s="213"/>
      <c r="U654" s="97"/>
    </row>
    <row r="655" spans="1:21" s="194" customFormat="1" ht="20.25" hidden="1" customHeight="1" x14ac:dyDescent="0.25">
      <c r="A655" s="172" t="s">
        <v>330</v>
      </c>
      <c r="B655" s="172"/>
      <c r="C655" s="195" t="s">
        <v>376</v>
      </c>
      <c r="D655" s="195" t="s">
        <v>379</v>
      </c>
      <c r="E655" s="195" t="s">
        <v>380</v>
      </c>
      <c r="F655" s="187" t="e">
        <f>+#REF!+#REF!+#REF!</f>
        <v>#REF!</v>
      </c>
      <c r="G655" s="187" t="e">
        <f>+#REF!+#REF!+Q655+R655+S655+#REF!</f>
        <v>#REF!</v>
      </c>
      <c r="H655" s="188" t="e">
        <f>+#REF!+#REF!+#REF!+#REF!+#REF!</f>
        <v>#REF!</v>
      </c>
      <c r="I655" s="108"/>
      <c r="J655" s="115"/>
      <c r="K655" s="115">
        <v>422</v>
      </c>
      <c r="L655" s="115"/>
      <c r="M655" s="115"/>
      <c r="N655" s="116"/>
      <c r="O655" s="10" t="s">
        <v>38</v>
      </c>
      <c r="P655" s="111" t="s">
        <v>272</v>
      </c>
      <c r="Q655" s="286">
        <f t="shared" ref="Q655:S655" si="467">Q656</f>
        <v>0</v>
      </c>
      <c r="R655" s="286">
        <f t="shared" si="467"/>
        <v>0</v>
      </c>
      <c r="S655" s="286">
        <f t="shared" si="467"/>
        <v>0</v>
      </c>
      <c r="T655" s="213"/>
      <c r="U655" s="97"/>
    </row>
    <row r="656" spans="1:21" s="98" customFormat="1" ht="19.5" hidden="1" customHeight="1" x14ac:dyDescent="0.25">
      <c r="A656" s="167" t="s">
        <v>330</v>
      </c>
      <c r="B656" s="167"/>
      <c r="C656" s="167"/>
      <c r="D656" s="180" t="s">
        <v>379</v>
      </c>
      <c r="E656" s="180" t="s">
        <v>380</v>
      </c>
      <c r="F656" s="182" t="e">
        <f>+#REF!+#REF!+#REF!</f>
        <v>#REF!</v>
      </c>
      <c r="G656" s="182" t="e">
        <f>+#REF!+#REF!+Q656+R656+S656+#REF!</f>
        <v>#REF!</v>
      </c>
      <c r="H656" s="183" t="e">
        <f>+#REF!+#REF!+#REF!+#REF!+#REF!</f>
        <v>#REF!</v>
      </c>
      <c r="I656" s="123"/>
      <c r="J656" s="115"/>
      <c r="K656" s="115"/>
      <c r="L656" s="115">
        <v>4221</v>
      </c>
      <c r="M656" s="115"/>
      <c r="N656" s="116"/>
      <c r="O656" s="126" t="s">
        <v>38</v>
      </c>
      <c r="P656" s="111" t="s">
        <v>273</v>
      </c>
      <c r="Q656" s="286">
        <v>0</v>
      </c>
      <c r="R656" s="286">
        <v>0</v>
      </c>
      <c r="S656" s="286">
        <v>0</v>
      </c>
      <c r="T656" s="213"/>
      <c r="U656" s="97"/>
    </row>
    <row r="657" spans="1:21" s="98" customFormat="1" ht="20.25" hidden="1" customHeight="1" x14ac:dyDescent="0.25">
      <c r="A657" s="167" t="s">
        <v>330</v>
      </c>
      <c r="B657" s="167"/>
      <c r="C657" s="167"/>
      <c r="D657" s="167"/>
      <c r="E657" s="180" t="s">
        <v>380</v>
      </c>
      <c r="F657" s="182" t="e">
        <f>+#REF!+#REF!+#REF!</f>
        <v>#REF!</v>
      </c>
      <c r="G657" s="182" t="e">
        <f>+#REF!+#REF!+Q657+R657+S657+#REF!</f>
        <v>#REF!</v>
      </c>
      <c r="H657" s="183" t="e">
        <f>+#REF!+#REF!+#REF!+#REF!+#REF!</f>
        <v>#REF!</v>
      </c>
      <c r="I657" s="108"/>
      <c r="J657" s="115"/>
      <c r="K657" s="115"/>
      <c r="L657" s="115"/>
      <c r="M657" s="176">
        <v>42219</v>
      </c>
      <c r="N657" s="177"/>
      <c r="O657" s="178" t="s">
        <v>38</v>
      </c>
      <c r="P657" s="177" t="s">
        <v>276</v>
      </c>
      <c r="Q657" s="287"/>
      <c r="R657" s="287"/>
      <c r="S657" s="287"/>
      <c r="T657" s="213"/>
      <c r="U657" s="97"/>
    </row>
    <row r="658" spans="1:21" s="98" customFormat="1" ht="19.5" hidden="1" customHeight="1" x14ac:dyDescent="0.25">
      <c r="A658" s="167" t="s">
        <v>330</v>
      </c>
      <c r="B658" s="167"/>
      <c r="C658" s="167"/>
      <c r="D658" s="167"/>
      <c r="E658" s="167"/>
      <c r="F658" s="182" t="e">
        <f>+#REF!+#REF!+#REF!</f>
        <v>#REF!</v>
      </c>
      <c r="G658" s="182" t="e">
        <f>+#REF!+#REF!+Q658+R658+S658+#REF!</f>
        <v>#REF!</v>
      </c>
      <c r="H658" s="183" t="e">
        <f>+#REF!+#REF!+#REF!+#REF!+#REF!</f>
        <v>#REF!</v>
      </c>
      <c r="I658" s="123"/>
      <c r="J658" s="115"/>
      <c r="K658" s="115"/>
      <c r="L658" s="115"/>
      <c r="M658" s="9"/>
      <c r="N658" s="155">
        <v>422190</v>
      </c>
      <c r="O658" s="156" t="s">
        <v>38</v>
      </c>
      <c r="P658" s="157" t="s">
        <v>276</v>
      </c>
      <c r="Q658" s="289"/>
      <c r="R658" s="289"/>
      <c r="S658" s="289">
        <f>+Q658+R658</f>
        <v>0</v>
      </c>
      <c r="T658" s="213"/>
      <c r="U658" s="97"/>
    </row>
    <row r="659" spans="1:21" s="98" customFormat="1" ht="20.25" hidden="1" customHeight="1" x14ac:dyDescent="0.25">
      <c r="A659" s="167" t="s">
        <v>330</v>
      </c>
      <c r="B659" s="167"/>
      <c r="C659" s="167"/>
      <c r="D659" s="167"/>
      <c r="E659" s="180" t="s">
        <v>380</v>
      </c>
      <c r="F659" s="182" t="e">
        <f>+#REF!+#REF!+#REF!</f>
        <v>#REF!</v>
      </c>
      <c r="G659" s="182" t="e">
        <f>+#REF!+#REF!+Q659+R659+S659+#REF!</f>
        <v>#REF!</v>
      </c>
      <c r="H659" s="183" t="e">
        <f>+#REF!+#REF!+#REF!+#REF!+#REF!</f>
        <v>#REF!</v>
      </c>
      <c r="I659" s="108"/>
      <c r="J659" s="115"/>
      <c r="K659" s="115"/>
      <c r="L659" s="115"/>
      <c r="M659" s="176">
        <v>42211</v>
      </c>
      <c r="N659" s="177"/>
      <c r="O659" s="178" t="s">
        <v>38</v>
      </c>
      <c r="P659" s="177" t="s">
        <v>274</v>
      </c>
      <c r="Q659" s="287"/>
      <c r="R659" s="287"/>
      <c r="S659" s="287"/>
      <c r="T659" s="213"/>
      <c r="U659" s="97"/>
    </row>
    <row r="660" spans="1:21" s="98" customFormat="1" ht="19.5" hidden="1" customHeight="1" x14ac:dyDescent="0.25">
      <c r="A660" s="167" t="s">
        <v>330</v>
      </c>
      <c r="B660" s="167"/>
      <c r="C660" s="167"/>
      <c r="D660" s="167"/>
      <c r="E660" s="167"/>
      <c r="F660" s="182" t="e">
        <f>+#REF!+#REF!+#REF!</f>
        <v>#REF!</v>
      </c>
      <c r="G660" s="182" t="e">
        <f>+#REF!+#REF!+Q660+R660+S660+#REF!</f>
        <v>#REF!</v>
      </c>
      <c r="H660" s="183" t="e">
        <f>+#REF!+#REF!+#REF!+#REF!+#REF!</f>
        <v>#REF!</v>
      </c>
      <c r="I660" s="123"/>
      <c r="J660" s="115"/>
      <c r="K660" s="115"/>
      <c r="L660" s="115"/>
      <c r="M660" s="9"/>
      <c r="N660" s="155">
        <v>422110</v>
      </c>
      <c r="O660" s="156" t="s">
        <v>38</v>
      </c>
      <c r="P660" s="157" t="s">
        <v>274</v>
      </c>
      <c r="Q660" s="289"/>
      <c r="R660" s="289"/>
      <c r="S660" s="289">
        <f>+Q660+R660</f>
        <v>0</v>
      </c>
      <c r="T660" s="213"/>
      <c r="U660" s="97"/>
    </row>
    <row r="661" spans="1:21" s="98" customFormat="1" ht="30" hidden="1" customHeight="1" x14ac:dyDescent="0.25">
      <c r="A661" s="166" t="s">
        <v>443</v>
      </c>
      <c r="B661" s="180" t="s">
        <v>345</v>
      </c>
      <c r="C661" s="180" t="s">
        <v>376</v>
      </c>
      <c r="D661" s="180" t="s">
        <v>379</v>
      </c>
      <c r="E661" s="180" t="s">
        <v>380</v>
      </c>
      <c r="F661" s="182" t="e">
        <f>+#REF!+#REF!+#REF!</f>
        <v>#REF!</v>
      </c>
      <c r="G661" s="182" t="e">
        <f>+#REF!+#REF!+Q661+R661+S661+#REF!</f>
        <v>#REF!</v>
      </c>
      <c r="H661" s="183" t="e">
        <f>+#REF!+#REF!+#REF!+#REF!+#REF!</f>
        <v>#REF!</v>
      </c>
      <c r="I661" s="387"/>
      <c r="J661" s="388"/>
      <c r="K661" s="388"/>
      <c r="L661" s="388"/>
      <c r="M661" s="388"/>
      <c r="N661" s="388"/>
      <c r="O661" s="389"/>
      <c r="P661" s="95" t="s">
        <v>444</v>
      </c>
      <c r="Q661" s="96">
        <f t="shared" ref="Q661:R661" si="468">+Q663</f>
        <v>0</v>
      </c>
      <c r="R661" s="96">
        <f t="shared" si="468"/>
        <v>0</v>
      </c>
      <c r="S661" s="96">
        <f t="shared" ref="S661" si="469">+S663</f>
        <v>0</v>
      </c>
      <c r="T661" s="213"/>
      <c r="U661" s="97"/>
    </row>
    <row r="662" spans="1:21" s="175" customFormat="1" ht="21.75" hidden="1" customHeight="1" x14ac:dyDescent="0.25">
      <c r="A662" s="166" t="s">
        <v>443</v>
      </c>
      <c r="B662" s="172"/>
      <c r="C662" s="180" t="s">
        <v>376</v>
      </c>
      <c r="D662" s="180" t="s">
        <v>379</v>
      </c>
      <c r="E662" s="180" t="s">
        <v>380</v>
      </c>
      <c r="F662" s="182" t="e">
        <f>+#REF!+#REF!+#REF!</f>
        <v>#REF!</v>
      </c>
      <c r="G662" s="182" t="e">
        <f>+#REF!+#REF!+Q662+R662+S662+#REF!</f>
        <v>#REF!</v>
      </c>
      <c r="H662" s="183" t="e">
        <f>+#REF!+#REF!+#REF!+#REF!+#REF!</f>
        <v>#REF!</v>
      </c>
      <c r="I662" s="99"/>
      <c r="J662" s="99"/>
      <c r="K662" s="99"/>
      <c r="L662" s="99"/>
      <c r="M662" s="99"/>
      <c r="N662" s="99" t="str">
        <f>+O662</f>
        <v>5.6.</v>
      </c>
      <c r="O662" s="100" t="s">
        <v>401</v>
      </c>
      <c r="P662" s="101" t="s">
        <v>18</v>
      </c>
      <c r="Q662" s="102">
        <f t="shared" ref="Q662:S662" si="470">+Q663</f>
        <v>0</v>
      </c>
      <c r="R662" s="102">
        <f t="shared" si="470"/>
        <v>0</v>
      </c>
      <c r="S662" s="102">
        <f t="shared" si="470"/>
        <v>0</v>
      </c>
      <c r="T662" s="213"/>
      <c r="U662" s="97"/>
    </row>
    <row r="663" spans="1:21" s="103" customFormat="1" ht="20.25" hidden="1" customHeight="1" x14ac:dyDescent="0.25">
      <c r="A663" s="166" t="s">
        <v>443</v>
      </c>
      <c r="B663" s="180" t="s">
        <v>345</v>
      </c>
      <c r="C663" s="180" t="s">
        <v>376</v>
      </c>
      <c r="D663" s="180" t="s">
        <v>379</v>
      </c>
      <c r="E663" s="180" t="s">
        <v>380</v>
      </c>
      <c r="F663" s="182" t="e">
        <f>+#REF!+#REF!+#REF!</f>
        <v>#REF!</v>
      </c>
      <c r="G663" s="182" t="e">
        <f>+#REF!+#REF!+Q663+R663+S663+#REF!</f>
        <v>#REF!</v>
      </c>
      <c r="H663" s="183" t="e">
        <f>+#REF!+#REF!+#REF!+#REF!+#REF!</f>
        <v>#REF!</v>
      </c>
      <c r="I663" s="104">
        <v>3</v>
      </c>
      <c r="J663" s="104"/>
      <c r="K663" s="104"/>
      <c r="L663" s="104"/>
      <c r="M663" s="104"/>
      <c r="N663" s="104"/>
      <c r="O663" s="10" t="s">
        <v>401</v>
      </c>
      <c r="P663" s="106" t="s">
        <v>17</v>
      </c>
      <c r="Q663" s="107">
        <f t="shared" ref="Q663:R663" si="471">+Q664+Q684</f>
        <v>0</v>
      </c>
      <c r="R663" s="107">
        <f t="shared" si="471"/>
        <v>0</v>
      </c>
      <c r="S663" s="107">
        <f t="shared" ref="S663" si="472">+S664+S684</f>
        <v>0</v>
      </c>
      <c r="T663" s="213"/>
      <c r="U663" s="97"/>
    </row>
    <row r="664" spans="1:21" s="171" customFormat="1" ht="20.25" hidden="1" customHeight="1" x14ac:dyDescent="0.25">
      <c r="A664" s="166" t="s">
        <v>443</v>
      </c>
      <c r="B664" s="180" t="s">
        <v>345</v>
      </c>
      <c r="C664" s="180" t="s">
        <v>376</v>
      </c>
      <c r="D664" s="180" t="s">
        <v>379</v>
      </c>
      <c r="E664" s="180" t="s">
        <v>380</v>
      </c>
      <c r="F664" s="182" t="e">
        <f>+#REF!+#REF!+#REF!</f>
        <v>#REF!</v>
      </c>
      <c r="G664" s="182" t="e">
        <f>+#REF!+#REF!+Q664+R664+S664+#REF!</f>
        <v>#REF!</v>
      </c>
      <c r="H664" s="183" t="e">
        <f>+#REF!+#REF!+#REF!+#REF!+#REF!</f>
        <v>#REF!</v>
      </c>
      <c r="I664" s="105"/>
      <c r="J664" s="105">
        <v>31</v>
      </c>
      <c r="K664" s="105"/>
      <c r="L664" s="105"/>
      <c r="M664" s="105"/>
      <c r="N664" s="105"/>
      <c r="O664" s="159" t="s">
        <v>401</v>
      </c>
      <c r="P664" s="169" t="s">
        <v>6</v>
      </c>
      <c r="Q664" s="170">
        <f t="shared" ref="Q664:R664" si="473">Q665+Q675</f>
        <v>0</v>
      </c>
      <c r="R664" s="170">
        <f t="shared" si="473"/>
        <v>0</v>
      </c>
      <c r="S664" s="170">
        <f t="shared" ref="S664" si="474">S665+S675</f>
        <v>0</v>
      </c>
      <c r="T664" s="213"/>
      <c r="U664" s="97"/>
    </row>
    <row r="665" spans="1:21" s="194" customFormat="1" ht="20.25" hidden="1" customHeight="1" x14ac:dyDescent="0.25">
      <c r="A665" s="166" t="s">
        <v>443</v>
      </c>
      <c r="B665" s="172"/>
      <c r="C665" s="195" t="s">
        <v>376</v>
      </c>
      <c r="D665" s="195" t="s">
        <v>379</v>
      </c>
      <c r="E665" s="195" t="s">
        <v>380</v>
      </c>
      <c r="F665" s="187" t="e">
        <f>+#REF!+#REF!+#REF!</f>
        <v>#REF!</v>
      </c>
      <c r="G665" s="187" t="e">
        <f>+#REF!+#REF!+Q665+R665+S665+#REF!</f>
        <v>#REF!</v>
      </c>
      <c r="H665" s="188" t="e">
        <f>+#REF!+#REF!+#REF!+#REF!+#REF!</f>
        <v>#REF!</v>
      </c>
      <c r="I665" s="108"/>
      <c r="J665" s="115"/>
      <c r="K665" s="115">
        <v>311</v>
      </c>
      <c r="L665" s="115"/>
      <c r="M665" s="115"/>
      <c r="N665" s="116"/>
      <c r="O665" s="10" t="s">
        <v>401</v>
      </c>
      <c r="P665" s="111" t="s">
        <v>114</v>
      </c>
      <c r="Q665" s="286">
        <f t="shared" ref="Q665:R665" si="475">Q666+Q672+Q669</f>
        <v>0</v>
      </c>
      <c r="R665" s="286">
        <f t="shared" si="475"/>
        <v>0</v>
      </c>
      <c r="S665" s="286">
        <f t="shared" ref="S665" si="476">S666+S672+S669</f>
        <v>0</v>
      </c>
      <c r="T665" s="213"/>
      <c r="U665" s="97"/>
    </row>
    <row r="666" spans="1:21" s="98" customFormat="1" ht="20.25" hidden="1" customHeight="1" x14ac:dyDescent="0.25">
      <c r="A666" s="166" t="s">
        <v>443</v>
      </c>
      <c r="B666" s="166"/>
      <c r="C666" s="166"/>
      <c r="D666" s="180" t="s">
        <v>379</v>
      </c>
      <c r="E666" s="180" t="s">
        <v>380</v>
      </c>
      <c r="F666" s="182" t="e">
        <f>+#REF!+#REF!+#REF!</f>
        <v>#REF!</v>
      </c>
      <c r="G666" s="182" t="e">
        <f>+#REF!+#REF!+Q666+R666+S666+#REF!</f>
        <v>#REF!</v>
      </c>
      <c r="H666" s="183" t="e">
        <f>+#REF!+#REF!+#REF!+#REF!+#REF!</f>
        <v>#REF!</v>
      </c>
      <c r="I666" s="108"/>
      <c r="J666" s="115"/>
      <c r="K666" s="115"/>
      <c r="L666" s="115">
        <v>3111</v>
      </c>
      <c r="M666" s="115"/>
      <c r="N666" s="116"/>
      <c r="O666" s="10" t="s">
        <v>401</v>
      </c>
      <c r="P666" s="111" t="s">
        <v>115</v>
      </c>
      <c r="Q666" s="286">
        <f t="shared" ref="Q666:S667" si="477">Q667</f>
        <v>0</v>
      </c>
      <c r="R666" s="286">
        <f t="shared" si="477"/>
        <v>0</v>
      </c>
      <c r="S666" s="286">
        <f t="shared" si="477"/>
        <v>0</v>
      </c>
      <c r="T666" s="213"/>
      <c r="U666" s="97"/>
    </row>
    <row r="667" spans="1:21" s="98" customFormat="1" ht="20.25" hidden="1" customHeight="1" x14ac:dyDescent="0.25">
      <c r="A667" s="166" t="s">
        <v>443</v>
      </c>
      <c r="B667" s="167"/>
      <c r="C667" s="167"/>
      <c r="D667" s="167"/>
      <c r="E667" s="180" t="s">
        <v>380</v>
      </c>
      <c r="F667" s="182" t="e">
        <f>+#REF!+#REF!+#REF!</f>
        <v>#REF!</v>
      </c>
      <c r="G667" s="182" t="e">
        <f>+#REF!+#REF!+Q667+R667+S667+#REF!</f>
        <v>#REF!</v>
      </c>
      <c r="H667" s="183" t="e">
        <f>+#REF!+#REF!+#REF!+#REF!+#REF!</f>
        <v>#REF!</v>
      </c>
      <c r="I667" s="108"/>
      <c r="J667" s="115"/>
      <c r="K667" s="115"/>
      <c r="L667" s="115"/>
      <c r="M667" s="176">
        <v>31111</v>
      </c>
      <c r="N667" s="177"/>
      <c r="O667" s="178" t="s">
        <v>401</v>
      </c>
      <c r="P667" s="177" t="s">
        <v>116</v>
      </c>
      <c r="Q667" s="287">
        <f t="shared" si="477"/>
        <v>0</v>
      </c>
      <c r="R667" s="287">
        <f t="shared" si="477"/>
        <v>0</v>
      </c>
      <c r="S667" s="287">
        <f t="shared" si="477"/>
        <v>0</v>
      </c>
      <c r="T667" s="213"/>
      <c r="U667" s="97"/>
    </row>
    <row r="668" spans="1:21" s="98" customFormat="1" ht="20.25" hidden="1" customHeight="1" x14ac:dyDescent="0.25">
      <c r="A668" s="166" t="s">
        <v>443</v>
      </c>
      <c r="B668" s="166"/>
      <c r="C668" s="166"/>
      <c r="D668" s="166"/>
      <c r="E668" s="166"/>
      <c r="F668" s="182" t="e">
        <f>+#REF!+#REF!+#REF!</f>
        <v>#REF!</v>
      </c>
      <c r="G668" s="182" t="e">
        <f>+#REF!+#REF!+Q668+R668+S668+#REF!</f>
        <v>#REF!</v>
      </c>
      <c r="H668" s="183" t="e">
        <f>+#REF!+#REF!+#REF!+#REF!+#REF!</f>
        <v>#REF!</v>
      </c>
      <c r="I668" s="108"/>
      <c r="J668" s="115"/>
      <c r="K668" s="115"/>
      <c r="L668" s="115"/>
      <c r="M668" s="9"/>
      <c r="N668" s="155">
        <v>311110</v>
      </c>
      <c r="O668" s="156" t="s">
        <v>401</v>
      </c>
      <c r="P668" s="157" t="s">
        <v>291</v>
      </c>
      <c r="Q668" s="289"/>
      <c r="R668" s="289"/>
      <c r="S668" s="289">
        <f>+Q668+R668</f>
        <v>0</v>
      </c>
      <c r="T668" s="213"/>
      <c r="U668" s="97"/>
    </row>
    <row r="669" spans="1:21" s="98" customFormat="1" ht="20.25" hidden="1" customHeight="1" x14ac:dyDescent="0.25">
      <c r="A669" s="166" t="s">
        <v>443</v>
      </c>
      <c r="B669" s="166"/>
      <c r="C669" s="166"/>
      <c r="D669" s="180" t="s">
        <v>379</v>
      </c>
      <c r="E669" s="180" t="s">
        <v>380</v>
      </c>
      <c r="F669" s="182" t="e">
        <f>+#REF!+#REF!+#REF!</f>
        <v>#REF!</v>
      </c>
      <c r="G669" s="182" t="e">
        <f>+#REF!+#REF!+Q669+R669+S669+#REF!</f>
        <v>#REF!</v>
      </c>
      <c r="H669" s="183" t="e">
        <f>+#REF!+#REF!+#REF!+#REF!+#REF!</f>
        <v>#REF!</v>
      </c>
      <c r="I669" s="108"/>
      <c r="J669" s="115"/>
      <c r="K669" s="115"/>
      <c r="L669" s="115">
        <v>3113</v>
      </c>
      <c r="M669" s="115"/>
      <c r="N669" s="116"/>
      <c r="O669" s="10" t="s">
        <v>401</v>
      </c>
      <c r="P669" s="111" t="s">
        <v>123</v>
      </c>
      <c r="Q669" s="286">
        <f t="shared" ref="Q669:S670" si="478">+Q670</f>
        <v>0</v>
      </c>
      <c r="R669" s="286">
        <f t="shared" si="478"/>
        <v>0</v>
      </c>
      <c r="S669" s="286">
        <f t="shared" si="478"/>
        <v>0</v>
      </c>
      <c r="T669" s="213"/>
      <c r="U669" s="97"/>
    </row>
    <row r="670" spans="1:21" s="98" customFormat="1" ht="20.25" hidden="1" customHeight="1" x14ac:dyDescent="0.25">
      <c r="A670" s="166" t="s">
        <v>443</v>
      </c>
      <c r="B670" s="167"/>
      <c r="C670" s="167"/>
      <c r="D670" s="167"/>
      <c r="E670" s="180" t="s">
        <v>380</v>
      </c>
      <c r="F670" s="182" t="e">
        <f>+#REF!+#REF!+#REF!</f>
        <v>#REF!</v>
      </c>
      <c r="G670" s="182" t="e">
        <f>+#REF!+#REF!+Q670+R670+S670+#REF!</f>
        <v>#REF!</v>
      </c>
      <c r="H670" s="183" t="e">
        <f>+#REF!+#REF!+#REF!+#REF!+#REF!</f>
        <v>#REF!</v>
      </c>
      <c r="I670" s="108"/>
      <c r="J670" s="115"/>
      <c r="K670" s="115"/>
      <c r="L670" s="115"/>
      <c r="M670" s="176">
        <v>31131</v>
      </c>
      <c r="N670" s="177"/>
      <c r="O670" s="178" t="s">
        <v>401</v>
      </c>
      <c r="P670" s="177" t="s">
        <v>123</v>
      </c>
      <c r="Q670" s="287">
        <f t="shared" si="478"/>
        <v>0</v>
      </c>
      <c r="R670" s="287">
        <f t="shared" si="478"/>
        <v>0</v>
      </c>
      <c r="S670" s="287">
        <f t="shared" si="478"/>
        <v>0</v>
      </c>
      <c r="T670" s="213"/>
      <c r="U670" s="97"/>
    </row>
    <row r="671" spans="1:21" s="98" customFormat="1" ht="20.25" hidden="1" customHeight="1" x14ac:dyDescent="0.25">
      <c r="A671" s="166" t="s">
        <v>443</v>
      </c>
      <c r="B671" s="166"/>
      <c r="C671" s="166"/>
      <c r="D671" s="166"/>
      <c r="E671" s="166"/>
      <c r="F671" s="182" t="e">
        <f>+#REF!+#REF!+#REF!</f>
        <v>#REF!</v>
      </c>
      <c r="G671" s="182" t="e">
        <f>+#REF!+#REF!+Q671+R671+S671+#REF!</f>
        <v>#REF!</v>
      </c>
      <c r="H671" s="183" t="e">
        <f>+#REF!+#REF!+#REF!+#REF!+#REF!</f>
        <v>#REF!</v>
      </c>
      <c r="I671" s="108"/>
      <c r="J671" s="115"/>
      <c r="K671" s="115"/>
      <c r="L671" s="115"/>
      <c r="M671" s="9"/>
      <c r="N671" s="155">
        <v>313310</v>
      </c>
      <c r="O671" s="156" t="s">
        <v>401</v>
      </c>
      <c r="P671" s="157" t="s">
        <v>123</v>
      </c>
      <c r="Q671" s="289"/>
      <c r="R671" s="289"/>
      <c r="S671" s="289">
        <f>+Q671+R671</f>
        <v>0</v>
      </c>
      <c r="T671" s="213"/>
      <c r="U671" s="97"/>
    </row>
    <row r="672" spans="1:21" s="98" customFormat="1" ht="20.25" hidden="1" customHeight="1" x14ac:dyDescent="0.25">
      <c r="A672" s="166" t="s">
        <v>443</v>
      </c>
      <c r="B672" s="166"/>
      <c r="C672" s="166"/>
      <c r="D672" s="180" t="s">
        <v>379</v>
      </c>
      <c r="E672" s="180" t="s">
        <v>380</v>
      </c>
      <c r="F672" s="182" t="e">
        <f>+#REF!+#REF!+#REF!</f>
        <v>#REF!</v>
      </c>
      <c r="G672" s="182" t="e">
        <f>+#REF!+#REF!+Q672+R672+S672+#REF!</f>
        <v>#REF!</v>
      </c>
      <c r="H672" s="183" t="e">
        <f>+#REF!+#REF!+#REF!+#REF!+#REF!</f>
        <v>#REF!</v>
      </c>
      <c r="I672" s="108"/>
      <c r="J672" s="115"/>
      <c r="K672" s="115"/>
      <c r="L672" s="115">
        <v>3114</v>
      </c>
      <c r="M672" s="115"/>
      <c r="N672" s="116"/>
      <c r="O672" s="10" t="s">
        <v>401</v>
      </c>
      <c r="P672" s="111" t="s">
        <v>124</v>
      </c>
      <c r="Q672" s="286">
        <f t="shared" ref="Q672:S673" si="479">Q673</f>
        <v>0</v>
      </c>
      <c r="R672" s="286">
        <f t="shared" si="479"/>
        <v>0</v>
      </c>
      <c r="S672" s="286">
        <f t="shared" si="479"/>
        <v>0</v>
      </c>
      <c r="T672" s="213"/>
      <c r="U672" s="97"/>
    </row>
    <row r="673" spans="1:21" s="98" customFormat="1" ht="20.25" hidden="1" customHeight="1" x14ac:dyDescent="0.25">
      <c r="A673" s="166" t="s">
        <v>443</v>
      </c>
      <c r="B673" s="167"/>
      <c r="C673" s="167"/>
      <c r="D673" s="167"/>
      <c r="E673" s="180" t="s">
        <v>380</v>
      </c>
      <c r="F673" s="182" t="e">
        <f>+#REF!+#REF!+#REF!</f>
        <v>#REF!</v>
      </c>
      <c r="G673" s="182" t="e">
        <f>+#REF!+#REF!+Q673+R673+S673+#REF!</f>
        <v>#REF!</v>
      </c>
      <c r="H673" s="183" t="e">
        <f>+#REF!+#REF!+#REF!+#REF!+#REF!</f>
        <v>#REF!</v>
      </c>
      <c r="I673" s="108"/>
      <c r="J673" s="115"/>
      <c r="K673" s="115"/>
      <c r="L673" s="115"/>
      <c r="M673" s="176">
        <v>31141</v>
      </c>
      <c r="N673" s="177"/>
      <c r="O673" s="178" t="s">
        <v>401</v>
      </c>
      <c r="P673" s="177" t="s">
        <v>124</v>
      </c>
      <c r="Q673" s="287">
        <f t="shared" si="479"/>
        <v>0</v>
      </c>
      <c r="R673" s="287">
        <f t="shared" si="479"/>
        <v>0</v>
      </c>
      <c r="S673" s="287">
        <f t="shared" si="479"/>
        <v>0</v>
      </c>
      <c r="T673" s="213"/>
      <c r="U673" s="97"/>
    </row>
    <row r="674" spans="1:21" s="98" customFormat="1" ht="20.25" hidden="1" customHeight="1" x14ac:dyDescent="0.25">
      <c r="A674" s="166" t="s">
        <v>443</v>
      </c>
      <c r="B674" s="166"/>
      <c r="C674" s="166"/>
      <c r="D674" s="166"/>
      <c r="E674" s="166"/>
      <c r="F674" s="182" t="e">
        <f>+#REF!+#REF!+#REF!</f>
        <v>#REF!</v>
      </c>
      <c r="G674" s="182" t="e">
        <f>+#REF!+#REF!+Q674+R674+S674+#REF!</f>
        <v>#REF!</v>
      </c>
      <c r="H674" s="183" t="e">
        <f>+#REF!+#REF!+#REF!+#REF!+#REF!</f>
        <v>#REF!</v>
      </c>
      <c r="I674" s="108"/>
      <c r="J674" s="115"/>
      <c r="K674" s="115"/>
      <c r="L674" s="115"/>
      <c r="M674" s="9"/>
      <c r="N674" s="155">
        <v>311410</v>
      </c>
      <c r="O674" s="156" t="s">
        <v>401</v>
      </c>
      <c r="P674" s="157" t="s">
        <v>124</v>
      </c>
      <c r="Q674" s="289"/>
      <c r="R674" s="289"/>
      <c r="S674" s="289">
        <f>+Q674+R674</f>
        <v>0</v>
      </c>
      <c r="T674" s="213"/>
      <c r="U674" s="97"/>
    </row>
    <row r="675" spans="1:21" s="194" customFormat="1" ht="20.25" hidden="1" customHeight="1" x14ac:dyDescent="0.25">
      <c r="A675" s="166" t="s">
        <v>443</v>
      </c>
      <c r="B675" s="172"/>
      <c r="C675" s="195" t="s">
        <v>376</v>
      </c>
      <c r="D675" s="195" t="s">
        <v>379</v>
      </c>
      <c r="E675" s="195" t="s">
        <v>380</v>
      </c>
      <c r="F675" s="187" t="e">
        <f>+#REF!+#REF!+#REF!</f>
        <v>#REF!</v>
      </c>
      <c r="G675" s="187" t="e">
        <f>+#REF!+#REF!+Q675+R675+S675+#REF!</f>
        <v>#REF!</v>
      </c>
      <c r="H675" s="188" t="e">
        <f>+#REF!+#REF!+#REF!+#REF!+#REF!</f>
        <v>#REF!</v>
      </c>
      <c r="I675" s="108"/>
      <c r="J675" s="115"/>
      <c r="K675" s="115">
        <v>313</v>
      </c>
      <c r="L675" s="115"/>
      <c r="M675" s="115"/>
      <c r="N675" s="116"/>
      <c r="O675" s="10" t="s">
        <v>401</v>
      </c>
      <c r="P675" s="111" t="s">
        <v>135</v>
      </c>
      <c r="Q675" s="286">
        <f t="shared" ref="Q675:R675" si="480">Q676+Q681</f>
        <v>0</v>
      </c>
      <c r="R675" s="286">
        <f t="shared" si="480"/>
        <v>0</v>
      </c>
      <c r="S675" s="286">
        <f t="shared" ref="S675" si="481">S676+S681</f>
        <v>0</v>
      </c>
      <c r="T675" s="213"/>
      <c r="U675" s="97"/>
    </row>
    <row r="676" spans="1:21" s="98" customFormat="1" ht="20.25" hidden="1" customHeight="1" x14ac:dyDescent="0.25">
      <c r="A676" s="166" t="s">
        <v>443</v>
      </c>
      <c r="B676" s="166"/>
      <c r="C676" s="166"/>
      <c r="D676" s="180" t="s">
        <v>379</v>
      </c>
      <c r="E676" s="180" t="s">
        <v>380</v>
      </c>
      <c r="F676" s="182" t="e">
        <f>+#REF!+#REF!+#REF!</f>
        <v>#REF!</v>
      </c>
      <c r="G676" s="182" t="e">
        <f>+#REF!+#REF!+Q676+R676+S676+#REF!</f>
        <v>#REF!</v>
      </c>
      <c r="H676" s="183" t="e">
        <f>+#REF!+#REF!+#REF!+#REF!+#REF!</f>
        <v>#REF!</v>
      </c>
      <c r="I676" s="108"/>
      <c r="J676" s="115"/>
      <c r="K676" s="115"/>
      <c r="L676" s="115">
        <v>3132</v>
      </c>
      <c r="M676" s="115"/>
      <c r="N676" s="116"/>
      <c r="O676" s="10" t="s">
        <v>401</v>
      </c>
      <c r="P676" s="111" t="s">
        <v>136</v>
      </c>
      <c r="Q676" s="286">
        <f t="shared" ref="Q676:R676" si="482">Q677+Q679</f>
        <v>0</v>
      </c>
      <c r="R676" s="286">
        <f t="shared" si="482"/>
        <v>0</v>
      </c>
      <c r="S676" s="286">
        <f t="shared" ref="S676" si="483">S677+S679</f>
        <v>0</v>
      </c>
      <c r="T676" s="213"/>
      <c r="U676" s="97"/>
    </row>
    <row r="677" spans="1:21" s="98" customFormat="1" ht="20.25" hidden="1" customHeight="1" x14ac:dyDescent="0.25">
      <c r="A677" s="166" t="s">
        <v>443</v>
      </c>
      <c r="B677" s="167"/>
      <c r="C677" s="167"/>
      <c r="D677" s="167"/>
      <c r="E677" s="180" t="s">
        <v>380</v>
      </c>
      <c r="F677" s="182" t="e">
        <f>+#REF!+#REF!+#REF!</f>
        <v>#REF!</v>
      </c>
      <c r="G677" s="182" t="e">
        <f>+#REF!+#REF!+Q677+R677+S677+#REF!</f>
        <v>#REF!</v>
      </c>
      <c r="H677" s="183" t="e">
        <f>+#REF!+#REF!+#REF!+#REF!+#REF!</f>
        <v>#REF!</v>
      </c>
      <c r="I677" s="108"/>
      <c r="J677" s="115"/>
      <c r="K677" s="115"/>
      <c r="L677" s="115"/>
      <c r="M677" s="176">
        <v>31321</v>
      </c>
      <c r="N677" s="177"/>
      <c r="O677" s="178" t="s">
        <v>401</v>
      </c>
      <c r="P677" s="177" t="s">
        <v>136</v>
      </c>
      <c r="Q677" s="287">
        <f t="shared" ref="Q677:S677" si="484">Q678</f>
        <v>0</v>
      </c>
      <c r="R677" s="287">
        <f t="shared" si="484"/>
        <v>0</v>
      </c>
      <c r="S677" s="287">
        <f t="shared" si="484"/>
        <v>0</v>
      </c>
      <c r="T677" s="213"/>
      <c r="U677" s="97"/>
    </row>
    <row r="678" spans="1:21" s="98" customFormat="1" ht="20.25" hidden="1" customHeight="1" x14ac:dyDescent="0.25">
      <c r="A678" s="166" t="s">
        <v>443</v>
      </c>
      <c r="B678" s="166"/>
      <c r="C678" s="166"/>
      <c r="D678" s="166"/>
      <c r="E678" s="166"/>
      <c r="F678" s="182" t="e">
        <f>+#REF!+#REF!+#REF!</f>
        <v>#REF!</v>
      </c>
      <c r="G678" s="182" t="e">
        <f>+#REF!+#REF!+Q678+R678+S678+#REF!</f>
        <v>#REF!</v>
      </c>
      <c r="H678" s="183" t="e">
        <f>+#REF!+#REF!+#REF!+#REF!+#REF!</f>
        <v>#REF!</v>
      </c>
      <c r="I678" s="108"/>
      <c r="J678" s="115"/>
      <c r="K678" s="115"/>
      <c r="L678" s="115"/>
      <c r="M678" s="9"/>
      <c r="N678" s="155">
        <v>313210</v>
      </c>
      <c r="O678" s="156" t="s">
        <v>401</v>
      </c>
      <c r="P678" s="157" t="s">
        <v>136</v>
      </c>
      <c r="Q678" s="289"/>
      <c r="R678" s="289"/>
      <c r="S678" s="289">
        <f>+Q678+R678</f>
        <v>0</v>
      </c>
      <c r="T678" s="213"/>
      <c r="U678" s="97"/>
    </row>
    <row r="679" spans="1:21" s="98" customFormat="1" ht="20.25" hidden="1" customHeight="1" x14ac:dyDescent="0.25">
      <c r="A679" s="166" t="s">
        <v>443</v>
      </c>
      <c r="B679" s="167"/>
      <c r="C679" s="167"/>
      <c r="D679" s="167"/>
      <c r="E679" s="180" t="s">
        <v>380</v>
      </c>
      <c r="F679" s="182" t="e">
        <f>+#REF!+#REF!+#REF!</f>
        <v>#REF!</v>
      </c>
      <c r="G679" s="182" t="e">
        <f>+#REF!+#REF!+Q679+R679+S679+#REF!</f>
        <v>#REF!</v>
      </c>
      <c r="H679" s="183" t="e">
        <f>+#REF!+#REF!+#REF!+#REF!+#REF!</f>
        <v>#REF!</v>
      </c>
      <c r="I679" s="108"/>
      <c r="J679" s="115"/>
      <c r="K679" s="115"/>
      <c r="L679" s="115"/>
      <c r="M679" s="176">
        <v>31322</v>
      </c>
      <c r="N679" s="177"/>
      <c r="O679" s="178" t="s">
        <v>401</v>
      </c>
      <c r="P679" s="177" t="s">
        <v>256</v>
      </c>
      <c r="Q679" s="287">
        <f t="shared" ref="Q679:S679" si="485">+Q680</f>
        <v>0</v>
      </c>
      <c r="R679" s="287">
        <f t="shared" si="485"/>
        <v>0</v>
      </c>
      <c r="S679" s="287">
        <f t="shared" si="485"/>
        <v>0</v>
      </c>
      <c r="T679" s="213"/>
      <c r="U679" s="97"/>
    </row>
    <row r="680" spans="1:21" s="98" customFormat="1" ht="25.5" hidden="1" customHeight="1" x14ac:dyDescent="0.25">
      <c r="A680" s="166" t="s">
        <v>443</v>
      </c>
      <c r="B680" s="166"/>
      <c r="C680" s="166"/>
      <c r="D680" s="166"/>
      <c r="E680" s="166"/>
      <c r="F680" s="182" t="e">
        <f>+#REF!+#REF!+#REF!</f>
        <v>#REF!</v>
      </c>
      <c r="G680" s="182" t="e">
        <f>+#REF!+#REF!+Q680+R680+S680+#REF!</f>
        <v>#REF!</v>
      </c>
      <c r="H680" s="183" t="e">
        <f>+#REF!+#REF!+#REF!+#REF!+#REF!</f>
        <v>#REF!</v>
      </c>
      <c r="I680" s="108"/>
      <c r="J680" s="115"/>
      <c r="K680" s="115"/>
      <c r="L680" s="115"/>
      <c r="M680" s="9"/>
      <c r="N680" s="155">
        <v>313220</v>
      </c>
      <c r="O680" s="156" t="s">
        <v>401</v>
      </c>
      <c r="P680" s="157" t="s">
        <v>256</v>
      </c>
      <c r="Q680" s="289"/>
      <c r="R680" s="289"/>
      <c r="S680" s="289">
        <f>+Q680+R680</f>
        <v>0</v>
      </c>
      <c r="T680" s="213"/>
      <c r="U680" s="97"/>
    </row>
    <row r="681" spans="1:21" s="98" customFormat="1" ht="20.25" hidden="1" customHeight="1" x14ac:dyDescent="0.25">
      <c r="A681" s="166" t="s">
        <v>443</v>
      </c>
      <c r="B681" s="166"/>
      <c r="C681" s="166"/>
      <c r="D681" s="180" t="s">
        <v>379</v>
      </c>
      <c r="E681" s="180" t="s">
        <v>380</v>
      </c>
      <c r="F681" s="182" t="e">
        <f>+#REF!+#REF!+#REF!</f>
        <v>#REF!</v>
      </c>
      <c r="G681" s="182" t="e">
        <f>+#REF!+#REF!+Q681+R681+S681+#REF!</f>
        <v>#REF!</v>
      </c>
      <c r="H681" s="183" t="e">
        <f>+#REF!+#REF!+#REF!+#REF!+#REF!</f>
        <v>#REF!</v>
      </c>
      <c r="I681" s="108"/>
      <c r="J681" s="115"/>
      <c r="K681" s="115"/>
      <c r="L681" s="115">
        <v>3133</v>
      </c>
      <c r="M681" s="115"/>
      <c r="N681" s="116"/>
      <c r="O681" s="10" t="s">
        <v>401</v>
      </c>
      <c r="P681" s="111" t="s">
        <v>257</v>
      </c>
      <c r="Q681" s="286">
        <f t="shared" ref="Q681:S682" si="486">Q682</f>
        <v>0</v>
      </c>
      <c r="R681" s="286">
        <f t="shared" si="486"/>
        <v>0</v>
      </c>
      <c r="S681" s="286">
        <f t="shared" si="486"/>
        <v>0</v>
      </c>
      <c r="T681" s="213"/>
      <c r="U681" s="97"/>
    </row>
    <row r="682" spans="1:21" s="98" customFormat="1" ht="20.25" hidden="1" customHeight="1" x14ac:dyDescent="0.25">
      <c r="A682" s="166" t="s">
        <v>443</v>
      </c>
      <c r="B682" s="167"/>
      <c r="C682" s="167"/>
      <c r="D682" s="167"/>
      <c r="E682" s="180" t="s">
        <v>380</v>
      </c>
      <c r="F682" s="182" t="e">
        <f>+#REF!+#REF!+#REF!</f>
        <v>#REF!</v>
      </c>
      <c r="G682" s="182" t="e">
        <f>+#REF!+#REF!+Q682+R682+S682+#REF!</f>
        <v>#REF!</v>
      </c>
      <c r="H682" s="183" t="e">
        <f>+#REF!+#REF!+#REF!+#REF!+#REF!</f>
        <v>#REF!</v>
      </c>
      <c r="I682" s="108"/>
      <c r="J682" s="115"/>
      <c r="K682" s="115"/>
      <c r="L682" s="115"/>
      <c r="M682" s="176">
        <v>31332</v>
      </c>
      <c r="N682" s="177"/>
      <c r="O682" s="178" t="s">
        <v>401</v>
      </c>
      <c r="P682" s="177" t="s">
        <v>257</v>
      </c>
      <c r="Q682" s="287">
        <f t="shared" si="486"/>
        <v>0</v>
      </c>
      <c r="R682" s="287">
        <f t="shared" si="486"/>
        <v>0</v>
      </c>
      <c r="S682" s="287">
        <f t="shared" si="486"/>
        <v>0</v>
      </c>
      <c r="T682" s="213"/>
      <c r="U682" s="97"/>
    </row>
    <row r="683" spans="1:21" s="98" customFormat="1" ht="20.25" hidden="1" customHeight="1" x14ac:dyDescent="0.25">
      <c r="A683" s="166" t="s">
        <v>443</v>
      </c>
      <c r="B683" s="166"/>
      <c r="C683" s="166"/>
      <c r="D683" s="166"/>
      <c r="E683" s="166"/>
      <c r="F683" s="182" t="e">
        <f>+#REF!+#REF!+#REF!</f>
        <v>#REF!</v>
      </c>
      <c r="G683" s="182" t="e">
        <f>+#REF!+#REF!+Q683+R683+S683+#REF!</f>
        <v>#REF!</v>
      </c>
      <c r="H683" s="183" t="e">
        <f>+#REF!+#REF!+#REF!+#REF!+#REF!</f>
        <v>#REF!</v>
      </c>
      <c r="I683" s="108"/>
      <c r="J683" s="115"/>
      <c r="K683" s="115"/>
      <c r="L683" s="115"/>
      <c r="M683" s="9"/>
      <c r="N683" s="155">
        <v>313320</v>
      </c>
      <c r="O683" s="156" t="s">
        <v>401</v>
      </c>
      <c r="P683" s="157" t="s">
        <v>257</v>
      </c>
      <c r="Q683" s="289"/>
      <c r="R683" s="289"/>
      <c r="S683" s="289">
        <f>+Q683+R683</f>
        <v>0</v>
      </c>
      <c r="T683" s="213"/>
      <c r="U683" s="97"/>
    </row>
    <row r="684" spans="1:21" s="171" customFormat="1" ht="20.25" hidden="1" customHeight="1" x14ac:dyDescent="0.25">
      <c r="A684" s="166" t="s">
        <v>443</v>
      </c>
      <c r="B684" s="180" t="s">
        <v>345</v>
      </c>
      <c r="C684" s="180" t="s">
        <v>376</v>
      </c>
      <c r="D684" s="180" t="s">
        <v>379</v>
      </c>
      <c r="E684" s="180" t="s">
        <v>380</v>
      </c>
      <c r="F684" s="182" t="e">
        <f>+#REF!+#REF!+#REF!</f>
        <v>#REF!</v>
      </c>
      <c r="G684" s="182" t="e">
        <f>+#REF!+#REF!+Q684+R684+S684+#REF!</f>
        <v>#REF!</v>
      </c>
      <c r="H684" s="183" t="e">
        <f>+#REF!+#REF!+#REF!+#REF!+#REF!</f>
        <v>#REF!</v>
      </c>
      <c r="I684" s="105"/>
      <c r="J684" s="105">
        <v>32</v>
      </c>
      <c r="K684" s="105"/>
      <c r="L684" s="105"/>
      <c r="M684" s="105"/>
      <c r="N684" s="105"/>
      <c r="O684" s="159" t="s">
        <v>401</v>
      </c>
      <c r="P684" s="169" t="s">
        <v>7</v>
      </c>
      <c r="Q684" s="170">
        <f t="shared" ref="Q684:S684" si="487">+Q685</f>
        <v>0</v>
      </c>
      <c r="R684" s="170">
        <f t="shared" si="487"/>
        <v>0</v>
      </c>
      <c r="S684" s="170">
        <f t="shared" si="487"/>
        <v>0</v>
      </c>
      <c r="T684" s="213"/>
      <c r="U684" s="97"/>
    </row>
    <row r="685" spans="1:21" s="194" customFormat="1" ht="20.25" hidden="1" customHeight="1" x14ac:dyDescent="0.25">
      <c r="A685" s="166" t="s">
        <v>443</v>
      </c>
      <c r="B685" s="172"/>
      <c r="C685" s="195" t="s">
        <v>376</v>
      </c>
      <c r="D685" s="195" t="s">
        <v>379</v>
      </c>
      <c r="E685" s="195" t="s">
        <v>380</v>
      </c>
      <c r="F685" s="187" t="e">
        <f>+#REF!+#REF!+#REF!</f>
        <v>#REF!</v>
      </c>
      <c r="G685" s="187" t="e">
        <f>+#REF!+#REF!+Q685+R685+S685+#REF!</f>
        <v>#REF!</v>
      </c>
      <c r="H685" s="188" t="e">
        <f>+#REF!+#REF!+#REF!+#REF!+#REF!</f>
        <v>#REF!</v>
      </c>
      <c r="I685" s="108"/>
      <c r="J685" s="115"/>
      <c r="K685" s="115">
        <v>322</v>
      </c>
      <c r="L685" s="115"/>
      <c r="M685" s="115"/>
      <c r="N685" s="116"/>
      <c r="O685" s="10" t="s">
        <v>401</v>
      </c>
      <c r="P685" s="111" t="s">
        <v>151</v>
      </c>
      <c r="Q685" s="286">
        <f t="shared" ref="Q685:S685" si="488">Q686</f>
        <v>0</v>
      </c>
      <c r="R685" s="286">
        <f t="shared" si="488"/>
        <v>0</v>
      </c>
      <c r="S685" s="286">
        <f t="shared" si="488"/>
        <v>0</v>
      </c>
      <c r="T685" s="213"/>
      <c r="U685" s="97"/>
    </row>
    <row r="686" spans="1:21" s="98" customFormat="1" ht="20.25" hidden="1" customHeight="1" x14ac:dyDescent="0.25">
      <c r="A686" s="166" t="s">
        <v>443</v>
      </c>
      <c r="B686" s="166"/>
      <c r="C686" s="166"/>
      <c r="D686" s="180" t="s">
        <v>379</v>
      </c>
      <c r="E686" s="180" t="s">
        <v>380</v>
      </c>
      <c r="F686" s="182" t="e">
        <f>+#REF!+#REF!+#REF!</f>
        <v>#REF!</v>
      </c>
      <c r="G686" s="182" t="e">
        <f>+#REF!+#REF!+Q686+R686+S686+#REF!</f>
        <v>#REF!</v>
      </c>
      <c r="H686" s="183" t="e">
        <f>+#REF!+#REF!+#REF!+#REF!+#REF!</f>
        <v>#REF!</v>
      </c>
      <c r="I686" s="116"/>
      <c r="J686" s="115"/>
      <c r="K686" s="115"/>
      <c r="L686" s="115">
        <v>3221</v>
      </c>
      <c r="M686" s="115"/>
      <c r="N686" s="116"/>
      <c r="O686" s="10" t="s">
        <v>401</v>
      </c>
      <c r="P686" s="111" t="s">
        <v>152</v>
      </c>
      <c r="Q686" s="286">
        <f t="shared" ref="Q686:S686" si="489">+Q687</f>
        <v>0</v>
      </c>
      <c r="R686" s="286">
        <f t="shared" si="489"/>
        <v>0</v>
      </c>
      <c r="S686" s="286">
        <f t="shared" si="489"/>
        <v>0</v>
      </c>
      <c r="T686" s="213"/>
      <c r="U686" s="97"/>
    </row>
    <row r="687" spans="1:21" s="98" customFormat="1" ht="20.25" hidden="1" customHeight="1" x14ac:dyDescent="0.25">
      <c r="A687" s="166" t="s">
        <v>443</v>
      </c>
      <c r="B687" s="167"/>
      <c r="C687" s="167"/>
      <c r="D687" s="167"/>
      <c r="E687" s="180" t="s">
        <v>380</v>
      </c>
      <c r="F687" s="182" t="e">
        <f>+#REF!+#REF!+#REF!</f>
        <v>#REF!</v>
      </c>
      <c r="G687" s="182" t="e">
        <f>+#REF!+#REF!+Q687+R687+S687+#REF!</f>
        <v>#REF!</v>
      </c>
      <c r="H687" s="183" t="e">
        <f>+#REF!+#REF!+#REF!+#REF!+#REF!</f>
        <v>#REF!</v>
      </c>
      <c r="I687" s="108"/>
      <c r="J687" s="115"/>
      <c r="K687" s="115"/>
      <c r="L687" s="115"/>
      <c r="M687" s="176">
        <v>32211</v>
      </c>
      <c r="N687" s="177"/>
      <c r="O687" s="178" t="s">
        <v>401</v>
      </c>
      <c r="P687" s="177" t="s">
        <v>152</v>
      </c>
      <c r="Q687" s="287">
        <f t="shared" ref="Q687:R687" si="490">+Q688+Q689</f>
        <v>0</v>
      </c>
      <c r="R687" s="287">
        <f t="shared" si="490"/>
        <v>0</v>
      </c>
      <c r="S687" s="287">
        <f t="shared" ref="S687" si="491">+S688+S689</f>
        <v>0</v>
      </c>
      <c r="T687" s="213"/>
      <c r="U687" s="97"/>
    </row>
    <row r="688" spans="1:21" s="98" customFormat="1" ht="20.25" hidden="1" customHeight="1" x14ac:dyDescent="0.25">
      <c r="A688" s="166" t="s">
        <v>443</v>
      </c>
      <c r="B688" s="166"/>
      <c r="C688" s="166"/>
      <c r="D688" s="166"/>
      <c r="E688" s="166"/>
      <c r="F688" s="182" t="e">
        <f>+#REF!+#REF!+#REF!</f>
        <v>#REF!</v>
      </c>
      <c r="G688" s="182" t="e">
        <f>+#REF!+#REF!+Q688+R688+S688+#REF!</f>
        <v>#REF!</v>
      </c>
      <c r="H688" s="183" t="e">
        <f>+#REF!+#REF!+#REF!+#REF!+#REF!</f>
        <v>#REF!</v>
      </c>
      <c r="I688" s="116"/>
      <c r="J688" s="115"/>
      <c r="K688" s="115"/>
      <c r="L688" s="115"/>
      <c r="M688" s="9"/>
      <c r="N688" s="155">
        <v>322110</v>
      </c>
      <c r="O688" s="156" t="s">
        <v>401</v>
      </c>
      <c r="P688" s="157" t="s">
        <v>152</v>
      </c>
      <c r="Q688" s="289"/>
      <c r="R688" s="289"/>
      <c r="S688" s="289">
        <f t="shared" ref="S688:S689" si="492">+Q688+R688</f>
        <v>0</v>
      </c>
      <c r="T688" s="213"/>
      <c r="U688" s="97"/>
    </row>
    <row r="689" spans="1:21" s="98" customFormat="1" ht="20.25" hidden="1" customHeight="1" x14ac:dyDescent="0.25">
      <c r="A689" s="166" t="s">
        <v>443</v>
      </c>
      <c r="B689" s="166"/>
      <c r="C689" s="166"/>
      <c r="D689" s="166"/>
      <c r="E689" s="166"/>
      <c r="F689" s="182" t="e">
        <f>+#REF!+#REF!+#REF!</f>
        <v>#REF!</v>
      </c>
      <c r="G689" s="182" t="e">
        <f>+#REF!+#REF!+Q689+R689+S689+#REF!</f>
        <v>#REF!</v>
      </c>
      <c r="H689" s="183" t="e">
        <f>+#REF!+#REF!+#REF!+#REF!+#REF!</f>
        <v>#REF!</v>
      </c>
      <c r="I689" s="116"/>
      <c r="J689" s="115"/>
      <c r="K689" s="115"/>
      <c r="L689" s="115"/>
      <c r="M689" s="9"/>
      <c r="N689" s="155">
        <v>322111</v>
      </c>
      <c r="O689" s="156" t="s">
        <v>401</v>
      </c>
      <c r="P689" s="157" t="s">
        <v>152</v>
      </c>
      <c r="Q689" s="289"/>
      <c r="R689" s="289"/>
      <c r="S689" s="289">
        <f t="shared" si="492"/>
        <v>0</v>
      </c>
      <c r="T689" s="213"/>
      <c r="U689" s="97"/>
    </row>
    <row r="690" spans="1:21" s="98" customFormat="1" ht="30" customHeight="1" x14ac:dyDescent="0.25">
      <c r="A690" s="166" t="s">
        <v>331</v>
      </c>
      <c r="B690" s="180" t="s">
        <v>345</v>
      </c>
      <c r="C690" s="180" t="s">
        <v>376</v>
      </c>
      <c r="D690" s="180" t="s">
        <v>379</v>
      </c>
      <c r="E690" s="180" t="s">
        <v>380</v>
      </c>
      <c r="F690" s="182" t="e">
        <f>+#REF!+#REF!+#REF!</f>
        <v>#REF!</v>
      </c>
      <c r="G690" s="182" t="e">
        <f>+#REF!+#REF!+Q690+R690+S690+#REF!</f>
        <v>#REF!</v>
      </c>
      <c r="H690" s="183" t="e">
        <f>+#REF!+#REF!+#REF!+#REF!+#REF!</f>
        <v>#REF!</v>
      </c>
      <c r="I690" s="387" t="s">
        <v>94</v>
      </c>
      <c r="J690" s="388"/>
      <c r="K690" s="388"/>
      <c r="L690" s="388"/>
      <c r="M690" s="388"/>
      <c r="N690" s="388"/>
      <c r="O690" s="389"/>
      <c r="P690" s="95" t="s">
        <v>100</v>
      </c>
      <c r="Q690" s="96">
        <f t="shared" ref="Q690:S690" si="493">+Q691</f>
        <v>12500</v>
      </c>
      <c r="R690" s="96">
        <f t="shared" si="493"/>
        <v>0</v>
      </c>
      <c r="S690" s="96">
        <f t="shared" si="493"/>
        <v>12500</v>
      </c>
      <c r="T690" s="315"/>
      <c r="U690" s="97"/>
    </row>
    <row r="691" spans="1:21" s="175" customFormat="1" ht="21.75" customHeight="1" x14ac:dyDescent="0.25">
      <c r="A691" s="172" t="s">
        <v>331</v>
      </c>
      <c r="B691" s="172"/>
      <c r="C691" s="180" t="s">
        <v>376</v>
      </c>
      <c r="D691" s="180" t="s">
        <v>379</v>
      </c>
      <c r="E691" s="180" t="s">
        <v>380</v>
      </c>
      <c r="F691" s="182" t="e">
        <f>+#REF!+#REF!+#REF!</f>
        <v>#REF!</v>
      </c>
      <c r="G691" s="182" t="e">
        <f>+#REF!+#REF!+Q691+R691+S691+#REF!</f>
        <v>#REF!</v>
      </c>
      <c r="H691" s="183" t="e">
        <f>+#REF!+#REF!+#REF!+#REF!+#REF!</f>
        <v>#REF!</v>
      </c>
      <c r="I691" s="99"/>
      <c r="J691" s="99"/>
      <c r="K691" s="99"/>
      <c r="L691" s="99"/>
      <c r="M691" s="99"/>
      <c r="N691" s="99" t="str">
        <f>+O691</f>
        <v>3.1.</v>
      </c>
      <c r="O691" s="100" t="s">
        <v>40</v>
      </c>
      <c r="P691" s="101" t="s">
        <v>19</v>
      </c>
      <c r="Q691" s="102">
        <f t="shared" ref="Q691:S691" si="494">+Q692</f>
        <v>12500</v>
      </c>
      <c r="R691" s="102">
        <f t="shared" si="494"/>
        <v>0</v>
      </c>
      <c r="S691" s="102">
        <f t="shared" si="494"/>
        <v>12500</v>
      </c>
      <c r="T691" s="213"/>
      <c r="U691" s="97"/>
    </row>
    <row r="692" spans="1:21" s="103" customFormat="1" ht="20.25" customHeight="1" x14ac:dyDescent="0.25">
      <c r="A692" s="166" t="s">
        <v>331</v>
      </c>
      <c r="B692" s="180" t="s">
        <v>345</v>
      </c>
      <c r="C692" s="180" t="s">
        <v>376</v>
      </c>
      <c r="D692" s="180" t="s">
        <v>379</v>
      </c>
      <c r="E692" s="180" t="s">
        <v>380</v>
      </c>
      <c r="F692" s="182" t="e">
        <f>+#REF!+#REF!+#REF!</f>
        <v>#REF!</v>
      </c>
      <c r="G692" s="182" t="e">
        <f>+#REF!+#REF!+Q692+R692+S692+#REF!</f>
        <v>#REF!</v>
      </c>
      <c r="H692" s="183" t="e">
        <f>+#REF!+#REF!+#REF!+#REF!+#REF!</f>
        <v>#REF!</v>
      </c>
      <c r="I692" s="104">
        <v>3</v>
      </c>
      <c r="J692" s="104"/>
      <c r="K692" s="104"/>
      <c r="L692" s="104"/>
      <c r="M692" s="104"/>
      <c r="N692" s="104"/>
      <c r="O692" s="10" t="s">
        <v>40</v>
      </c>
      <c r="P692" s="106" t="s">
        <v>17</v>
      </c>
      <c r="Q692" s="107">
        <f t="shared" ref="Q692:R692" si="495">+Q693+Q725</f>
        <v>12500</v>
      </c>
      <c r="R692" s="107">
        <f t="shared" si="495"/>
        <v>0</v>
      </c>
      <c r="S692" s="107">
        <f t="shared" ref="S692" si="496">+S693+S725</f>
        <v>12500</v>
      </c>
      <c r="T692" s="213"/>
      <c r="U692" s="97"/>
    </row>
    <row r="693" spans="1:21" s="171" customFormat="1" ht="20.25" customHeight="1" x14ac:dyDescent="0.25">
      <c r="A693" s="167" t="s">
        <v>331</v>
      </c>
      <c r="B693" s="180" t="s">
        <v>345</v>
      </c>
      <c r="C693" s="180" t="s">
        <v>376</v>
      </c>
      <c r="D693" s="180" t="s">
        <v>379</v>
      </c>
      <c r="E693" s="180" t="s">
        <v>380</v>
      </c>
      <c r="F693" s="182" t="e">
        <f>+#REF!+#REF!+#REF!</f>
        <v>#REF!</v>
      </c>
      <c r="G693" s="182" t="e">
        <f>+#REF!+#REF!+Q693+R693+S693+#REF!</f>
        <v>#REF!</v>
      </c>
      <c r="H693" s="183" t="e">
        <f>+#REF!+#REF!+#REF!+#REF!+#REF!</f>
        <v>#REF!</v>
      </c>
      <c r="I693" s="231"/>
      <c r="J693" s="231">
        <v>31</v>
      </c>
      <c r="K693" s="231"/>
      <c r="L693" s="231"/>
      <c r="M693" s="231"/>
      <c r="N693" s="231"/>
      <c r="O693" s="257" t="s">
        <v>40</v>
      </c>
      <c r="P693" s="232" t="s">
        <v>6</v>
      </c>
      <c r="Q693" s="233">
        <f t="shared" ref="Q693:R693" si="497">Q694+Q704+Q716</f>
        <v>11350</v>
      </c>
      <c r="R693" s="233">
        <f t="shared" si="497"/>
        <v>0</v>
      </c>
      <c r="S693" s="233">
        <f t="shared" ref="S693" si="498">S694+S704+S716</f>
        <v>11350</v>
      </c>
      <c r="T693" s="213"/>
      <c r="U693" s="97"/>
    </row>
    <row r="694" spans="1:21" s="194" customFormat="1" ht="20.25" hidden="1" customHeight="1" x14ac:dyDescent="0.25">
      <c r="A694" s="172" t="s">
        <v>331</v>
      </c>
      <c r="B694" s="172"/>
      <c r="C694" s="195" t="s">
        <v>376</v>
      </c>
      <c r="D694" s="195" t="s">
        <v>379</v>
      </c>
      <c r="E694" s="195" t="s">
        <v>380</v>
      </c>
      <c r="F694" s="187" t="e">
        <f>+#REF!+#REF!+#REF!</f>
        <v>#REF!</v>
      </c>
      <c r="G694" s="187" t="e">
        <f>+#REF!+#REF!+Q694+R694+S694+#REF!</f>
        <v>#REF!</v>
      </c>
      <c r="H694" s="188" t="e">
        <f>+#REF!+#REF!+#REF!+#REF!+#REF!</f>
        <v>#REF!</v>
      </c>
      <c r="I694" s="108"/>
      <c r="J694" s="115"/>
      <c r="K694" s="115">
        <v>311</v>
      </c>
      <c r="L694" s="115"/>
      <c r="M694" s="115"/>
      <c r="N694" s="116"/>
      <c r="O694" s="10" t="s">
        <v>40</v>
      </c>
      <c r="P694" s="111" t="s">
        <v>114</v>
      </c>
      <c r="Q694" s="286">
        <f t="shared" ref="Q694:R694" si="499">Q695+Q701+Q698</f>
        <v>9300</v>
      </c>
      <c r="R694" s="286">
        <f t="shared" si="499"/>
        <v>0</v>
      </c>
      <c r="S694" s="286">
        <f t="shared" ref="S694" si="500">S695+S701+S698</f>
        <v>9300</v>
      </c>
      <c r="T694" s="213"/>
      <c r="U694" s="97"/>
    </row>
    <row r="695" spans="1:21" s="98" customFormat="1" ht="20.25" hidden="1" customHeight="1" x14ac:dyDescent="0.25">
      <c r="A695" s="166" t="s">
        <v>331</v>
      </c>
      <c r="B695" s="166"/>
      <c r="C695" s="166"/>
      <c r="D695" s="180" t="s">
        <v>379</v>
      </c>
      <c r="E695" s="180" t="s">
        <v>380</v>
      </c>
      <c r="F695" s="182" t="e">
        <f>+#REF!+#REF!+#REF!</f>
        <v>#REF!</v>
      </c>
      <c r="G695" s="182" t="e">
        <f>+#REF!+#REF!+Q695+R695+S695+#REF!</f>
        <v>#REF!</v>
      </c>
      <c r="H695" s="183" t="e">
        <f>+#REF!+#REF!+#REF!+#REF!+#REF!</f>
        <v>#REF!</v>
      </c>
      <c r="I695" s="108"/>
      <c r="J695" s="115"/>
      <c r="K695" s="115"/>
      <c r="L695" s="115">
        <v>3111</v>
      </c>
      <c r="M695" s="115"/>
      <c r="N695" s="116"/>
      <c r="O695" s="10" t="s">
        <v>40</v>
      </c>
      <c r="P695" s="111" t="s">
        <v>115</v>
      </c>
      <c r="Q695" s="286">
        <f t="shared" ref="Q695:S696" si="501">Q696</f>
        <v>9300</v>
      </c>
      <c r="R695" s="286">
        <f t="shared" si="501"/>
        <v>0</v>
      </c>
      <c r="S695" s="286">
        <f t="shared" si="501"/>
        <v>9300</v>
      </c>
      <c r="T695" s="213"/>
      <c r="U695" s="97"/>
    </row>
    <row r="696" spans="1:21" s="98" customFormat="1" ht="20.25" hidden="1" customHeight="1" x14ac:dyDescent="0.25">
      <c r="A696" s="167" t="s">
        <v>331</v>
      </c>
      <c r="B696" s="167"/>
      <c r="C696" s="167"/>
      <c r="D696" s="167"/>
      <c r="E696" s="180" t="s">
        <v>380</v>
      </c>
      <c r="F696" s="182" t="e">
        <f>+#REF!+#REF!+#REF!</f>
        <v>#REF!</v>
      </c>
      <c r="G696" s="182" t="e">
        <f>+#REF!+#REF!+Q696+R696+S696+#REF!</f>
        <v>#REF!</v>
      </c>
      <c r="H696" s="183" t="e">
        <f>+#REF!+#REF!+#REF!+#REF!+#REF!</f>
        <v>#REF!</v>
      </c>
      <c r="I696" s="108"/>
      <c r="J696" s="115"/>
      <c r="K696" s="115"/>
      <c r="L696" s="115"/>
      <c r="M696" s="176">
        <v>31111</v>
      </c>
      <c r="N696" s="177"/>
      <c r="O696" s="178" t="s">
        <v>40</v>
      </c>
      <c r="P696" s="177" t="s">
        <v>116</v>
      </c>
      <c r="Q696" s="287">
        <f t="shared" si="501"/>
        <v>9300</v>
      </c>
      <c r="R696" s="287">
        <f t="shared" si="501"/>
        <v>0</v>
      </c>
      <c r="S696" s="287">
        <f t="shared" si="501"/>
        <v>9300</v>
      </c>
      <c r="T696" s="213"/>
      <c r="U696" s="97"/>
    </row>
    <row r="697" spans="1:21" s="98" customFormat="1" ht="20.25" hidden="1" customHeight="1" x14ac:dyDescent="0.25">
      <c r="A697" s="166" t="s">
        <v>331</v>
      </c>
      <c r="B697" s="166"/>
      <c r="C697" s="166"/>
      <c r="D697" s="166"/>
      <c r="E697" s="166"/>
      <c r="F697" s="182" t="e">
        <f>+#REF!+#REF!+#REF!</f>
        <v>#REF!</v>
      </c>
      <c r="G697" s="182" t="e">
        <f>+#REF!+#REF!+Q697+R697+S697+#REF!</f>
        <v>#REF!</v>
      </c>
      <c r="H697" s="183" t="e">
        <f>+#REF!+#REF!+#REF!+#REF!+#REF!</f>
        <v>#REF!</v>
      </c>
      <c r="I697" s="108"/>
      <c r="J697" s="115"/>
      <c r="K697" s="115"/>
      <c r="L697" s="115"/>
      <c r="M697" s="9"/>
      <c r="N697" s="155">
        <v>311110</v>
      </c>
      <c r="O697" s="156" t="s">
        <v>40</v>
      </c>
      <c r="P697" s="157" t="s">
        <v>291</v>
      </c>
      <c r="Q697" s="289">
        <v>9300</v>
      </c>
      <c r="R697" s="289"/>
      <c r="S697" s="289">
        <f>+Q697+R697</f>
        <v>9300</v>
      </c>
      <c r="T697" s="213"/>
      <c r="U697" s="97"/>
    </row>
    <row r="698" spans="1:21" s="98" customFormat="1" ht="20.25" hidden="1" customHeight="1" x14ac:dyDescent="0.25">
      <c r="A698" s="166" t="s">
        <v>331</v>
      </c>
      <c r="B698" s="166"/>
      <c r="C698" s="166"/>
      <c r="D698" s="180" t="s">
        <v>379</v>
      </c>
      <c r="E698" s="180" t="s">
        <v>380</v>
      </c>
      <c r="F698" s="182" t="e">
        <f>+#REF!+#REF!+#REF!</f>
        <v>#REF!</v>
      </c>
      <c r="G698" s="182" t="e">
        <f>+#REF!+#REF!+Q698+R698+S698+#REF!</f>
        <v>#REF!</v>
      </c>
      <c r="H698" s="183" t="e">
        <f>+#REF!+#REF!+#REF!+#REF!+#REF!</f>
        <v>#REF!</v>
      </c>
      <c r="I698" s="108"/>
      <c r="J698" s="115"/>
      <c r="K698" s="115"/>
      <c r="L698" s="115">
        <v>3113</v>
      </c>
      <c r="M698" s="115"/>
      <c r="N698" s="116"/>
      <c r="O698" s="10" t="s">
        <v>40</v>
      </c>
      <c r="P698" s="111" t="s">
        <v>123</v>
      </c>
      <c r="Q698" s="286">
        <f t="shared" ref="Q698:S699" si="502">+Q699</f>
        <v>0</v>
      </c>
      <c r="R698" s="286">
        <f t="shared" si="502"/>
        <v>0</v>
      </c>
      <c r="S698" s="286">
        <f t="shared" si="502"/>
        <v>0</v>
      </c>
      <c r="T698" s="213"/>
      <c r="U698" s="97"/>
    </row>
    <row r="699" spans="1:21" s="98" customFormat="1" ht="20.25" hidden="1" customHeight="1" x14ac:dyDescent="0.25">
      <c r="A699" s="167" t="s">
        <v>331</v>
      </c>
      <c r="B699" s="167"/>
      <c r="C699" s="167"/>
      <c r="D699" s="167"/>
      <c r="E699" s="180" t="s">
        <v>380</v>
      </c>
      <c r="F699" s="182" t="e">
        <f>+#REF!+#REF!+#REF!</f>
        <v>#REF!</v>
      </c>
      <c r="G699" s="182" t="e">
        <f>+#REF!+#REF!+Q699+R699+S699+#REF!</f>
        <v>#REF!</v>
      </c>
      <c r="H699" s="183" t="e">
        <f>+#REF!+#REF!+#REF!+#REF!+#REF!</f>
        <v>#REF!</v>
      </c>
      <c r="I699" s="108"/>
      <c r="J699" s="115"/>
      <c r="K699" s="115"/>
      <c r="L699" s="115"/>
      <c r="M699" s="176">
        <v>31131</v>
      </c>
      <c r="N699" s="177"/>
      <c r="O699" s="178" t="s">
        <v>40</v>
      </c>
      <c r="P699" s="177" t="s">
        <v>123</v>
      </c>
      <c r="Q699" s="287">
        <f t="shared" si="502"/>
        <v>0</v>
      </c>
      <c r="R699" s="287">
        <f t="shared" si="502"/>
        <v>0</v>
      </c>
      <c r="S699" s="287">
        <f t="shared" si="502"/>
        <v>0</v>
      </c>
      <c r="T699" s="213"/>
      <c r="U699" s="97"/>
    </row>
    <row r="700" spans="1:21" s="98" customFormat="1" ht="20.25" hidden="1" customHeight="1" x14ac:dyDescent="0.25">
      <c r="A700" s="166" t="s">
        <v>331</v>
      </c>
      <c r="B700" s="166"/>
      <c r="C700" s="166"/>
      <c r="D700" s="166"/>
      <c r="E700" s="166"/>
      <c r="F700" s="182" t="e">
        <f>+#REF!+#REF!+#REF!</f>
        <v>#REF!</v>
      </c>
      <c r="G700" s="182" t="e">
        <f>+#REF!+#REF!+Q700+R700+S700+#REF!</f>
        <v>#REF!</v>
      </c>
      <c r="H700" s="183" t="e">
        <f>+#REF!+#REF!+#REF!+#REF!+#REF!</f>
        <v>#REF!</v>
      </c>
      <c r="I700" s="108"/>
      <c r="J700" s="115"/>
      <c r="K700" s="115"/>
      <c r="L700" s="115"/>
      <c r="M700" s="9"/>
      <c r="N700" s="155">
        <v>313310</v>
      </c>
      <c r="O700" s="156" t="s">
        <v>40</v>
      </c>
      <c r="P700" s="157" t="s">
        <v>123</v>
      </c>
      <c r="Q700" s="289">
        <v>0</v>
      </c>
      <c r="R700" s="289"/>
      <c r="S700" s="289">
        <f>+Q700+R700</f>
        <v>0</v>
      </c>
      <c r="T700" s="213"/>
      <c r="U700" s="97"/>
    </row>
    <row r="701" spans="1:21" s="98" customFormat="1" ht="20.25" hidden="1" customHeight="1" x14ac:dyDescent="0.25">
      <c r="A701" s="166" t="s">
        <v>331</v>
      </c>
      <c r="B701" s="166"/>
      <c r="C701" s="166"/>
      <c r="D701" s="180" t="s">
        <v>379</v>
      </c>
      <c r="E701" s="180" t="s">
        <v>380</v>
      </c>
      <c r="F701" s="182" t="e">
        <f>+#REF!+#REF!+#REF!</f>
        <v>#REF!</v>
      </c>
      <c r="G701" s="182" t="e">
        <f>+#REF!+#REF!+Q701+R701+S701+#REF!</f>
        <v>#REF!</v>
      </c>
      <c r="H701" s="183" t="e">
        <f>+#REF!+#REF!+#REF!+#REF!+#REF!</f>
        <v>#REF!</v>
      </c>
      <c r="I701" s="108"/>
      <c r="J701" s="115"/>
      <c r="K701" s="115"/>
      <c r="L701" s="115">
        <v>3114</v>
      </c>
      <c r="M701" s="115"/>
      <c r="N701" s="116"/>
      <c r="O701" s="10" t="s">
        <v>40</v>
      </c>
      <c r="P701" s="111" t="s">
        <v>124</v>
      </c>
      <c r="Q701" s="286">
        <f t="shared" ref="Q701:S702" si="503">Q702</f>
        <v>0</v>
      </c>
      <c r="R701" s="286">
        <f t="shared" si="503"/>
        <v>0</v>
      </c>
      <c r="S701" s="286">
        <f t="shared" si="503"/>
        <v>0</v>
      </c>
      <c r="T701" s="213"/>
      <c r="U701" s="97"/>
    </row>
    <row r="702" spans="1:21" s="98" customFormat="1" ht="20.25" hidden="1" customHeight="1" x14ac:dyDescent="0.25">
      <c r="A702" s="167" t="s">
        <v>331</v>
      </c>
      <c r="B702" s="167"/>
      <c r="C702" s="167"/>
      <c r="D702" s="167"/>
      <c r="E702" s="180" t="s">
        <v>380</v>
      </c>
      <c r="F702" s="182" t="e">
        <f>+#REF!+#REF!+#REF!</f>
        <v>#REF!</v>
      </c>
      <c r="G702" s="182" t="e">
        <f>+#REF!+#REF!+Q702+R702+S702+#REF!</f>
        <v>#REF!</v>
      </c>
      <c r="H702" s="183" t="e">
        <f>+#REF!+#REF!+#REF!+#REF!+#REF!</f>
        <v>#REF!</v>
      </c>
      <c r="I702" s="108"/>
      <c r="J702" s="115"/>
      <c r="K702" s="115"/>
      <c r="L702" s="115"/>
      <c r="M702" s="176">
        <v>31141</v>
      </c>
      <c r="N702" s="177"/>
      <c r="O702" s="178" t="s">
        <v>40</v>
      </c>
      <c r="P702" s="177" t="s">
        <v>124</v>
      </c>
      <c r="Q702" s="287">
        <f t="shared" si="503"/>
        <v>0</v>
      </c>
      <c r="R702" s="287">
        <f t="shared" si="503"/>
        <v>0</v>
      </c>
      <c r="S702" s="287">
        <f t="shared" si="503"/>
        <v>0</v>
      </c>
      <c r="T702" s="213"/>
      <c r="U702" s="97"/>
    </row>
    <row r="703" spans="1:21" s="98" customFormat="1" ht="20.25" hidden="1" customHeight="1" x14ac:dyDescent="0.25">
      <c r="A703" s="166" t="s">
        <v>331</v>
      </c>
      <c r="B703" s="166"/>
      <c r="C703" s="166"/>
      <c r="D703" s="166"/>
      <c r="E703" s="166"/>
      <c r="F703" s="182" t="e">
        <f>+#REF!+#REF!+#REF!</f>
        <v>#REF!</v>
      </c>
      <c r="G703" s="182" t="e">
        <f>+#REF!+#REF!+Q703+R703+S703+#REF!</f>
        <v>#REF!</v>
      </c>
      <c r="H703" s="183" t="e">
        <f>+#REF!+#REF!+#REF!+#REF!+#REF!</f>
        <v>#REF!</v>
      </c>
      <c r="I703" s="108"/>
      <c r="J703" s="115"/>
      <c r="K703" s="115"/>
      <c r="L703" s="115"/>
      <c r="M703" s="9"/>
      <c r="N703" s="155">
        <v>311410</v>
      </c>
      <c r="O703" s="156" t="s">
        <v>40</v>
      </c>
      <c r="P703" s="157" t="s">
        <v>124</v>
      </c>
      <c r="Q703" s="289">
        <v>0</v>
      </c>
      <c r="R703" s="289"/>
      <c r="S703" s="289">
        <f>+Q703+R703</f>
        <v>0</v>
      </c>
      <c r="T703" s="213"/>
      <c r="U703" s="97"/>
    </row>
    <row r="704" spans="1:21" s="194" customFormat="1" ht="20.25" hidden="1" customHeight="1" x14ac:dyDescent="0.25">
      <c r="A704" s="172" t="s">
        <v>331</v>
      </c>
      <c r="B704" s="172"/>
      <c r="C704" s="195" t="s">
        <v>376</v>
      </c>
      <c r="D704" s="195" t="s">
        <v>379</v>
      </c>
      <c r="E704" s="195" t="s">
        <v>380</v>
      </c>
      <c r="F704" s="187" t="e">
        <f>+#REF!+#REF!+#REF!</f>
        <v>#REF!</v>
      </c>
      <c r="G704" s="187" t="e">
        <f>+#REF!+#REF!+Q704+R704+S704+#REF!</f>
        <v>#REF!</v>
      </c>
      <c r="H704" s="188" t="e">
        <f>+#REF!+#REF!+#REF!+#REF!+#REF!</f>
        <v>#REF!</v>
      </c>
      <c r="I704" s="108"/>
      <c r="J704" s="115"/>
      <c r="K704" s="115">
        <v>312</v>
      </c>
      <c r="L704" s="115"/>
      <c r="M704" s="115"/>
      <c r="N704" s="116"/>
      <c r="O704" s="10" t="s">
        <v>40</v>
      </c>
      <c r="P704" s="111" t="s">
        <v>127</v>
      </c>
      <c r="Q704" s="286">
        <f t="shared" ref="Q704:S704" si="504">Q705</f>
        <v>170</v>
      </c>
      <c r="R704" s="286">
        <f t="shared" si="504"/>
        <v>0</v>
      </c>
      <c r="S704" s="286">
        <f t="shared" si="504"/>
        <v>170</v>
      </c>
      <c r="T704" s="213"/>
      <c r="U704" s="97"/>
    </row>
    <row r="705" spans="1:21" s="98" customFormat="1" ht="20.25" hidden="1" customHeight="1" x14ac:dyDescent="0.25">
      <c r="A705" s="166" t="s">
        <v>331</v>
      </c>
      <c r="B705" s="166"/>
      <c r="C705" s="166"/>
      <c r="D705" s="180" t="s">
        <v>379</v>
      </c>
      <c r="E705" s="180" t="s">
        <v>380</v>
      </c>
      <c r="F705" s="182" t="e">
        <f>+#REF!+#REF!+#REF!</f>
        <v>#REF!</v>
      </c>
      <c r="G705" s="182" t="e">
        <f>+#REF!+#REF!+Q705+R705+S705+#REF!</f>
        <v>#REF!</v>
      </c>
      <c r="H705" s="183" t="e">
        <f>+#REF!+#REF!+#REF!+#REF!+#REF!</f>
        <v>#REF!</v>
      </c>
      <c r="I705" s="108"/>
      <c r="J705" s="115"/>
      <c r="K705" s="115"/>
      <c r="L705" s="115">
        <v>3121</v>
      </c>
      <c r="M705" s="115"/>
      <c r="N705" s="116"/>
      <c r="O705" s="10" t="s">
        <v>40</v>
      </c>
      <c r="P705" s="111" t="s">
        <v>127</v>
      </c>
      <c r="Q705" s="286">
        <f t="shared" ref="Q705:R705" si="505">Q714+Q712+Q710+Q708+Q706</f>
        <v>170</v>
      </c>
      <c r="R705" s="286">
        <f t="shared" si="505"/>
        <v>0</v>
      </c>
      <c r="S705" s="286">
        <f t="shared" ref="S705" si="506">S714+S712+S710+S708+S706</f>
        <v>170</v>
      </c>
      <c r="T705" s="213"/>
      <c r="U705" s="97"/>
    </row>
    <row r="706" spans="1:21" s="98" customFormat="1" ht="20.25" hidden="1" customHeight="1" x14ac:dyDescent="0.25">
      <c r="A706" s="167" t="s">
        <v>331</v>
      </c>
      <c r="B706" s="167"/>
      <c r="C706" s="167"/>
      <c r="D706" s="167"/>
      <c r="E706" s="180" t="s">
        <v>380</v>
      </c>
      <c r="F706" s="182" t="e">
        <f>+#REF!+#REF!+#REF!</f>
        <v>#REF!</v>
      </c>
      <c r="G706" s="182" t="e">
        <f>+#REF!+#REF!+Q706+R706+S706+#REF!</f>
        <v>#REF!</v>
      </c>
      <c r="H706" s="183" t="e">
        <f>+#REF!+#REF!+#REF!+#REF!+#REF!</f>
        <v>#REF!</v>
      </c>
      <c r="I706" s="108"/>
      <c r="J706" s="115"/>
      <c r="K706" s="115"/>
      <c r="L706" s="115"/>
      <c r="M706" s="176">
        <v>31212</v>
      </c>
      <c r="N706" s="177"/>
      <c r="O706" s="178" t="s">
        <v>40</v>
      </c>
      <c r="P706" s="177" t="s">
        <v>128</v>
      </c>
      <c r="Q706" s="287">
        <f t="shared" ref="Q706:S706" si="507">+Q707</f>
        <v>0</v>
      </c>
      <c r="R706" s="287">
        <f t="shared" si="507"/>
        <v>0</v>
      </c>
      <c r="S706" s="287">
        <f t="shared" si="507"/>
        <v>0</v>
      </c>
      <c r="T706" s="213"/>
      <c r="U706" s="97"/>
    </row>
    <row r="707" spans="1:21" s="98" customFormat="1" ht="20.25" hidden="1" customHeight="1" x14ac:dyDescent="0.25">
      <c r="A707" s="166" t="s">
        <v>331</v>
      </c>
      <c r="B707" s="166"/>
      <c r="C707" s="166"/>
      <c r="D707" s="166"/>
      <c r="E707" s="166"/>
      <c r="F707" s="182" t="e">
        <f>+#REF!+#REF!+#REF!</f>
        <v>#REF!</v>
      </c>
      <c r="G707" s="182" t="e">
        <f>+#REF!+#REF!+Q707+R707+S707+#REF!</f>
        <v>#REF!</v>
      </c>
      <c r="H707" s="183" t="e">
        <f>+#REF!+#REF!+#REF!+#REF!+#REF!</f>
        <v>#REF!</v>
      </c>
      <c r="I707" s="108"/>
      <c r="J707" s="115"/>
      <c r="K707" s="115"/>
      <c r="L707" s="115"/>
      <c r="M707" s="9"/>
      <c r="N707" s="155">
        <v>312120</v>
      </c>
      <c r="O707" s="156" t="s">
        <v>40</v>
      </c>
      <c r="P707" s="157" t="s">
        <v>128</v>
      </c>
      <c r="Q707" s="289">
        <v>0</v>
      </c>
      <c r="R707" s="289"/>
      <c r="S707" s="289">
        <f>+Q707+R707</f>
        <v>0</v>
      </c>
      <c r="T707" s="213"/>
      <c r="U707" s="97"/>
    </row>
    <row r="708" spans="1:21" s="98" customFormat="1" ht="20.25" hidden="1" customHeight="1" x14ac:dyDescent="0.25">
      <c r="A708" s="167" t="s">
        <v>331</v>
      </c>
      <c r="B708" s="167"/>
      <c r="C708" s="167"/>
      <c r="D708" s="167"/>
      <c r="E708" s="180" t="s">
        <v>380</v>
      </c>
      <c r="F708" s="182" t="e">
        <f>+#REF!+#REF!+#REF!</f>
        <v>#REF!</v>
      </c>
      <c r="G708" s="182" t="e">
        <f>+#REF!+#REF!+Q708+R708+S708+#REF!</f>
        <v>#REF!</v>
      </c>
      <c r="H708" s="183" t="e">
        <f>+#REF!+#REF!+#REF!+#REF!+#REF!</f>
        <v>#REF!</v>
      </c>
      <c r="I708" s="108"/>
      <c r="J708" s="115"/>
      <c r="K708" s="115"/>
      <c r="L708" s="115"/>
      <c r="M708" s="176">
        <v>31213</v>
      </c>
      <c r="N708" s="177"/>
      <c r="O708" s="178" t="s">
        <v>40</v>
      </c>
      <c r="P708" s="177" t="s">
        <v>129</v>
      </c>
      <c r="Q708" s="287">
        <f t="shared" ref="Q708:S708" si="508">+Q709</f>
        <v>0</v>
      </c>
      <c r="R708" s="287">
        <f t="shared" si="508"/>
        <v>0</v>
      </c>
      <c r="S708" s="287">
        <f t="shared" si="508"/>
        <v>0</v>
      </c>
      <c r="T708" s="213"/>
      <c r="U708" s="97"/>
    </row>
    <row r="709" spans="1:21" s="98" customFormat="1" ht="20.25" hidden="1" customHeight="1" x14ac:dyDescent="0.25">
      <c r="A709" s="166" t="s">
        <v>331</v>
      </c>
      <c r="B709" s="166"/>
      <c r="C709" s="166"/>
      <c r="D709" s="166"/>
      <c r="E709" s="166"/>
      <c r="F709" s="182" t="e">
        <f>+#REF!+#REF!+#REF!</f>
        <v>#REF!</v>
      </c>
      <c r="G709" s="182" t="e">
        <f>+#REF!+#REF!+Q709+R709+S709+#REF!</f>
        <v>#REF!</v>
      </c>
      <c r="H709" s="183" t="e">
        <f>+#REF!+#REF!+#REF!+#REF!+#REF!</f>
        <v>#REF!</v>
      </c>
      <c r="I709" s="108"/>
      <c r="J709" s="115"/>
      <c r="K709" s="115"/>
      <c r="L709" s="115"/>
      <c r="M709" s="9"/>
      <c r="N709" s="155">
        <v>312130</v>
      </c>
      <c r="O709" s="156" t="s">
        <v>40</v>
      </c>
      <c r="P709" s="157" t="s">
        <v>129</v>
      </c>
      <c r="Q709" s="289">
        <v>0</v>
      </c>
      <c r="R709" s="289"/>
      <c r="S709" s="289">
        <f>+Q709+R709</f>
        <v>0</v>
      </c>
      <c r="T709" s="213"/>
      <c r="U709" s="97"/>
    </row>
    <row r="710" spans="1:21" s="98" customFormat="1" ht="20.25" hidden="1" customHeight="1" x14ac:dyDescent="0.25">
      <c r="A710" s="167" t="s">
        <v>331</v>
      </c>
      <c r="B710" s="167"/>
      <c r="C710" s="167"/>
      <c r="D710" s="167"/>
      <c r="E710" s="180" t="s">
        <v>380</v>
      </c>
      <c r="F710" s="182" t="e">
        <f>+#REF!+#REF!+#REF!</f>
        <v>#REF!</v>
      </c>
      <c r="G710" s="182" t="e">
        <f>+#REF!+#REF!+Q710+R710+S710+#REF!</f>
        <v>#REF!</v>
      </c>
      <c r="H710" s="183" t="e">
        <f>+#REF!+#REF!+#REF!+#REF!+#REF!</f>
        <v>#REF!</v>
      </c>
      <c r="I710" s="108"/>
      <c r="J710" s="115"/>
      <c r="K710" s="115"/>
      <c r="L710" s="115"/>
      <c r="M710" s="176">
        <v>31214</v>
      </c>
      <c r="N710" s="177"/>
      <c r="O710" s="178" t="s">
        <v>40</v>
      </c>
      <c r="P710" s="177" t="s">
        <v>130</v>
      </c>
      <c r="Q710" s="287">
        <f t="shared" ref="Q710:S710" si="509">+Q711</f>
        <v>0</v>
      </c>
      <c r="R710" s="287">
        <f t="shared" si="509"/>
        <v>0</v>
      </c>
      <c r="S710" s="287">
        <f t="shared" si="509"/>
        <v>0</v>
      </c>
      <c r="T710" s="213"/>
      <c r="U710" s="97"/>
    </row>
    <row r="711" spans="1:21" s="98" customFormat="1" ht="20.25" hidden="1" customHeight="1" x14ac:dyDescent="0.25">
      <c r="A711" s="166" t="s">
        <v>331</v>
      </c>
      <c r="B711" s="166"/>
      <c r="C711" s="166"/>
      <c r="D711" s="166"/>
      <c r="E711" s="166"/>
      <c r="F711" s="182" t="e">
        <f>+#REF!+#REF!+#REF!</f>
        <v>#REF!</v>
      </c>
      <c r="G711" s="182" t="e">
        <f>+#REF!+#REF!+Q711+R711+S711+#REF!</f>
        <v>#REF!</v>
      </c>
      <c r="H711" s="183" t="e">
        <f>+#REF!+#REF!+#REF!+#REF!+#REF!</f>
        <v>#REF!</v>
      </c>
      <c r="I711" s="108"/>
      <c r="J711" s="115"/>
      <c r="K711" s="115"/>
      <c r="L711" s="115"/>
      <c r="M711" s="9"/>
      <c r="N711" s="155">
        <v>312140</v>
      </c>
      <c r="O711" s="156" t="s">
        <v>40</v>
      </c>
      <c r="P711" s="157" t="s">
        <v>130</v>
      </c>
      <c r="Q711" s="289">
        <v>0</v>
      </c>
      <c r="R711" s="289"/>
      <c r="S711" s="289">
        <f>+Q711+R711</f>
        <v>0</v>
      </c>
      <c r="T711" s="213"/>
      <c r="U711" s="97"/>
    </row>
    <row r="712" spans="1:21" s="98" customFormat="1" ht="20.25" hidden="1" customHeight="1" x14ac:dyDescent="0.25">
      <c r="A712" s="167" t="s">
        <v>331</v>
      </c>
      <c r="B712" s="167"/>
      <c r="C712" s="167"/>
      <c r="D712" s="167"/>
      <c r="E712" s="180" t="s">
        <v>380</v>
      </c>
      <c r="F712" s="182" t="e">
        <f>+#REF!+#REF!+#REF!</f>
        <v>#REF!</v>
      </c>
      <c r="G712" s="182" t="e">
        <f>+#REF!+#REF!+Q712+R712+S712+#REF!</f>
        <v>#REF!</v>
      </c>
      <c r="H712" s="183" t="e">
        <f>+#REF!+#REF!+#REF!+#REF!+#REF!</f>
        <v>#REF!</v>
      </c>
      <c r="I712" s="108"/>
      <c r="J712" s="115"/>
      <c r="K712" s="115"/>
      <c r="L712" s="115"/>
      <c r="M712" s="176">
        <v>31215</v>
      </c>
      <c r="N712" s="177"/>
      <c r="O712" s="178" t="s">
        <v>40</v>
      </c>
      <c r="P712" s="177" t="s">
        <v>131</v>
      </c>
      <c r="Q712" s="287">
        <f t="shared" ref="Q712:S712" si="510">+Q713</f>
        <v>0</v>
      </c>
      <c r="R712" s="287">
        <f t="shared" si="510"/>
        <v>0</v>
      </c>
      <c r="S712" s="287">
        <f t="shared" si="510"/>
        <v>0</v>
      </c>
      <c r="T712" s="213"/>
      <c r="U712" s="97"/>
    </row>
    <row r="713" spans="1:21" s="98" customFormat="1" ht="20.25" hidden="1" customHeight="1" x14ac:dyDescent="0.25">
      <c r="A713" s="166" t="s">
        <v>331</v>
      </c>
      <c r="B713" s="166"/>
      <c r="C713" s="166"/>
      <c r="D713" s="166"/>
      <c r="E713" s="166"/>
      <c r="F713" s="182" t="e">
        <f>+#REF!+#REF!+#REF!</f>
        <v>#REF!</v>
      </c>
      <c r="G713" s="182" t="e">
        <f>+#REF!+#REF!+Q713+R713+S713+#REF!</f>
        <v>#REF!</v>
      </c>
      <c r="H713" s="183" t="e">
        <f>+#REF!+#REF!+#REF!+#REF!+#REF!</f>
        <v>#REF!</v>
      </c>
      <c r="I713" s="108"/>
      <c r="J713" s="115"/>
      <c r="K713" s="115"/>
      <c r="L713" s="115"/>
      <c r="M713" s="9"/>
      <c r="N713" s="155">
        <v>312150</v>
      </c>
      <c r="O713" s="156" t="s">
        <v>40</v>
      </c>
      <c r="P713" s="157" t="s">
        <v>131</v>
      </c>
      <c r="Q713" s="289">
        <v>0</v>
      </c>
      <c r="R713" s="289"/>
      <c r="S713" s="289">
        <f>+Q713+R713</f>
        <v>0</v>
      </c>
      <c r="T713" s="213"/>
      <c r="U713" s="97"/>
    </row>
    <row r="714" spans="1:21" s="98" customFormat="1" ht="20.25" hidden="1" customHeight="1" x14ac:dyDescent="0.25">
      <c r="A714" s="167" t="s">
        <v>331</v>
      </c>
      <c r="B714" s="167"/>
      <c r="C714" s="167"/>
      <c r="D714" s="167"/>
      <c r="E714" s="180" t="s">
        <v>380</v>
      </c>
      <c r="F714" s="182" t="e">
        <f>+#REF!+#REF!+#REF!</f>
        <v>#REF!</v>
      </c>
      <c r="G714" s="182" t="e">
        <f>+#REF!+#REF!+Q714+R714+S714+#REF!</f>
        <v>#REF!</v>
      </c>
      <c r="H714" s="183" t="e">
        <f>+#REF!+#REF!+#REF!+#REF!+#REF!</f>
        <v>#REF!</v>
      </c>
      <c r="I714" s="108"/>
      <c r="J714" s="115"/>
      <c r="K714" s="115"/>
      <c r="L714" s="115"/>
      <c r="M714" s="176">
        <v>31219</v>
      </c>
      <c r="N714" s="177"/>
      <c r="O714" s="178" t="s">
        <v>40</v>
      </c>
      <c r="P714" s="177" t="s">
        <v>133</v>
      </c>
      <c r="Q714" s="287">
        <f t="shared" ref="Q714:S714" si="511">Q715</f>
        <v>170</v>
      </c>
      <c r="R714" s="287">
        <f t="shared" si="511"/>
        <v>0</v>
      </c>
      <c r="S714" s="287">
        <f t="shared" si="511"/>
        <v>170</v>
      </c>
      <c r="T714" s="213"/>
      <c r="U714" s="97"/>
    </row>
    <row r="715" spans="1:21" s="98" customFormat="1" ht="20.25" hidden="1" customHeight="1" x14ac:dyDescent="0.25">
      <c r="A715" s="166" t="s">
        <v>331</v>
      </c>
      <c r="B715" s="166"/>
      <c r="C715" s="166"/>
      <c r="D715" s="166"/>
      <c r="E715" s="166"/>
      <c r="F715" s="182" t="e">
        <f>+#REF!+#REF!+#REF!</f>
        <v>#REF!</v>
      </c>
      <c r="G715" s="182" t="e">
        <f>+#REF!+#REF!+Q715+R715+S715+#REF!</f>
        <v>#REF!</v>
      </c>
      <c r="H715" s="183" t="e">
        <f>+#REF!+#REF!+#REF!+#REF!+#REF!</f>
        <v>#REF!</v>
      </c>
      <c r="I715" s="108"/>
      <c r="J715" s="115"/>
      <c r="K715" s="115"/>
      <c r="L715" s="115"/>
      <c r="M715" s="9"/>
      <c r="N715" s="155">
        <v>312190</v>
      </c>
      <c r="O715" s="156" t="s">
        <v>40</v>
      </c>
      <c r="P715" s="157" t="s">
        <v>133</v>
      </c>
      <c r="Q715" s="289">
        <v>170</v>
      </c>
      <c r="R715" s="289"/>
      <c r="S715" s="289">
        <f>+Q715+R715</f>
        <v>170</v>
      </c>
      <c r="T715" s="213"/>
      <c r="U715" s="97"/>
    </row>
    <row r="716" spans="1:21" s="194" customFormat="1" ht="20.25" hidden="1" customHeight="1" x14ac:dyDescent="0.25">
      <c r="A716" s="172" t="s">
        <v>331</v>
      </c>
      <c r="B716" s="172"/>
      <c r="C716" s="195" t="s">
        <v>376</v>
      </c>
      <c r="D716" s="195" t="s">
        <v>379</v>
      </c>
      <c r="E716" s="195" t="s">
        <v>380</v>
      </c>
      <c r="F716" s="187" t="e">
        <f>+#REF!+#REF!+#REF!</f>
        <v>#REF!</v>
      </c>
      <c r="G716" s="187" t="e">
        <f>+#REF!+#REF!+Q716+R716+S716+#REF!</f>
        <v>#REF!</v>
      </c>
      <c r="H716" s="188" t="e">
        <f>+#REF!+#REF!+#REF!+#REF!+#REF!</f>
        <v>#REF!</v>
      </c>
      <c r="I716" s="108"/>
      <c r="J716" s="115"/>
      <c r="K716" s="115">
        <v>313</v>
      </c>
      <c r="L716" s="115"/>
      <c r="M716" s="115"/>
      <c r="N716" s="116"/>
      <c r="O716" s="10" t="s">
        <v>40</v>
      </c>
      <c r="P716" s="111" t="s">
        <v>135</v>
      </c>
      <c r="Q716" s="286">
        <f t="shared" ref="Q716:R716" si="512">Q717+Q722</f>
        <v>1880</v>
      </c>
      <c r="R716" s="286">
        <f t="shared" si="512"/>
        <v>0</v>
      </c>
      <c r="S716" s="286">
        <f t="shared" ref="S716" si="513">S717+S722</f>
        <v>1880</v>
      </c>
      <c r="T716" s="213"/>
      <c r="U716" s="97"/>
    </row>
    <row r="717" spans="1:21" s="98" customFormat="1" ht="20.25" hidden="1" customHeight="1" x14ac:dyDescent="0.25">
      <c r="A717" s="166" t="s">
        <v>331</v>
      </c>
      <c r="B717" s="166"/>
      <c r="C717" s="166"/>
      <c r="D717" s="180" t="s">
        <v>379</v>
      </c>
      <c r="E717" s="180" t="s">
        <v>380</v>
      </c>
      <c r="F717" s="182" t="e">
        <f>+#REF!+#REF!+#REF!</f>
        <v>#REF!</v>
      </c>
      <c r="G717" s="182" t="e">
        <f>+#REF!+#REF!+Q717+R717+S717+#REF!</f>
        <v>#REF!</v>
      </c>
      <c r="H717" s="183" t="e">
        <f>+#REF!+#REF!+#REF!+#REF!+#REF!</f>
        <v>#REF!</v>
      </c>
      <c r="I717" s="108"/>
      <c r="J717" s="115"/>
      <c r="K717" s="115"/>
      <c r="L717" s="115">
        <v>3132</v>
      </c>
      <c r="M717" s="115"/>
      <c r="N717" s="116"/>
      <c r="O717" s="10" t="s">
        <v>40</v>
      </c>
      <c r="P717" s="111" t="s">
        <v>136</v>
      </c>
      <c r="Q717" s="286">
        <f t="shared" ref="Q717:R717" si="514">Q718+Q720</f>
        <v>1880</v>
      </c>
      <c r="R717" s="286">
        <f t="shared" si="514"/>
        <v>0</v>
      </c>
      <c r="S717" s="286">
        <f t="shared" ref="S717" si="515">S718+S720</f>
        <v>1880</v>
      </c>
      <c r="T717" s="213"/>
      <c r="U717" s="97"/>
    </row>
    <row r="718" spans="1:21" s="98" customFormat="1" ht="20.25" hidden="1" customHeight="1" x14ac:dyDescent="0.25">
      <c r="A718" s="167" t="s">
        <v>331</v>
      </c>
      <c r="B718" s="167"/>
      <c r="C718" s="167"/>
      <c r="D718" s="167"/>
      <c r="E718" s="180" t="s">
        <v>380</v>
      </c>
      <c r="F718" s="182" t="e">
        <f>+#REF!+#REF!+#REF!</f>
        <v>#REF!</v>
      </c>
      <c r="G718" s="182" t="e">
        <f>+#REF!+#REF!+Q718+R718+S718+#REF!</f>
        <v>#REF!</v>
      </c>
      <c r="H718" s="183" t="e">
        <f>+#REF!+#REF!+#REF!+#REF!+#REF!</f>
        <v>#REF!</v>
      </c>
      <c r="I718" s="108"/>
      <c r="J718" s="115"/>
      <c r="K718" s="115"/>
      <c r="L718" s="115"/>
      <c r="M718" s="176">
        <v>31321</v>
      </c>
      <c r="N718" s="177"/>
      <c r="O718" s="178" t="s">
        <v>40</v>
      </c>
      <c r="P718" s="177" t="s">
        <v>136</v>
      </c>
      <c r="Q718" s="287">
        <f t="shared" ref="Q718:S718" si="516">Q719</f>
        <v>1880</v>
      </c>
      <c r="R718" s="287">
        <f t="shared" si="516"/>
        <v>0</v>
      </c>
      <c r="S718" s="287">
        <f t="shared" si="516"/>
        <v>1880</v>
      </c>
      <c r="T718" s="213"/>
      <c r="U718" s="97"/>
    </row>
    <row r="719" spans="1:21" s="98" customFormat="1" ht="20.25" hidden="1" customHeight="1" x14ac:dyDescent="0.25">
      <c r="A719" s="166" t="s">
        <v>331</v>
      </c>
      <c r="B719" s="166"/>
      <c r="C719" s="166"/>
      <c r="D719" s="166"/>
      <c r="E719" s="166"/>
      <c r="F719" s="182" t="e">
        <f>+#REF!+#REF!+#REF!</f>
        <v>#REF!</v>
      </c>
      <c r="G719" s="182" t="e">
        <f>+#REF!+#REF!+Q719+R719+S719+#REF!</f>
        <v>#REF!</v>
      </c>
      <c r="H719" s="183" t="e">
        <f>+#REF!+#REF!+#REF!+#REF!+#REF!</f>
        <v>#REF!</v>
      </c>
      <c r="I719" s="108"/>
      <c r="J719" s="115"/>
      <c r="K719" s="115"/>
      <c r="L719" s="115"/>
      <c r="M719" s="9"/>
      <c r="N719" s="155">
        <v>313210</v>
      </c>
      <c r="O719" s="156" t="s">
        <v>40</v>
      </c>
      <c r="P719" s="157" t="s">
        <v>136</v>
      </c>
      <c r="Q719" s="289">
        <v>1880</v>
      </c>
      <c r="R719" s="289"/>
      <c r="S719" s="289">
        <f>+Q719+R719</f>
        <v>1880</v>
      </c>
      <c r="T719" s="213"/>
      <c r="U719" s="97"/>
    </row>
    <row r="720" spans="1:21" s="98" customFormat="1" ht="20.25" hidden="1" customHeight="1" x14ac:dyDescent="0.25">
      <c r="A720" s="167" t="s">
        <v>331</v>
      </c>
      <c r="B720" s="167"/>
      <c r="C720" s="167"/>
      <c r="D720" s="167"/>
      <c r="E720" s="180" t="s">
        <v>380</v>
      </c>
      <c r="F720" s="182" t="e">
        <f>+#REF!+#REF!+#REF!</f>
        <v>#REF!</v>
      </c>
      <c r="G720" s="182" t="e">
        <f>+#REF!+#REF!+Q720+R720+S720+#REF!</f>
        <v>#REF!</v>
      </c>
      <c r="H720" s="183" t="e">
        <f>+#REF!+#REF!+#REF!+#REF!+#REF!</f>
        <v>#REF!</v>
      </c>
      <c r="I720" s="108"/>
      <c r="J720" s="115"/>
      <c r="K720" s="115"/>
      <c r="L720" s="115"/>
      <c r="M720" s="176">
        <v>31322</v>
      </c>
      <c r="N720" s="177"/>
      <c r="O720" s="178" t="s">
        <v>40</v>
      </c>
      <c r="P720" s="177" t="s">
        <v>256</v>
      </c>
      <c r="Q720" s="287">
        <f t="shared" ref="Q720:S720" si="517">+Q721</f>
        <v>0</v>
      </c>
      <c r="R720" s="287">
        <f t="shared" si="517"/>
        <v>0</v>
      </c>
      <c r="S720" s="287">
        <f t="shared" si="517"/>
        <v>0</v>
      </c>
      <c r="T720" s="213"/>
      <c r="U720" s="97"/>
    </row>
    <row r="721" spans="1:21" s="98" customFormat="1" ht="25.5" hidden="1" customHeight="1" x14ac:dyDescent="0.25">
      <c r="A721" s="166" t="s">
        <v>331</v>
      </c>
      <c r="B721" s="166"/>
      <c r="C721" s="166"/>
      <c r="D721" s="166"/>
      <c r="E721" s="166"/>
      <c r="F721" s="182" t="e">
        <f>+#REF!+#REF!+#REF!</f>
        <v>#REF!</v>
      </c>
      <c r="G721" s="182" t="e">
        <f>+#REF!+#REF!+Q721+R721+S721+#REF!</f>
        <v>#REF!</v>
      </c>
      <c r="H721" s="183" t="e">
        <f>+#REF!+#REF!+#REF!+#REF!+#REF!</f>
        <v>#REF!</v>
      </c>
      <c r="I721" s="108"/>
      <c r="J721" s="115"/>
      <c r="K721" s="115"/>
      <c r="L721" s="115"/>
      <c r="M721" s="9"/>
      <c r="N721" s="155">
        <v>313220</v>
      </c>
      <c r="O721" s="156" t="s">
        <v>40</v>
      </c>
      <c r="P721" s="157" t="s">
        <v>256</v>
      </c>
      <c r="Q721" s="289">
        <v>0</v>
      </c>
      <c r="R721" s="289"/>
      <c r="S721" s="289">
        <f>+Q721+R721</f>
        <v>0</v>
      </c>
      <c r="T721" s="213"/>
      <c r="U721" s="97"/>
    </row>
    <row r="722" spans="1:21" s="98" customFormat="1" ht="20.25" hidden="1" customHeight="1" x14ac:dyDescent="0.25">
      <c r="A722" s="166" t="s">
        <v>331</v>
      </c>
      <c r="B722" s="166"/>
      <c r="C722" s="166"/>
      <c r="D722" s="180" t="s">
        <v>379</v>
      </c>
      <c r="E722" s="180" t="s">
        <v>380</v>
      </c>
      <c r="F722" s="182" t="e">
        <f>+#REF!+#REF!+#REF!</f>
        <v>#REF!</v>
      </c>
      <c r="G722" s="182" t="e">
        <f>+#REF!+#REF!+Q722+R722+S722+#REF!</f>
        <v>#REF!</v>
      </c>
      <c r="H722" s="183" t="e">
        <f>+#REF!+#REF!+#REF!+#REF!+#REF!</f>
        <v>#REF!</v>
      </c>
      <c r="I722" s="108"/>
      <c r="J722" s="115"/>
      <c r="K722" s="115"/>
      <c r="L722" s="115">
        <v>3133</v>
      </c>
      <c r="M722" s="115"/>
      <c r="N722" s="116"/>
      <c r="O722" s="10" t="s">
        <v>40</v>
      </c>
      <c r="P722" s="111" t="s">
        <v>257</v>
      </c>
      <c r="Q722" s="286">
        <f t="shared" ref="Q722:S723" si="518">Q723</f>
        <v>0</v>
      </c>
      <c r="R722" s="286">
        <f t="shared" si="518"/>
        <v>0</v>
      </c>
      <c r="S722" s="286">
        <f t="shared" si="518"/>
        <v>0</v>
      </c>
      <c r="T722" s="213"/>
      <c r="U722" s="97"/>
    </row>
    <row r="723" spans="1:21" s="98" customFormat="1" ht="20.25" hidden="1" customHeight="1" x14ac:dyDescent="0.25">
      <c r="A723" s="167" t="s">
        <v>331</v>
      </c>
      <c r="B723" s="167"/>
      <c r="C723" s="167"/>
      <c r="D723" s="167"/>
      <c r="E723" s="180" t="s">
        <v>380</v>
      </c>
      <c r="F723" s="182" t="e">
        <f>+#REF!+#REF!+#REF!</f>
        <v>#REF!</v>
      </c>
      <c r="G723" s="182" t="e">
        <f>+#REF!+#REF!+Q723+R723+S723+#REF!</f>
        <v>#REF!</v>
      </c>
      <c r="H723" s="183" t="e">
        <f>+#REF!+#REF!+#REF!+#REF!+#REF!</f>
        <v>#REF!</v>
      </c>
      <c r="I723" s="108"/>
      <c r="J723" s="115"/>
      <c r="K723" s="115"/>
      <c r="L723" s="115"/>
      <c r="M723" s="176">
        <v>31332</v>
      </c>
      <c r="N723" s="177"/>
      <c r="O723" s="178" t="s">
        <v>40</v>
      </c>
      <c r="P723" s="177" t="s">
        <v>257</v>
      </c>
      <c r="Q723" s="287">
        <f t="shared" si="518"/>
        <v>0</v>
      </c>
      <c r="R723" s="287">
        <f t="shared" si="518"/>
        <v>0</v>
      </c>
      <c r="S723" s="287">
        <f t="shared" si="518"/>
        <v>0</v>
      </c>
      <c r="T723" s="213"/>
      <c r="U723" s="97"/>
    </row>
    <row r="724" spans="1:21" s="98" customFormat="1" ht="20.25" hidden="1" customHeight="1" x14ac:dyDescent="0.25">
      <c r="A724" s="166" t="s">
        <v>331</v>
      </c>
      <c r="B724" s="166"/>
      <c r="C724" s="166"/>
      <c r="D724" s="166"/>
      <c r="E724" s="166"/>
      <c r="F724" s="182" t="e">
        <f>+#REF!+#REF!+#REF!</f>
        <v>#REF!</v>
      </c>
      <c r="G724" s="182" t="e">
        <f>+#REF!+#REF!+Q724+R724+S724+#REF!</f>
        <v>#REF!</v>
      </c>
      <c r="H724" s="183" t="e">
        <f>+#REF!+#REF!+#REF!+#REF!+#REF!</f>
        <v>#REF!</v>
      </c>
      <c r="I724" s="108"/>
      <c r="J724" s="115"/>
      <c r="K724" s="115"/>
      <c r="L724" s="115"/>
      <c r="M724" s="9"/>
      <c r="N724" s="155">
        <v>313320</v>
      </c>
      <c r="O724" s="156" t="s">
        <v>40</v>
      </c>
      <c r="P724" s="157" t="s">
        <v>257</v>
      </c>
      <c r="Q724" s="289">
        <v>0</v>
      </c>
      <c r="R724" s="289"/>
      <c r="S724" s="289">
        <f>+Q724+R724</f>
        <v>0</v>
      </c>
      <c r="T724" s="213"/>
      <c r="U724" s="97"/>
    </row>
    <row r="725" spans="1:21" s="171" customFormat="1" ht="20.25" customHeight="1" x14ac:dyDescent="0.25">
      <c r="A725" s="167" t="s">
        <v>331</v>
      </c>
      <c r="B725" s="180" t="s">
        <v>345</v>
      </c>
      <c r="C725" s="180" t="s">
        <v>376</v>
      </c>
      <c r="D725" s="180" t="s">
        <v>379</v>
      </c>
      <c r="E725" s="180" t="s">
        <v>380</v>
      </c>
      <c r="F725" s="182" t="e">
        <f>+#REF!+#REF!+#REF!</f>
        <v>#REF!</v>
      </c>
      <c r="G725" s="182" t="e">
        <f>+#REF!+#REF!+Q725+R725+S725+#REF!</f>
        <v>#REF!</v>
      </c>
      <c r="H725" s="183" t="e">
        <f>+#REF!+#REF!+#REF!+#REF!+#REF!</f>
        <v>#REF!</v>
      </c>
      <c r="I725" s="231"/>
      <c r="J725" s="231">
        <v>32</v>
      </c>
      <c r="K725" s="231"/>
      <c r="L725" s="231"/>
      <c r="M725" s="231"/>
      <c r="N725" s="231"/>
      <c r="O725" s="257" t="s">
        <v>40</v>
      </c>
      <c r="P725" s="232" t="s">
        <v>7</v>
      </c>
      <c r="Q725" s="233">
        <f t="shared" ref="Q725:R725" si="519">Q726+Q747+Q771</f>
        <v>1150</v>
      </c>
      <c r="R725" s="233">
        <f t="shared" si="519"/>
        <v>0</v>
      </c>
      <c r="S725" s="233">
        <f t="shared" ref="S725" si="520">S726+S747+S771</f>
        <v>1150</v>
      </c>
      <c r="T725" s="213"/>
      <c r="U725" s="97"/>
    </row>
    <row r="726" spans="1:21" s="194" customFormat="1" ht="20.25" hidden="1" customHeight="1" x14ac:dyDescent="0.25">
      <c r="A726" s="172" t="s">
        <v>331</v>
      </c>
      <c r="B726" s="172"/>
      <c r="C726" s="195" t="s">
        <v>376</v>
      </c>
      <c r="D726" s="195" t="s">
        <v>379</v>
      </c>
      <c r="E726" s="195" t="s">
        <v>380</v>
      </c>
      <c r="F726" s="187" t="e">
        <f>+#REF!+#REF!+#REF!</f>
        <v>#REF!</v>
      </c>
      <c r="G726" s="187" t="e">
        <f>+#REF!+#REF!+Q726+R726+S726+#REF!</f>
        <v>#REF!</v>
      </c>
      <c r="H726" s="188" t="e">
        <f>+#REF!+#REF!+#REF!+#REF!+#REF!</f>
        <v>#REF!</v>
      </c>
      <c r="I726" s="108"/>
      <c r="J726" s="115"/>
      <c r="K726" s="115">
        <v>321</v>
      </c>
      <c r="L726" s="115"/>
      <c r="M726" s="115"/>
      <c r="N726" s="116"/>
      <c r="O726" s="10" t="s">
        <v>40</v>
      </c>
      <c r="P726" s="111" t="s">
        <v>137</v>
      </c>
      <c r="Q726" s="286">
        <f t="shared" ref="Q726:R726" si="521">Q736+Q727+Q741</f>
        <v>0</v>
      </c>
      <c r="R726" s="286">
        <f t="shared" si="521"/>
        <v>0</v>
      </c>
      <c r="S726" s="286">
        <f t="shared" ref="S726" si="522">S736+S727+S741</f>
        <v>0</v>
      </c>
      <c r="T726" s="213"/>
      <c r="U726" s="97"/>
    </row>
    <row r="727" spans="1:21" s="98" customFormat="1" ht="20.25" hidden="1" customHeight="1" x14ac:dyDescent="0.25">
      <c r="A727" s="166" t="s">
        <v>331</v>
      </c>
      <c r="B727" s="166"/>
      <c r="C727" s="166"/>
      <c r="D727" s="180" t="s">
        <v>379</v>
      </c>
      <c r="E727" s="180" t="s">
        <v>380</v>
      </c>
      <c r="F727" s="182" t="e">
        <f>+#REF!+#REF!+#REF!</f>
        <v>#REF!</v>
      </c>
      <c r="G727" s="182" t="e">
        <f>+#REF!+#REF!+Q727+R727+S727+#REF!</f>
        <v>#REF!</v>
      </c>
      <c r="H727" s="183" t="e">
        <f>+#REF!+#REF!+#REF!+#REF!+#REF!</f>
        <v>#REF!</v>
      </c>
      <c r="I727" s="116"/>
      <c r="J727" s="115"/>
      <c r="K727" s="115"/>
      <c r="L727" s="115">
        <v>3211</v>
      </c>
      <c r="M727" s="115"/>
      <c r="N727" s="116"/>
      <c r="O727" s="10" t="s">
        <v>40</v>
      </c>
      <c r="P727" s="111" t="s">
        <v>138</v>
      </c>
      <c r="Q727" s="286">
        <f t="shared" ref="Q727:R727" si="523">+Q728+Q730+Q732+Q734</f>
        <v>0</v>
      </c>
      <c r="R727" s="286">
        <f t="shared" si="523"/>
        <v>0</v>
      </c>
      <c r="S727" s="286">
        <f t="shared" ref="S727" si="524">+S728+S730+S732+S734</f>
        <v>0</v>
      </c>
      <c r="T727" s="213"/>
      <c r="U727" s="97"/>
    </row>
    <row r="728" spans="1:21" s="98" customFormat="1" ht="20.25" hidden="1" customHeight="1" x14ac:dyDescent="0.25">
      <c r="A728" s="167" t="s">
        <v>331</v>
      </c>
      <c r="B728" s="167"/>
      <c r="C728" s="167"/>
      <c r="D728" s="167"/>
      <c r="E728" s="180" t="s">
        <v>380</v>
      </c>
      <c r="F728" s="182" t="e">
        <f>+#REF!+#REF!+#REF!</f>
        <v>#REF!</v>
      </c>
      <c r="G728" s="182" t="e">
        <f>+#REF!+#REF!+Q728+R728+S728+#REF!</f>
        <v>#REF!</v>
      </c>
      <c r="H728" s="183" t="e">
        <f>+#REF!+#REF!+#REF!+#REF!+#REF!</f>
        <v>#REF!</v>
      </c>
      <c r="I728" s="108"/>
      <c r="J728" s="115"/>
      <c r="K728" s="115"/>
      <c r="L728" s="115"/>
      <c r="M728" s="176">
        <v>32111</v>
      </c>
      <c r="N728" s="177"/>
      <c r="O728" s="178" t="s">
        <v>40</v>
      </c>
      <c r="P728" s="177" t="s">
        <v>139</v>
      </c>
      <c r="Q728" s="287">
        <f t="shared" ref="Q728:S728" si="525">+Q729</f>
        <v>0</v>
      </c>
      <c r="R728" s="287">
        <f t="shared" si="525"/>
        <v>0</v>
      </c>
      <c r="S728" s="287">
        <f t="shared" si="525"/>
        <v>0</v>
      </c>
      <c r="T728" s="213"/>
      <c r="U728" s="97"/>
    </row>
    <row r="729" spans="1:21" s="98" customFormat="1" ht="20.25" hidden="1" customHeight="1" x14ac:dyDescent="0.25">
      <c r="A729" s="166" t="s">
        <v>331</v>
      </c>
      <c r="B729" s="166"/>
      <c r="C729" s="166"/>
      <c r="D729" s="166"/>
      <c r="E729" s="166"/>
      <c r="F729" s="182" t="e">
        <f>+#REF!+#REF!+#REF!</f>
        <v>#REF!</v>
      </c>
      <c r="G729" s="182" t="e">
        <f>+#REF!+#REF!+Q729+R729+S729+#REF!</f>
        <v>#REF!</v>
      </c>
      <c r="H729" s="183" t="e">
        <f>+#REF!+#REF!+#REF!+#REF!+#REF!</f>
        <v>#REF!</v>
      </c>
      <c r="I729" s="116"/>
      <c r="J729" s="115"/>
      <c r="K729" s="115"/>
      <c r="L729" s="115"/>
      <c r="M729" s="9"/>
      <c r="N729" s="155">
        <v>321110</v>
      </c>
      <c r="O729" s="156" t="s">
        <v>40</v>
      </c>
      <c r="P729" s="157" t="s">
        <v>139</v>
      </c>
      <c r="Q729" s="289"/>
      <c r="R729" s="289"/>
      <c r="S729" s="289">
        <f>+Q729+R729</f>
        <v>0</v>
      </c>
      <c r="T729" s="213"/>
      <c r="U729" s="97"/>
    </row>
    <row r="730" spans="1:21" s="98" customFormat="1" ht="20.25" hidden="1" customHeight="1" x14ac:dyDescent="0.25">
      <c r="A730" s="167" t="s">
        <v>331</v>
      </c>
      <c r="B730" s="167"/>
      <c r="C730" s="167"/>
      <c r="D730" s="167"/>
      <c r="E730" s="180" t="s">
        <v>380</v>
      </c>
      <c r="F730" s="182" t="e">
        <f>+#REF!+#REF!+#REF!</f>
        <v>#REF!</v>
      </c>
      <c r="G730" s="182" t="e">
        <f>+#REF!+#REF!+Q730+R730+S730+#REF!</f>
        <v>#REF!</v>
      </c>
      <c r="H730" s="183" t="e">
        <f>+#REF!+#REF!+#REF!+#REF!+#REF!</f>
        <v>#REF!</v>
      </c>
      <c r="I730" s="108"/>
      <c r="J730" s="115"/>
      <c r="K730" s="115"/>
      <c r="L730" s="115"/>
      <c r="M730" s="176">
        <v>32113</v>
      </c>
      <c r="N730" s="177"/>
      <c r="O730" s="178" t="s">
        <v>40</v>
      </c>
      <c r="P730" s="177" t="s">
        <v>140</v>
      </c>
      <c r="Q730" s="287">
        <f t="shared" ref="Q730:S730" si="526">+Q731</f>
        <v>0</v>
      </c>
      <c r="R730" s="287">
        <f t="shared" si="526"/>
        <v>0</v>
      </c>
      <c r="S730" s="287">
        <f t="shared" si="526"/>
        <v>0</v>
      </c>
      <c r="T730" s="213"/>
      <c r="U730" s="97"/>
    </row>
    <row r="731" spans="1:21" s="98" customFormat="1" ht="20.25" hidden="1" customHeight="1" x14ac:dyDescent="0.25">
      <c r="A731" s="166" t="s">
        <v>331</v>
      </c>
      <c r="B731" s="166"/>
      <c r="C731" s="166"/>
      <c r="D731" s="166"/>
      <c r="E731" s="166"/>
      <c r="F731" s="182" t="e">
        <f>+#REF!+#REF!+#REF!</f>
        <v>#REF!</v>
      </c>
      <c r="G731" s="182" t="e">
        <f>+#REF!+#REF!+Q731+R731+S731+#REF!</f>
        <v>#REF!</v>
      </c>
      <c r="H731" s="183" t="e">
        <f>+#REF!+#REF!+#REF!+#REF!+#REF!</f>
        <v>#REF!</v>
      </c>
      <c r="I731" s="116"/>
      <c r="J731" s="115"/>
      <c r="K731" s="115"/>
      <c r="L731" s="115"/>
      <c r="M731" s="9"/>
      <c r="N731" s="155">
        <v>321130</v>
      </c>
      <c r="O731" s="156" t="s">
        <v>40</v>
      </c>
      <c r="P731" s="157" t="s">
        <v>140</v>
      </c>
      <c r="Q731" s="289"/>
      <c r="R731" s="289"/>
      <c r="S731" s="289">
        <f>+Q731+R731</f>
        <v>0</v>
      </c>
      <c r="T731" s="213"/>
      <c r="U731" s="97"/>
    </row>
    <row r="732" spans="1:21" s="98" customFormat="1" ht="20.25" hidden="1" customHeight="1" x14ac:dyDescent="0.25">
      <c r="A732" s="167" t="s">
        <v>331</v>
      </c>
      <c r="B732" s="167"/>
      <c r="C732" s="167"/>
      <c r="D732" s="167"/>
      <c r="E732" s="180" t="s">
        <v>380</v>
      </c>
      <c r="F732" s="182" t="e">
        <f>+#REF!+#REF!+#REF!</f>
        <v>#REF!</v>
      </c>
      <c r="G732" s="182" t="e">
        <f>+#REF!+#REF!+Q732+R732+S732+#REF!</f>
        <v>#REF!</v>
      </c>
      <c r="H732" s="183" t="e">
        <f>+#REF!+#REF!+#REF!+#REF!+#REF!</f>
        <v>#REF!</v>
      </c>
      <c r="I732" s="108"/>
      <c r="J732" s="115"/>
      <c r="K732" s="115"/>
      <c r="L732" s="115"/>
      <c r="M732" s="176">
        <v>32115</v>
      </c>
      <c r="N732" s="177"/>
      <c r="O732" s="178" t="s">
        <v>40</v>
      </c>
      <c r="P732" s="177" t="s">
        <v>292</v>
      </c>
      <c r="Q732" s="287">
        <f t="shared" ref="Q732:S732" si="527">+Q733</f>
        <v>0</v>
      </c>
      <c r="R732" s="287">
        <f t="shared" si="527"/>
        <v>0</v>
      </c>
      <c r="S732" s="287">
        <f t="shared" si="527"/>
        <v>0</v>
      </c>
      <c r="T732" s="213"/>
      <c r="U732" s="97"/>
    </row>
    <row r="733" spans="1:21" s="98" customFormat="1" ht="20.25" hidden="1" customHeight="1" x14ac:dyDescent="0.25">
      <c r="A733" s="166" t="s">
        <v>331</v>
      </c>
      <c r="B733" s="166"/>
      <c r="C733" s="166"/>
      <c r="D733" s="166"/>
      <c r="E733" s="166"/>
      <c r="F733" s="182" t="e">
        <f>+#REF!+#REF!+#REF!</f>
        <v>#REF!</v>
      </c>
      <c r="G733" s="182" t="e">
        <f>+#REF!+#REF!+Q733+R733+S733+#REF!</f>
        <v>#REF!</v>
      </c>
      <c r="H733" s="183" t="e">
        <f>+#REF!+#REF!+#REF!+#REF!+#REF!</f>
        <v>#REF!</v>
      </c>
      <c r="I733" s="116"/>
      <c r="J733" s="115"/>
      <c r="K733" s="115"/>
      <c r="L733" s="115"/>
      <c r="M733" s="9"/>
      <c r="N733" s="155">
        <v>321150</v>
      </c>
      <c r="O733" s="156" t="s">
        <v>40</v>
      </c>
      <c r="P733" s="157" t="s">
        <v>292</v>
      </c>
      <c r="Q733" s="289"/>
      <c r="R733" s="289"/>
      <c r="S733" s="289">
        <f>+Q733+R733</f>
        <v>0</v>
      </c>
      <c r="T733" s="213"/>
      <c r="U733" s="97"/>
    </row>
    <row r="734" spans="1:21" s="98" customFormat="1" ht="20.25" hidden="1" customHeight="1" x14ac:dyDescent="0.25">
      <c r="A734" s="167" t="s">
        <v>331</v>
      </c>
      <c r="B734" s="167"/>
      <c r="C734" s="167"/>
      <c r="D734" s="167"/>
      <c r="E734" s="180" t="s">
        <v>380</v>
      </c>
      <c r="F734" s="182" t="e">
        <f>+#REF!+#REF!+#REF!</f>
        <v>#REF!</v>
      </c>
      <c r="G734" s="182" t="e">
        <f>+#REF!+#REF!+Q734+R734+S734+#REF!</f>
        <v>#REF!</v>
      </c>
      <c r="H734" s="183" t="e">
        <f>+#REF!+#REF!+#REF!+#REF!+#REF!</f>
        <v>#REF!</v>
      </c>
      <c r="I734" s="108"/>
      <c r="J734" s="115"/>
      <c r="K734" s="115"/>
      <c r="L734" s="115"/>
      <c r="M734" s="176">
        <v>32119</v>
      </c>
      <c r="N734" s="177"/>
      <c r="O734" s="178" t="s">
        <v>40</v>
      </c>
      <c r="P734" s="177" t="s">
        <v>142</v>
      </c>
      <c r="Q734" s="287">
        <f t="shared" ref="Q734:S734" si="528">+Q735</f>
        <v>0</v>
      </c>
      <c r="R734" s="287">
        <f t="shared" si="528"/>
        <v>0</v>
      </c>
      <c r="S734" s="287">
        <f t="shared" si="528"/>
        <v>0</v>
      </c>
      <c r="T734" s="213"/>
      <c r="U734" s="97"/>
    </row>
    <row r="735" spans="1:21" s="98" customFormat="1" ht="20.25" hidden="1" customHeight="1" x14ac:dyDescent="0.25">
      <c r="A735" s="166" t="s">
        <v>331</v>
      </c>
      <c r="B735" s="166"/>
      <c r="C735" s="166"/>
      <c r="D735" s="166"/>
      <c r="E735" s="166"/>
      <c r="F735" s="182" t="e">
        <f>+#REF!+#REF!+#REF!</f>
        <v>#REF!</v>
      </c>
      <c r="G735" s="182" t="e">
        <f>+#REF!+#REF!+Q735+R735+S735+#REF!</f>
        <v>#REF!</v>
      </c>
      <c r="H735" s="183" t="e">
        <f>+#REF!+#REF!+#REF!+#REF!+#REF!</f>
        <v>#REF!</v>
      </c>
      <c r="I735" s="116"/>
      <c r="J735" s="115"/>
      <c r="K735" s="115"/>
      <c r="L735" s="115"/>
      <c r="M735" s="9"/>
      <c r="N735" s="155">
        <v>321190</v>
      </c>
      <c r="O735" s="156" t="s">
        <v>40</v>
      </c>
      <c r="P735" s="157" t="s">
        <v>142</v>
      </c>
      <c r="Q735" s="289"/>
      <c r="R735" s="289"/>
      <c r="S735" s="289">
        <f>+Q735+R735</f>
        <v>0</v>
      </c>
      <c r="T735" s="213"/>
      <c r="U735" s="97"/>
    </row>
    <row r="736" spans="1:21" s="98" customFormat="1" ht="20.25" hidden="1" customHeight="1" x14ac:dyDescent="0.25">
      <c r="A736" s="166" t="s">
        <v>331</v>
      </c>
      <c r="B736" s="166"/>
      <c r="C736" s="166"/>
      <c r="D736" s="180" t="s">
        <v>379</v>
      </c>
      <c r="E736" s="180" t="s">
        <v>380</v>
      </c>
      <c r="F736" s="182" t="e">
        <f>+#REF!+#REF!+#REF!</f>
        <v>#REF!</v>
      </c>
      <c r="G736" s="182" t="e">
        <f>+#REF!+#REF!+Q736+R736+S736+#REF!</f>
        <v>#REF!</v>
      </c>
      <c r="H736" s="183" t="e">
        <f>+#REF!+#REF!+#REF!+#REF!+#REF!</f>
        <v>#REF!</v>
      </c>
      <c r="I736" s="116"/>
      <c r="J736" s="115"/>
      <c r="K736" s="115"/>
      <c r="L736" s="115">
        <v>3212</v>
      </c>
      <c r="M736" s="115"/>
      <c r="N736" s="116"/>
      <c r="O736" s="10" t="s">
        <v>40</v>
      </c>
      <c r="P736" s="111" t="s">
        <v>143</v>
      </c>
      <c r="Q736" s="286">
        <f t="shared" ref="Q736:R736" si="529">Q737+Q739</f>
        <v>0</v>
      </c>
      <c r="R736" s="286">
        <f t="shared" si="529"/>
        <v>0</v>
      </c>
      <c r="S736" s="286">
        <f t="shared" ref="S736" si="530">S737+S739</f>
        <v>0</v>
      </c>
      <c r="T736" s="213"/>
      <c r="U736" s="97"/>
    </row>
    <row r="737" spans="1:21" s="98" customFormat="1" ht="20.25" hidden="1" customHeight="1" x14ac:dyDescent="0.25">
      <c r="A737" s="167" t="s">
        <v>331</v>
      </c>
      <c r="B737" s="167"/>
      <c r="C737" s="167"/>
      <c r="D737" s="167"/>
      <c r="E737" s="180" t="s">
        <v>380</v>
      </c>
      <c r="F737" s="182" t="e">
        <f>+#REF!+#REF!+#REF!</f>
        <v>#REF!</v>
      </c>
      <c r="G737" s="182" t="e">
        <f>+#REF!+#REF!+Q737+R737+S737+#REF!</f>
        <v>#REF!</v>
      </c>
      <c r="H737" s="183" t="e">
        <f>+#REF!+#REF!+#REF!+#REF!+#REF!</f>
        <v>#REF!</v>
      </c>
      <c r="I737" s="108"/>
      <c r="J737" s="115"/>
      <c r="K737" s="115"/>
      <c r="L737" s="115"/>
      <c r="M737" s="176">
        <v>32121</v>
      </c>
      <c r="N737" s="177"/>
      <c r="O737" s="178" t="s">
        <v>40</v>
      </c>
      <c r="P737" s="177" t="s">
        <v>144</v>
      </c>
      <c r="Q737" s="287">
        <f t="shared" ref="Q737:S737" si="531">Q738</f>
        <v>0</v>
      </c>
      <c r="R737" s="287">
        <f t="shared" si="531"/>
        <v>0</v>
      </c>
      <c r="S737" s="287">
        <f t="shared" si="531"/>
        <v>0</v>
      </c>
      <c r="T737" s="213"/>
      <c r="U737" s="97"/>
    </row>
    <row r="738" spans="1:21" s="98" customFormat="1" ht="20.25" hidden="1" customHeight="1" x14ac:dyDescent="0.25">
      <c r="A738" s="166" t="s">
        <v>331</v>
      </c>
      <c r="B738" s="166"/>
      <c r="C738" s="166"/>
      <c r="D738" s="166"/>
      <c r="E738" s="166"/>
      <c r="F738" s="182" t="e">
        <f>+#REF!+#REF!+#REF!</f>
        <v>#REF!</v>
      </c>
      <c r="G738" s="182" t="e">
        <f>+#REF!+#REF!+Q738+R738+S738+#REF!</f>
        <v>#REF!</v>
      </c>
      <c r="H738" s="183" t="e">
        <f>+#REF!+#REF!+#REF!+#REF!+#REF!</f>
        <v>#REF!</v>
      </c>
      <c r="I738" s="116"/>
      <c r="J738" s="115"/>
      <c r="K738" s="115"/>
      <c r="L738" s="115"/>
      <c r="M738" s="9"/>
      <c r="N738" s="155">
        <v>321210</v>
      </c>
      <c r="O738" s="156" t="s">
        <v>40</v>
      </c>
      <c r="P738" s="157" t="s">
        <v>144</v>
      </c>
      <c r="Q738" s="289"/>
      <c r="R738" s="289"/>
      <c r="S738" s="289">
        <f>+Q738+R738</f>
        <v>0</v>
      </c>
      <c r="T738" s="213"/>
      <c r="U738" s="97"/>
    </row>
    <row r="739" spans="1:21" s="98" customFormat="1" ht="20.25" hidden="1" customHeight="1" x14ac:dyDescent="0.25">
      <c r="A739" s="167" t="s">
        <v>331</v>
      </c>
      <c r="B739" s="167"/>
      <c r="C739" s="167"/>
      <c r="D739" s="167"/>
      <c r="E739" s="180" t="s">
        <v>380</v>
      </c>
      <c r="F739" s="182" t="e">
        <f>+#REF!+#REF!+#REF!</f>
        <v>#REF!</v>
      </c>
      <c r="G739" s="182" t="e">
        <f>+#REF!+#REF!+Q739+R739+S739+#REF!</f>
        <v>#REF!</v>
      </c>
      <c r="H739" s="183" t="e">
        <f>+#REF!+#REF!+#REF!+#REF!+#REF!</f>
        <v>#REF!</v>
      </c>
      <c r="I739" s="108"/>
      <c r="J739" s="115"/>
      <c r="K739" s="115"/>
      <c r="L739" s="115"/>
      <c r="M739" s="176">
        <v>32123</v>
      </c>
      <c r="N739" s="177"/>
      <c r="O739" s="178" t="s">
        <v>40</v>
      </c>
      <c r="P739" s="177" t="s">
        <v>145</v>
      </c>
      <c r="Q739" s="287">
        <f t="shared" ref="Q739:S739" si="532">+Q740</f>
        <v>0</v>
      </c>
      <c r="R739" s="287">
        <f t="shared" si="532"/>
        <v>0</v>
      </c>
      <c r="S739" s="287">
        <f t="shared" si="532"/>
        <v>0</v>
      </c>
      <c r="T739" s="213"/>
      <c r="U739" s="97"/>
    </row>
    <row r="740" spans="1:21" s="98" customFormat="1" ht="20.25" hidden="1" customHeight="1" x14ac:dyDescent="0.25">
      <c r="A740" s="166" t="s">
        <v>331</v>
      </c>
      <c r="B740" s="166"/>
      <c r="C740" s="166"/>
      <c r="D740" s="166"/>
      <c r="E740" s="166"/>
      <c r="F740" s="182" t="e">
        <f>+#REF!+#REF!+#REF!</f>
        <v>#REF!</v>
      </c>
      <c r="G740" s="182" t="e">
        <f>+#REF!+#REF!+Q740+R740+S740+#REF!</f>
        <v>#REF!</v>
      </c>
      <c r="H740" s="183" t="e">
        <f>+#REF!+#REF!+#REF!+#REF!+#REF!</f>
        <v>#REF!</v>
      </c>
      <c r="I740" s="116"/>
      <c r="J740" s="115"/>
      <c r="K740" s="115"/>
      <c r="L740" s="115"/>
      <c r="M740" s="9"/>
      <c r="N740" s="155">
        <v>321230</v>
      </c>
      <c r="O740" s="156" t="s">
        <v>40</v>
      </c>
      <c r="P740" s="157" t="s">
        <v>145</v>
      </c>
      <c r="Q740" s="289"/>
      <c r="R740" s="289"/>
      <c r="S740" s="289">
        <f>+Q740+R740</f>
        <v>0</v>
      </c>
      <c r="T740" s="213"/>
      <c r="U740" s="97"/>
    </row>
    <row r="741" spans="1:21" s="98" customFormat="1" ht="20.25" hidden="1" customHeight="1" x14ac:dyDescent="0.25">
      <c r="A741" s="166" t="s">
        <v>331</v>
      </c>
      <c r="B741" s="166"/>
      <c r="C741" s="166"/>
      <c r="D741" s="180" t="s">
        <v>379</v>
      </c>
      <c r="E741" s="180" t="s">
        <v>380</v>
      </c>
      <c r="F741" s="182" t="e">
        <f>+#REF!+#REF!+#REF!</f>
        <v>#REF!</v>
      </c>
      <c r="G741" s="182" t="e">
        <f>+#REF!+#REF!+Q741+R741+S741+#REF!</f>
        <v>#REF!</v>
      </c>
      <c r="H741" s="183" t="e">
        <f>+#REF!+#REF!+#REF!+#REF!+#REF!</f>
        <v>#REF!</v>
      </c>
      <c r="I741" s="116"/>
      <c r="J741" s="115"/>
      <c r="K741" s="115"/>
      <c r="L741" s="115">
        <v>3213</v>
      </c>
      <c r="M741" s="115"/>
      <c r="N741" s="116"/>
      <c r="O741" s="10" t="s">
        <v>40</v>
      </c>
      <c r="P741" s="111" t="s">
        <v>146</v>
      </c>
      <c r="Q741" s="286">
        <f t="shared" ref="Q741:R741" si="533">+Q742+Q745</f>
        <v>0</v>
      </c>
      <c r="R741" s="286">
        <f t="shared" si="533"/>
        <v>0</v>
      </c>
      <c r="S741" s="286">
        <f t="shared" ref="S741" si="534">+S742+S745</f>
        <v>0</v>
      </c>
      <c r="T741" s="213"/>
      <c r="U741" s="97"/>
    </row>
    <row r="742" spans="1:21" s="98" customFormat="1" ht="20.25" hidden="1" customHeight="1" x14ac:dyDescent="0.25">
      <c r="A742" s="167" t="s">
        <v>331</v>
      </c>
      <c r="B742" s="167"/>
      <c r="C742" s="167"/>
      <c r="D742" s="167"/>
      <c r="E742" s="180" t="s">
        <v>380</v>
      </c>
      <c r="F742" s="182" t="e">
        <f>+#REF!+#REF!+#REF!</f>
        <v>#REF!</v>
      </c>
      <c r="G742" s="182" t="e">
        <f>+#REF!+#REF!+Q742+R742+S742+#REF!</f>
        <v>#REF!</v>
      </c>
      <c r="H742" s="183" t="e">
        <f>+#REF!+#REF!+#REF!+#REF!+#REF!</f>
        <v>#REF!</v>
      </c>
      <c r="I742" s="108"/>
      <c r="J742" s="115"/>
      <c r="K742" s="115"/>
      <c r="L742" s="115"/>
      <c r="M742" s="176">
        <v>32131</v>
      </c>
      <c r="N742" s="177"/>
      <c r="O742" s="178" t="s">
        <v>40</v>
      </c>
      <c r="P742" s="177" t="s">
        <v>147</v>
      </c>
      <c r="Q742" s="287">
        <f t="shared" ref="Q742:R742" si="535">+Q743+Q744</f>
        <v>0</v>
      </c>
      <c r="R742" s="287">
        <f t="shared" si="535"/>
        <v>0</v>
      </c>
      <c r="S742" s="287">
        <f t="shared" ref="S742" si="536">+S743+S744</f>
        <v>0</v>
      </c>
      <c r="T742" s="213"/>
      <c r="U742" s="97"/>
    </row>
    <row r="743" spans="1:21" s="98" customFormat="1" ht="20.25" hidden="1" customHeight="1" x14ac:dyDescent="0.25">
      <c r="A743" s="166" t="s">
        <v>331</v>
      </c>
      <c r="B743" s="166"/>
      <c r="C743" s="166"/>
      <c r="D743" s="166"/>
      <c r="E743" s="166"/>
      <c r="F743" s="182" t="e">
        <f>+#REF!+#REF!+#REF!</f>
        <v>#REF!</v>
      </c>
      <c r="G743" s="182" t="e">
        <f>+#REF!+#REF!+Q743+R743+S743+#REF!</f>
        <v>#REF!</v>
      </c>
      <c r="H743" s="183" t="e">
        <f>+#REF!+#REF!+#REF!+#REF!+#REF!</f>
        <v>#REF!</v>
      </c>
      <c r="I743" s="116"/>
      <c r="J743" s="115"/>
      <c r="K743" s="115"/>
      <c r="L743" s="115"/>
      <c r="M743" s="9"/>
      <c r="N743" s="155">
        <v>321310</v>
      </c>
      <c r="O743" s="156" t="s">
        <v>40</v>
      </c>
      <c r="P743" s="157" t="s">
        <v>148</v>
      </c>
      <c r="Q743" s="289"/>
      <c r="R743" s="289"/>
      <c r="S743" s="289">
        <f t="shared" ref="S743:S744" si="537">+Q743+R743</f>
        <v>0</v>
      </c>
      <c r="T743" s="213"/>
      <c r="U743" s="97"/>
    </row>
    <row r="744" spans="1:21" s="98" customFormat="1" ht="20.25" hidden="1" customHeight="1" x14ac:dyDescent="0.25">
      <c r="A744" s="166" t="s">
        <v>331</v>
      </c>
      <c r="B744" s="166"/>
      <c r="C744" s="166"/>
      <c r="D744" s="166"/>
      <c r="E744" s="166"/>
      <c r="F744" s="182" t="e">
        <f>+#REF!+#REF!+#REF!</f>
        <v>#REF!</v>
      </c>
      <c r="G744" s="182" t="e">
        <f>+#REF!+#REF!+Q744+R744+S744+#REF!</f>
        <v>#REF!</v>
      </c>
      <c r="H744" s="183" t="e">
        <f>+#REF!+#REF!+#REF!+#REF!+#REF!</f>
        <v>#REF!</v>
      </c>
      <c r="I744" s="116"/>
      <c r="J744" s="115"/>
      <c r="K744" s="115"/>
      <c r="L744" s="115"/>
      <c r="M744" s="9"/>
      <c r="N744" s="155">
        <v>321311</v>
      </c>
      <c r="O744" s="156" t="s">
        <v>40</v>
      </c>
      <c r="P744" s="157" t="s">
        <v>149</v>
      </c>
      <c r="Q744" s="289"/>
      <c r="R744" s="289"/>
      <c r="S744" s="289">
        <f t="shared" si="537"/>
        <v>0</v>
      </c>
      <c r="T744" s="213"/>
      <c r="U744" s="97"/>
    </row>
    <row r="745" spans="1:21" s="98" customFormat="1" ht="20.25" hidden="1" customHeight="1" x14ac:dyDescent="0.25">
      <c r="A745" s="167" t="s">
        <v>331</v>
      </c>
      <c r="B745" s="167"/>
      <c r="C745" s="167"/>
      <c r="D745" s="167"/>
      <c r="E745" s="180" t="s">
        <v>380</v>
      </c>
      <c r="F745" s="182" t="e">
        <f>+#REF!+#REF!+#REF!</f>
        <v>#REF!</v>
      </c>
      <c r="G745" s="182" t="e">
        <f>+#REF!+#REF!+Q745+R745+S745+#REF!</f>
        <v>#REF!</v>
      </c>
      <c r="H745" s="183" t="e">
        <f>+#REF!+#REF!+#REF!+#REF!+#REF!</f>
        <v>#REF!</v>
      </c>
      <c r="I745" s="108"/>
      <c r="J745" s="115"/>
      <c r="K745" s="115"/>
      <c r="L745" s="115"/>
      <c r="M745" s="176">
        <v>32132</v>
      </c>
      <c r="N745" s="177"/>
      <c r="O745" s="178" t="s">
        <v>40</v>
      </c>
      <c r="P745" s="177" t="s">
        <v>150</v>
      </c>
      <c r="Q745" s="287">
        <f t="shared" ref="Q745:S745" si="538">+Q746</f>
        <v>0</v>
      </c>
      <c r="R745" s="287">
        <f t="shared" si="538"/>
        <v>0</v>
      </c>
      <c r="S745" s="287">
        <f t="shared" si="538"/>
        <v>0</v>
      </c>
      <c r="T745" s="213"/>
      <c r="U745" s="97"/>
    </row>
    <row r="746" spans="1:21" s="98" customFormat="1" ht="20.25" hidden="1" customHeight="1" x14ac:dyDescent="0.25">
      <c r="A746" s="166" t="s">
        <v>331</v>
      </c>
      <c r="B746" s="166"/>
      <c r="C746" s="166"/>
      <c r="D746" s="166"/>
      <c r="E746" s="166"/>
      <c r="F746" s="182" t="e">
        <f>+#REF!+#REF!+#REF!</f>
        <v>#REF!</v>
      </c>
      <c r="G746" s="182" t="e">
        <f>+#REF!+#REF!+Q746+R746+S746+#REF!</f>
        <v>#REF!</v>
      </c>
      <c r="H746" s="183" t="e">
        <f>+#REF!+#REF!+#REF!+#REF!+#REF!</f>
        <v>#REF!</v>
      </c>
      <c r="I746" s="116"/>
      <c r="J746" s="115"/>
      <c r="K746" s="115"/>
      <c r="L746" s="115"/>
      <c r="M746" s="9"/>
      <c r="N746" s="155">
        <v>321320</v>
      </c>
      <c r="O746" s="156" t="s">
        <v>40</v>
      </c>
      <c r="P746" s="157" t="s">
        <v>150</v>
      </c>
      <c r="Q746" s="289"/>
      <c r="R746" s="289"/>
      <c r="S746" s="289">
        <f>+Q746+R746</f>
        <v>0</v>
      </c>
      <c r="T746" s="213"/>
      <c r="U746" s="97"/>
    </row>
    <row r="747" spans="1:21" s="194" customFormat="1" ht="20.25" hidden="1" customHeight="1" x14ac:dyDescent="0.25">
      <c r="A747" s="172" t="s">
        <v>331</v>
      </c>
      <c r="B747" s="172"/>
      <c r="C747" s="195" t="s">
        <v>376</v>
      </c>
      <c r="D747" s="195" t="s">
        <v>379</v>
      </c>
      <c r="E747" s="195" t="s">
        <v>380</v>
      </c>
      <c r="F747" s="187" t="e">
        <f>+#REF!+#REF!+#REF!</f>
        <v>#REF!</v>
      </c>
      <c r="G747" s="187" t="e">
        <f>+#REF!+#REF!+Q747+R747+S747+#REF!</f>
        <v>#REF!</v>
      </c>
      <c r="H747" s="188" t="e">
        <f>+#REF!+#REF!+#REF!+#REF!+#REF!</f>
        <v>#REF!</v>
      </c>
      <c r="I747" s="108"/>
      <c r="J747" s="115"/>
      <c r="K747" s="115">
        <v>322</v>
      </c>
      <c r="L747" s="115"/>
      <c r="M747" s="115"/>
      <c r="N747" s="116"/>
      <c r="O747" s="10" t="s">
        <v>40</v>
      </c>
      <c r="P747" s="111" t="s">
        <v>151</v>
      </c>
      <c r="Q747" s="286">
        <f t="shared" ref="Q747:R747" si="539">Q748+Q758+Q763</f>
        <v>750</v>
      </c>
      <c r="R747" s="286">
        <f t="shared" si="539"/>
        <v>0</v>
      </c>
      <c r="S747" s="286">
        <f t="shared" ref="S747" si="540">S748+S758+S763</f>
        <v>750</v>
      </c>
      <c r="T747" s="213"/>
      <c r="U747" s="97"/>
    </row>
    <row r="748" spans="1:21" s="98" customFormat="1" ht="20.25" hidden="1" customHeight="1" x14ac:dyDescent="0.25">
      <c r="A748" s="166" t="s">
        <v>331</v>
      </c>
      <c r="B748" s="166"/>
      <c r="C748" s="166"/>
      <c r="D748" s="180" t="s">
        <v>379</v>
      </c>
      <c r="E748" s="180" t="s">
        <v>380</v>
      </c>
      <c r="F748" s="182" t="e">
        <f>+#REF!+#REF!+#REF!</f>
        <v>#REF!</v>
      </c>
      <c r="G748" s="182" t="e">
        <f>+#REF!+#REF!+Q748+R748+S748+#REF!</f>
        <v>#REF!</v>
      </c>
      <c r="H748" s="183" t="e">
        <f>+#REF!+#REF!+#REF!+#REF!+#REF!</f>
        <v>#REF!</v>
      </c>
      <c r="I748" s="116"/>
      <c r="J748" s="115"/>
      <c r="K748" s="115"/>
      <c r="L748" s="115">
        <v>3221</v>
      </c>
      <c r="M748" s="115"/>
      <c r="N748" s="116"/>
      <c r="O748" s="10" t="s">
        <v>40</v>
      </c>
      <c r="P748" s="111" t="s">
        <v>152</v>
      </c>
      <c r="Q748" s="286">
        <f t="shared" ref="Q748:R748" si="541">Q756+Q749+Q752+Q754</f>
        <v>110</v>
      </c>
      <c r="R748" s="286">
        <f t="shared" si="541"/>
        <v>0</v>
      </c>
      <c r="S748" s="286">
        <f t="shared" ref="S748" si="542">S756+S749+S752+S754</f>
        <v>110</v>
      </c>
      <c r="T748" s="213"/>
      <c r="U748" s="97"/>
    </row>
    <row r="749" spans="1:21" s="98" customFormat="1" ht="20.25" hidden="1" customHeight="1" x14ac:dyDescent="0.25">
      <c r="A749" s="167" t="s">
        <v>331</v>
      </c>
      <c r="B749" s="167"/>
      <c r="C749" s="167"/>
      <c r="D749" s="167"/>
      <c r="E749" s="180" t="s">
        <v>380</v>
      </c>
      <c r="F749" s="182" t="e">
        <f>+#REF!+#REF!+#REF!</f>
        <v>#REF!</v>
      </c>
      <c r="G749" s="182" t="e">
        <f>+#REF!+#REF!+Q749+R749+S749+#REF!</f>
        <v>#REF!</v>
      </c>
      <c r="H749" s="183" t="e">
        <f>+#REF!+#REF!+#REF!+#REF!+#REF!</f>
        <v>#REF!</v>
      </c>
      <c r="I749" s="108"/>
      <c r="J749" s="115"/>
      <c r="K749" s="115"/>
      <c r="L749" s="115"/>
      <c r="M749" s="176">
        <v>32211</v>
      </c>
      <c r="N749" s="177"/>
      <c r="O749" s="178" t="s">
        <v>40</v>
      </c>
      <c r="P749" s="177" t="s">
        <v>293</v>
      </c>
      <c r="Q749" s="287">
        <f t="shared" ref="Q749:R749" si="543">+Q750+Q751</f>
        <v>70</v>
      </c>
      <c r="R749" s="287">
        <f t="shared" si="543"/>
        <v>0</v>
      </c>
      <c r="S749" s="287">
        <f t="shared" ref="S749" si="544">+S750+S751</f>
        <v>70</v>
      </c>
      <c r="T749" s="213"/>
      <c r="U749" s="97"/>
    </row>
    <row r="750" spans="1:21" s="98" customFormat="1" ht="20.25" hidden="1" customHeight="1" x14ac:dyDescent="0.25">
      <c r="A750" s="166" t="s">
        <v>331</v>
      </c>
      <c r="B750" s="166"/>
      <c r="C750" s="166"/>
      <c r="D750" s="166"/>
      <c r="E750" s="166"/>
      <c r="F750" s="182" t="e">
        <f>+#REF!+#REF!+#REF!</f>
        <v>#REF!</v>
      </c>
      <c r="G750" s="182" t="e">
        <f>+#REF!+#REF!+Q750+R750+S750+#REF!</f>
        <v>#REF!</v>
      </c>
      <c r="H750" s="183" t="e">
        <f>+#REF!+#REF!+#REF!+#REF!+#REF!</f>
        <v>#REF!</v>
      </c>
      <c r="I750" s="116"/>
      <c r="J750" s="115"/>
      <c r="K750" s="115"/>
      <c r="L750" s="115"/>
      <c r="M750" s="9"/>
      <c r="N750" s="155">
        <v>322110</v>
      </c>
      <c r="O750" s="156" t="s">
        <v>40</v>
      </c>
      <c r="P750" s="157" t="s">
        <v>293</v>
      </c>
      <c r="Q750" s="289">
        <v>70</v>
      </c>
      <c r="R750" s="289"/>
      <c r="S750" s="289">
        <f t="shared" ref="S750:S751" si="545">+Q750+R750</f>
        <v>70</v>
      </c>
      <c r="T750" s="213"/>
      <c r="U750" s="97"/>
    </row>
    <row r="751" spans="1:21" s="98" customFormat="1" ht="20.25" hidden="1" customHeight="1" x14ac:dyDescent="0.25">
      <c r="A751" s="166" t="s">
        <v>331</v>
      </c>
      <c r="B751" s="166"/>
      <c r="C751" s="166"/>
      <c r="D751" s="166"/>
      <c r="E751" s="166"/>
      <c r="F751" s="182" t="e">
        <f>+#REF!+#REF!+#REF!</f>
        <v>#REF!</v>
      </c>
      <c r="G751" s="182" t="e">
        <f>+#REF!+#REF!+Q751+R751+S751+#REF!</f>
        <v>#REF!</v>
      </c>
      <c r="H751" s="183" t="e">
        <f>+#REF!+#REF!+#REF!+#REF!+#REF!</f>
        <v>#REF!</v>
      </c>
      <c r="I751" s="116"/>
      <c r="J751" s="115"/>
      <c r="K751" s="115"/>
      <c r="L751" s="115"/>
      <c r="M751" s="9"/>
      <c r="N751" s="155">
        <v>322111</v>
      </c>
      <c r="O751" s="156" t="s">
        <v>40</v>
      </c>
      <c r="P751" s="157" t="s">
        <v>155</v>
      </c>
      <c r="Q751" s="289">
        <v>0</v>
      </c>
      <c r="R751" s="289"/>
      <c r="S751" s="289">
        <f t="shared" si="545"/>
        <v>0</v>
      </c>
      <c r="T751" s="213"/>
      <c r="U751" s="97"/>
    </row>
    <row r="752" spans="1:21" s="98" customFormat="1" ht="20.25" hidden="1" customHeight="1" x14ac:dyDescent="0.25">
      <c r="A752" s="167" t="s">
        <v>331</v>
      </c>
      <c r="B752" s="167"/>
      <c r="C752" s="167"/>
      <c r="D752" s="167"/>
      <c r="E752" s="180" t="s">
        <v>380</v>
      </c>
      <c r="F752" s="182" t="e">
        <f>+#REF!+#REF!+#REF!</f>
        <v>#REF!</v>
      </c>
      <c r="G752" s="182" t="e">
        <f>+#REF!+#REF!+Q752+R752+S752+#REF!</f>
        <v>#REF!</v>
      </c>
      <c r="H752" s="183" t="e">
        <f>+#REF!+#REF!+#REF!+#REF!+#REF!</f>
        <v>#REF!</v>
      </c>
      <c r="I752" s="108"/>
      <c r="J752" s="115"/>
      <c r="K752" s="115"/>
      <c r="L752" s="115"/>
      <c r="M752" s="176">
        <v>32212</v>
      </c>
      <c r="N752" s="177"/>
      <c r="O752" s="178" t="s">
        <v>40</v>
      </c>
      <c r="P752" s="177" t="s">
        <v>152</v>
      </c>
      <c r="Q752" s="287">
        <f t="shared" ref="Q752:S752" si="546">+Q753</f>
        <v>0</v>
      </c>
      <c r="R752" s="287">
        <f t="shared" si="546"/>
        <v>0</v>
      </c>
      <c r="S752" s="287">
        <f t="shared" si="546"/>
        <v>0</v>
      </c>
      <c r="T752" s="213"/>
      <c r="U752" s="97"/>
    </row>
    <row r="753" spans="1:21" s="98" customFormat="1" ht="20.25" hidden="1" customHeight="1" x14ac:dyDescent="0.25">
      <c r="A753" s="166" t="s">
        <v>331</v>
      </c>
      <c r="B753" s="166"/>
      <c r="C753" s="166"/>
      <c r="D753" s="166"/>
      <c r="E753" s="166"/>
      <c r="F753" s="182" t="e">
        <f>+#REF!+#REF!+#REF!</f>
        <v>#REF!</v>
      </c>
      <c r="G753" s="182" t="e">
        <f>+#REF!+#REF!+Q753+R753+S753+#REF!</f>
        <v>#REF!</v>
      </c>
      <c r="H753" s="183" t="e">
        <f>+#REF!+#REF!+#REF!+#REF!+#REF!</f>
        <v>#REF!</v>
      </c>
      <c r="I753" s="116"/>
      <c r="J753" s="115"/>
      <c r="K753" s="115"/>
      <c r="L753" s="115"/>
      <c r="M753" s="9"/>
      <c r="N753" s="155">
        <v>322120</v>
      </c>
      <c r="O753" s="156" t="s">
        <v>40</v>
      </c>
      <c r="P753" s="157" t="s">
        <v>152</v>
      </c>
      <c r="Q753" s="289"/>
      <c r="R753" s="289"/>
      <c r="S753" s="289">
        <f>+Q753+R753</f>
        <v>0</v>
      </c>
      <c r="T753" s="213"/>
      <c r="U753" s="97"/>
    </row>
    <row r="754" spans="1:21" s="98" customFormat="1" ht="20.25" hidden="1" customHeight="1" x14ac:dyDescent="0.25">
      <c r="A754" s="167" t="s">
        <v>331</v>
      </c>
      <c r="B754" s="167"/>
      <c r="C754" s="167"/>
      <c r="D754" s="167"/>
      <c r="E754" s="180" t="s">
        <v>380</v>
      </c>
      <c r="F754" s="182" t="e">
        <f>+#REF!+#REF!+#REF!</f>
        <v>#REF!</v>
      </c>
      <c r="G754" s="182" t="e">
        <f>+#REF!+#REF!+Q754+R754+S754+#REF!</f>
        <v>#REF!</v>
      </c>
      <c r="H754" s="183" t="e">
        <f>+#REF!+#REF!+#REF!+#REF!+#REF!</f>
        <v>#REF!</v>
      </c>
      <c r="I754" s="108"/>
      <c r="J754" s="115"/>
      <c r="K754" s="115"/>
      <c r="L754" s="115"/>
      <c r="M754" s="176">
        <v>32214</v>
      </c>
      <c r="N754" s="177"/>
      <c r="O754" s="178" t="s">
        <v>40</v>
      </c>
      <c r="P754" s="177" t="s">
        <v>152</v>
      </c>
      <c r="Q754" s="287">
        <f t="shared" ref="Q754:S754" si="547">+Q755</f>
        <v>0</v>
      </c>
      <c r="R754" s="287">
        <f t="shared" si="547"/>
        <v>0</v>
      </c>
      <c r="S754" s="287">
        <f t="shared" si="547"/>
        <v>0</v>
      </c>
      <c r="T754" s="213"/>
      <c r="U754" s="97"/>
    </row>
    <row r="755" spans="1:21" s="98" customFormat="1" ht="20.25" hidden="1" customHeight="1" x14ac:dyDescent="0.25">
      <c r="A755" s="166" t="s">
        <v>331</v>
      </c>
      <c r="B755" s="166"/>
      <c r="C755" s="166"/>
      <c r="D755" s="166"/>
      <c r="E755" s="166"/>
      <c r="F755" s="182" t="e">
        <f>+#REF!+#REF!+#REF!</f>
        <v>#REF!</v>
      </c>
      <c r="G755" s="182" t="e">
        <f>+#REF!+#REF!+Q755+R755+S755+#REF!</f>
        <v>#REF!</v>
      </c>
      <c r="H755" s="183" t="e">
        <f>+#REF!+#REF!+#REF!+#REF!+#REF!</f>
        <v>#REF!</v>
      </c>
      <c r="I755" s="116"/>
      <c r="J755" s="115"/>
      <c r="K755" s="115"/>
      <c r="L755" s="115"/>
      <c r="M755" s="9"/>
      <c r="N755" s="155">
        <v>322140</v>
      </c>
      <c r="O755" s="156" t="s">
        <v>40</v>
      </c>
      <c r="P755" s="157" t="s">
        <v>152</v>
      </c>
      <c r="Q755" s="289"/>
      <c r="R755" s="289"/>
      <c r="S755" s="289">
        <f>+Q755+R755</f>
        <v>0</v>
      </c>
      <c r="T755" s="213"/>
      <c r="U755" s="97"/>
    </row>
    <row r="756" spans="1:21" s="98" customFormat="1" ht="20.25" hidden="1" customHeight="1" x14ac:dyDescent="0.25">
      <c r="A756" s="167" t="s">
        <v>331</v>
      </c>
      <c r="B756" s="167"/>
      <c r="C756" s="167"/>
      <c r="D756" s="167"/>
      <c r="E756" s="180" t="s">
        <v>380</v>
      </c>
      <c r="F756" s="182" t="e">
        <f>+#REF!+#REF!+#REF!</f>
        <v>#REF!</v>
      </c>
      <c r="G756" s="182" t="e">
        <f>+#REF!+#REF!+Q756+R756+S756+#REF!</f>
        <v>#REF!</v>
      </c>
      <c r="H756" s="183" t="e">
        <f>+#REF!+#REF!+#REF!+#REF!+#REF!</f>
        <v>#REF!</v>
      </c>
      <c r="I756" s="108"/>
      <c r="J756" s="115"/>
      <c r="K756" s="115"/>
      <c r="L756" s="115"/>
      <c r="M756" s="176">
        <v>32216</v>
      </c>
      <c r="N756" s="177"/>
      <c r="O756" s="178" t="s">
        <v>40</v>
      </c>
      <c r="P756" s="177" t="s">
        <v>162</v>
      </c>
      <c r="Q756" s="287">
        <f t="shared" ref="Q756:S756" si="548">Q757</f>
        <v>40</v>
      </c>
      <c r="R756" s="287">
        <f t="shared" si="548"/>
        <v>0</v>
      </c>
      <c r="S756" s="287">
        <f t="shared" si="548"/>
        <v>40</v>
      </c>
      <c r="T756" s="213"/>
      <c r="U756" s="97"/>
    </row>
    <row r="757" spans="1:21" s="98" customFormat="1" ht="20.25" hidden="1" customHeight="1" x14ac:dyDescent="0.25">
      <c r="A757" s="166" t="s">
        <v>331</v>
      </c>
      <c r="B757" s="166"/>
      <c r="C757" s="166"/>
      <c r="D757" s="166"/>
      <c r="E757" s="166"/>
      <c r="F757" s="182" t="e">
        <f>+#REF!+#REF!+#REF!</f>
        <v>#REF!</v>
      </c>
      <c r="G757" s="182" t="e">
        <f>+#REF!+#REF!+Q757+R757+S757+#REF!</f>
        <v>#REF!</v>
      </c>
      <c r="H757" s="183" t="e">
        <f>+#REF!+#REF!+#REF!+#REF!+#REF!</f>
        <v>#REF!</v>
      </c>
      <c r="I757" s="116"/>
      <c r="J757" s="115"/>
      <c r="K757" s="115"/>
      <c r="L757" s="115"/>
      <c r="M757" s="9"/>
      <c r="N757" s="155">
        <v>322160</v>
      </c>
      <c r="O757" s="156" t="s">
        <v>40</v>
      </c>
      <c r="P757" s="157" t="s">
        <v>162</v>
      </c>
      <c r="Q757" s="289">
        <v>40</v>
      </c>
      <c r="R757" s="289"/>
      <c r="S757" s="289">
        <f>+Q757+R757</f>
        <v>40</v>
      </c>
      <c r="T757" s="213"/>
      <c r="U757" s="97"/>
    </row>
    <row r="758" spans="1:21" s="98" customFormat="1" ht="20.25" hidden="1" customHeight="1" x14ac:dyDescent="0.25">
      <c r="A758" s="166" t="s">
        <v>331</v>
      </c>
      <c r="B758" s="166"/>
      <c r="C758" s="166"/>
      <c r="D758" s="180" t="s">
        <v>379</v>
      </c>
      <c r="E758" s="180" t="s">
        <v>380</v>
      </c>
      <c r="F758" s="182" t="e">
        <f>+#REF!+#REF!+#REF!</f>
        <v>#REF!</v>
      </c>
      <c r="G758" s="182" t="e">
        <f>+#REF!+#REF!+Q758+R758+S758+#REF!</f>
        <v>#REF!</v>
      </c>
      <c r="H758" s="183" t="e">
        <f>+#REF!+#REF!+#REF!+#REF!+#REF!</f>
        <v>#REF!</v>
      </c>
      <c r="I758" s="116"/>
      <c r="J758" s="115"/>
      <c r="K758" s="115"/>
      <c r="L758" s="115">
        <v>3222</v>
      </c>
      <c r="M758" s="115"/>
      <c r="N758" s="115"/>
      <c r="O758" s="10" t="s">
        <v>40</v>
      </c>
      <c r="P758" s="111" t="s">
        <v>164</v>
      </c>
      <c r="Q758" s="286">
        <f t="shared" ref="Q758:R758" si="549">Q759+Q761</f>
        <v>160</v>
      </c>
      <c r="R758" s="286">
        <f t="shared" si="549"/>
        <v>0</v>
      </c>
      <c r="S758" s="286">
        <f t="shared" ref="S758" si="550">S759+S761</f>
        <v>160</v>
      </c>
      <c r="T758" s="213"/>
      <c r="U758" s="97"/>
    </row>
    <row r="759" spans="1:21" s="98" customFormat="1" ht="20.25" hidden="1" customHeight="1" x14ac:dyDescent="0.25">
      <c r="A759" s="167" t="s">
        <v>331</v>
      </c>
      <c r="B759" s="167"/>
      <c r="C759" s="167"/>
      <c r="D759" s="167"/>
      <c r="E759" s="180" t="s">
        <v>380</v>
      </c>
      <c r="F759" s="182" t="e">
        <f>+#REF!+#REF!+#REF!</f>
        <v>#REF!</v>
      </c>
      <c r="G759" s="182" t="e">
        <f>+#REF!+#REF!+Q759+R759+S759+#REF!</f>
        <v>#REF!</v>
      </c>
      <c r="H759" s="183" t="e">
        <f>+#REF!+#REF!+#REF!+#REF!+#REF!</f>
        <v>#REF!</v>
      </c>
      <c r="I759" s="108"/>
      <c r="J759" s="115"/>
      <c r="K759" s="115"/>
      <c r="L759" s="115"/>
      <c r="M759" s="176">
        <v>32221</v>
      </c>
      <c r="N759" s="177"/>
      <c r="O759" s="178" t="s">
        <v>40</v>
      </c>
      <c r="P759" s="177" t="s">
        <v>165</v>
      </c>
      <c r="Q759" s="287">
        <f t="shared" ref="Q759:S759" si="551">Q760</f>
        <v>90</v>
      </c>
      <c r="R759" s="287">
        <f t="shared" si="551"/>
        <v>-90</v>
      </c>
      <c r="S759" s="287">
        <f t="shared" si="551"/>
        <v>0</v>
      </c>
      <c r="T759" s="213"/>
      <c r="U759" s="97"/>
    </row>
    <row r="760" spans="1:21" s="98" customFormat="1" ht="20.25" hidden="1" customHeight="1" x14ac:dyDescent="0.25">
      <c r="A760" s="166" t="s">
        <v>331</v>
      </c>
      <c r="B760" s="166"/>
      <c r="C760" s="166"/>
      <c r="D760" s="166"/>
      <c r="E760" s="166"/>
      <c r="F760" s="182" t="e">
        <f>+#REF!+#REF!+#REF!</f>
        <v>#REF!</v>
      </c>
      <c r="G760" s="182" t="e">
        <f>+#REF!+#REF!+Q760+R760+S760+#REF!</f>
        <v>#REF!</v>
      </c>
      <c r="H760" s="183" t="e">
        <f>+#REF!+#REF!+#REF!+#REF!+#REF!</f>
        <v>#REF!</v>
      </c>
      <c r="I760" s="116"/>
      <c r="J760" s="115"/>
      <c r="K760" s="115"/>
      <c r="L760" s="115"/>
      <c r="M760" s="9"/>
      <c r="N760" s="155">
        <v>322210</v>
      </c>
      <c r="O760" s="156" t="s">
        <v>40</v>
      </c>
      <c r="P760" s="157" t="s">
        <v>165</v>
      </c>
      <c r="Q760" s="289">
        <v>90</v>
      </c>
      <c r="R760" s="289">
        <v>-90</v>
      </c>
      <c r="S760" s="289">
        <f>+Q760+R760</f>
        <v>0</v>
      </c>
      <c r="T760" s="213"/>
      <c r="U760" s="97"/>
    </row>
    <row r="761" spans="1:21" s="98" customFormat="1" ht="20.25" hidden="1" customHeight="1" x14ac:dyDescent="0.25">
      <c r="A761" s="167" t="s">
        <v>331</v>
      </c>
      <c r="B761" s="167"/>
      <c r="C761" s="167"/>
      <c r="D761" s="167"/>
      <c r="E761" s="180" t="s">
        <v>380</v>
      </c>
      <c r="F761" s="182" t="e">
        <f>+#REF!+#REF!+#REF!</f>
        <v>#REF!</v>
      </c>
      <c r="G761" s="182" t="e">
        <f>+#REF!+#REF!+Q761+R761+S761+#REF!</f>
        <v>#REF!</v>
      </c>
      <c r="H761" s="183" t="e">
        <f>+#REF!+#REF!+#REF!+#REF!+#REF!</f>
        <v>#REF!</v>
      </c>
      <c r="I761" s="108"/>
      <c r="J761" s="115"/>
      <c r="K761" s="115"/>
      <c r="L761" s="115"/>
      <c r="M761" s="176">
        <v>32222</v>
      </c>
      <c r="N761" s="177"/>
      <c r="O761" s="178" t="s">
        <v>40</v>
      </c>
      <c r="P761" s="177" t="s">
        <v>167</v>
      </c>
      <c r="Q761" s="287">
        <f t="shared" ref="Q761:S761" si="552">Q762</f>
        <v>70</v>
      </c>
      <c r="R761" s="287">
        <f t="shared" si="552"/>
        <v>90</v>
      </c>
      <c r="S761" s="287">
        <f t="shared" si="552"/>
        <v>160</v>
      </c>
      <c r="T761" s="213"/>
      <c r="U761" s="97"/>
    </row>
    <row r="762" spans="1:21" s="98" customFormat="1" ht="20.25" hidden="1" customHeight="1" x14ac:dyDescent="0.25">
      <c r="A762" s="166" t="s">
        <v>331</v>
      </c>
      <c r="B762" s="166"/>
      <c r="C762" s="166"/>
      <c r="D762" s="166"/>
      <c r="E762" s="166"/>
      <c r="F762" s="182" t="e">
        <f>+#REF!+#REF!+#REF!</f>
        <v>#REF!</v>
      </c>
      <c r="G762" s="182" t="e">
        <f>+#REF!+#REF!+Q762+R762+S762+#REF!</f>
        <v>#REF!</v>
      </c>
      <c r="H762" s="183" t="e">
        <f>+#REF!+#REF!+#REF!+#REF!+#REF!</f>
        <v>#REF!</v>
      </c>
      <c r="I762" s="116"/>
      <c r="J762" s="115"/>
      <c r="K762" s="115"/>
      <c r="L762" s="115"/>
      <c r="M762" s="9"/>
      <c r="N762" s="155">
        <v>322220</v>
      </c>
      <c r="O762" s="156" t="s">
        <v>40</v>
      </c>
      <c r="P762" s="157" t="s">
        <v>167</v>
      </c>
      <c r="Q762" s="289">
        <v>70</v>
      </c>
      <c r="R762" s="289">
        <v>90</v>
      </c>
      <c r="S762" s="289">
        <f>+Q762+R762</f>
        <v>160</v>
      </c>
      <c r="T762" s="213"/>
      <c r="U762" s="97"/>
    </row>
    <row r="763" spans="1:21" s="98" customFormat="1" ht="20.25" hidden="1" customHeight="1" x14ac:dyDescent="0.25">
      <c r="A763" s="166" t="s">
        <v>331</v>
      </c>
      <c r="B763" s="166"/>
      <c r="C763" s="166"/>
      <c r="D763" s="180" t="s">
        <v>379</v>
      </c>
      <c r="E763" s="180" t="s">
        <v>380</v>
      </c>
      <c r="F763" s="182" t="e">
        <f>+#REF!+#REF!+#REF!</f>
        <v>#REF!</v>
      </c>
      <c r="G763" s="182" t="e">
        <f>+#REF!+#REF!+Q763+R763+S763+#REF!</f>
        <v>#REF!</v>
      </c>
      <c r="H763" s="183" t="e">
        <f>+#REF!+#REF!+#REF!+#REF!+#REF!</f>
        <v>#REF!</v>
      </c>
      <c r="I763" s="116"/>
      <c r="J763" s="115"/>
      <c r="K763" s="115"/>
      <c r="L763" s="115">
        <v>3223</v>
      </c>
      <c r="M763" s="115"/>
      <c r="N763" s="116"/>
      <c r="O763" s="10" t="s">
        <v>40</v>
      </c>
      <c r="P763" s="111" t="s">
        <v>170</v>
      </c>
      <c r="Q763" s="286">
        <f t="shared" ref="Q763:R763" si="553">Q764+Q767+Q769</f>
        <v>480</v>
      </c>
      <c r="R763" s="286">
        <f t="shared" si="553"/>
        <v>0</v>
      </c>
      <c r="S763" s="286">
        <f t="shared" ref="S763" si="554">S764+S767+S769</f>
        <v>480</v>
      </c>
      <c r="T763" s="213"/>
      <c r="U763" s="97"/>
    </row>
    <row r="764" spans="1:21" s="98" customFormat="1" ht="20.25" hidden="1" customHeight="1" x14ac:dyDescent="0.25">
      <c r="A764" s="167" t="s">
        <v>331</v>
      </c>
      <c r="B764" s="167"/>
      <c r="C764" s="167"/>
      <c r="D764" s="167"/>
      <c r="E764" s="180" t="s">
        <v>380</v>
      </c>
      <c r="F764" s="182" t="e">
        <f>+#REF!+#REF!+#REF!</f>
        <v>#REF!</v>
      </c>
      <c r="G764" s="182" t="e">
        <f>+#REF!+#REF!+Q764+R764+S764+#REF!</f>
        <v>#REF!</v>
      </c>
      <c r="H764" s="183" t="e">
        <f>+#REF!+#REF!+#REF!+#REF!+#REF!</f>
        <v>#REF!</v>
      </c>
      <c r="I764" s="108"/>
      <c r="J764" s="115"/>
      <c r="K764" s="115"/>
      <c r="L764" s="115"/>
      <c r="M764" s="176">
        <v>32231</v>
      </c>
      <c r="N764" s="177"/>
      <c r="O764" s="178" t="s">
        <v>40</v>
      </c>
      <c r="P764" s="177" t="s">
        <v>171</v>
      </c>
      <c r="Q764" s="287">
        <f t="shared" ref="Q764:R764" si="555">Q765+Q766</f>
        <v>320</v>
      </c>
      <c r="R764" s="287">
        <f t="shared" si="555"/>
        <v>0</v>
      </c>
      <c r="S764" s="287">
        <f t="shared" ref="S764" si="556">S765+S766</f>
        <v>320</v>
      </c>
      <c r="T764" s="213"/>
      <c r="U764" s="97"/>
    </row>
    <row r="765" spans="1:21" s="98" customFormat="1" ht="20.25" hidden="1" customHeight="1" x14ac:dyDescent="0.25">
      <c r="A765" s="166" t="s">
        <v>331</v>
      </c>
      <c r="B765" s="166"/>
      <c r="C765" s="166"/>
      <c r="D765" s="166"/>
      <c r="E765" s="166"/>
      <c r="F765" s="182" t="e">
        <f>+#REF!+#REF!+#REF!</f>
        <v>#REF!</v>
      </c>
      <c r="G765" s="182" t="e">
        <f>+#REF!+#REF!+Q765+R765+S765+#REF!</f>
        <v>#REF!</v>
      </c>
      <c r="H765" s="183" t="e">
        <f>+#REF!+#REF!+#REF!+#REF!+#REF!</f>
        <v>#REF!</v>
      </c>
      <c r="I765" s="116"/>
      <c r="J765" s="115"/>
      <c r="K765" s="115"/>
      <c r="L765" s="115"/>
      <c r="M765" s="9"/>
      <c r="N765" s="155">
        <v>322310</v>
      </c>
      <c r="O765" s="156" t="s">
        <v>40</v>
      </c>
      <c r="P765" s="157" t="s">
        <v>171</v>
      </c>
      <c r="Q765" s="289">
        <v>320</v>
      </c>
      <c r="R765" s="289"/>
      <c r="S765" s="289">
        <f t="shared" ref="S765:S766" si="557">+Q765+R765</f>
        <v>320</v>
      </c>
      <c r="T765" s="213"/>
      <c r="U765" s="97"/>
    </row>
    <row r="766" spans="1:21" s="98" customFormat="1" ht="20.25" hidden="1" customHeight="1" x14ac:dyDescent="0.25">
      <c r="A766" s="166" t="s">
        <v>331</v>
      </c>
      <c r="B766" s="166"/>
      <c r="C766" s="166"/>
      <c r="D766" s="166"/>
      <c r="E766" s="166"/>
      <c r="F766" s="182" t="e">
        <f>+#REF!+#REF!+#REF!</f>
        <v>#REF!</v>
      </c>
      <c r="G766" s="182" t="e">
        <f>+#REF!+#REF!+Q766+R766+S766+#REF!</f>
        <v>#REF!</v>
      </c>
      <c r="H766" s="183" t="e">
        <f>+#REF!+#REF!+#REF!+#REF!+#REF!</f>
        <v>#REF!</v>
      </c>
      <c r="I766" s="116"/>
      <c r="J766" s="115"/>
      <c r="K766" s="115"/>
      <c r="L766" s="115"/>
      <c r="M766" s="9"/>
      <c r="N766" s="155">
        <v>322311</v>
      </c>
      <c r="O766" s="156" t="s">
        <v>40</v>
      </c>
      <c r="P766" s="157" t="s">
        <v>172</v>
      </c>
      <c r="Q766" s="289"/>
      <c r="R766" s="289"/>
      <c r="S766" s="289">
        <f t="shared" si="557"/>
        <v>0</v>
      </c>
      <c r="T766" s="213"/>
      <c r="U766" s="97"/>
    </row>
    <row r="767" spans="1:21" s="98" customFormat="1" ht="20.25" hidden="1" customHeight="1" x14ac:dyDescent="0.25">
      <c r="A767" s="167" t="s">
        <v>331</v>
      </c>
      <c r="B767" s="167"/>
      <c r="C767" s="167"/>
      <c r="D767" s="167"/>
      <c r="E767" s="180" t="s">
        <v>380</v>
      </c>
      <c r="F767" s="182" t="e">
        <f>+#REF!+#REF!+#REF!</f>
        <v>#REF!</v>
      </c>
      <c r="G767" s="182" t="e">
        <f>+#REF!+#REF!+Q767+R767+S767+#REF!</f>
        <v>#REF!</v>
      </c>
      <c r="H767" s="183" t="e">
        <f>+#REF!+#REF!+#REF!+#REF!+#REF!</f>
        <v>#REF!</v>
      </c>
      <c r="I767" s="108"/>
      <c r="J767" s="115"/>
      <c r="K767" s="115"/>
      <c r="L767" s="115"/>
      <c r="M767" s="176">
        <v>32233</v>
      </c>
      <c r="N767" s="177"/>
      <c r="O767" s="178" t="s">
        <v>40</v>
      </c>
      <c r="P767" s="177" t="s">
        <v>173</v>
      </c>
      <c r="Q767" s="287">
        <f t="shared" ref="Q767:S767" si="558">Q768</f>
        <v>160</v>
      </c>
      <c r="R767" s="287">
        <f t="shared" si="558"/>
        <v>0</v>
      </c>
      <c r="S767" s="287">
        <f t="shared" si="558"/>
        <v>160</v>
      </c>
      <c r="T767" s="213"/>
      <c r="U767" s="97"/>
    </row>
    <row r="768" spans="1:21" s="98" customFormat="1" ht="20.25" hidden="1" customHeight="1" x14ac:dyDescent="0.25">
      <c r="A768" s="166" t="s">
        <v>331</v>
      </c>
      <c r="B768" s="166"/>
      <c r="C768" s="166"/>
      <c r="D768" s="166"/>
      <c r="E768" s="166"/>
      <c r="F768" s="182" t="e">
        <f>+#REF!+#REF!+#REF!</f>
        <v>#REF!</v>
      </c>
      <c r="G768" s="182" t="e">
        <f>+#REF!+#REF!+Q768+R768+S768+#REF!</f>
        <v>#REF!</v>
      </c>
      <c r="H768" s="183" t="e">
        <f>+#REF!+#REF!+#REF!+#REF!+#REF!</f>
        <v>#REF!</v>
      </c>
      <c r="I768" s="116"/>
      <c r="J768" s="115"/>
      <c r="K768" s="115"/>
      <c r="L768" s="115"/>
      <c r="M768" s="9"/>
      <c r="N768" s="155">
        <v>322330</v>
      </c>
      <c r="O768" s="156" t="s">
        <v>40</v>
      </c>
      <c r="P768" s="157" t="s">
        <v>173</v>
      </c>
      <c r="Q768" s="289">
        <v>160</v>
      </c>
      <c r="R768" s="289"/>
      <c r="S768" s="289">
        <f>+Q768+R768</f>
        <v>160</v>
      </c>
      <c r="T768" s="213"/>
      <c r="U768" s="97"/>
    </row>
    <row r="769" spans="1:21" s="98" customFormat="1" ht="20.25" hidden="1" customHeight="1" x14ac:dyDescent="0.25">
      <c r="A769" s="167" t="s">
        <v>331</v>
      </c>
      <c r="B769" s="167"/>
      <c r="C769" s="167"/>
      <c r="D769" s="167"/>
      <c r="E769" s="180" t="s">
        <v>380</v>
      </c>
      <c r="F769" s="182" t="e">
        <f>+#REF!+#REF!+#REF!</f>
        <v>#REF!</v>
      </c>
      <c r="G769" s="182" t="e">
        <f>+#REF!+#REF!+Q769+R769+S769+#REF!</f>
        <v>#REF!</v>
      </c>
      <c r="H769" s="183" t="e">
        <f>+#REF!+#REF!+#REF!+#REF!+#REF!</f>
        <v>#REF!</v>
      </c>
      <c r="I769" s="108"/>
      <c r="J769" s="115"/>
      <c r="K769" s="115"/>
      <c r="L769" s="115"/>
      <c r="M769" s="176">
        <v>32234</v>
      </c>
      <c r="N769" s="177"/>
      <c r="O769" s="178" t="s">
        <v>40</v>
      </c>
      <c r="P769" s="177" t="s">
        <v>174</v>
      </c>
      <c r="Q769" s="287">
        <f t="shared" ref="Q769:S769" si="559">+Q770</f>
        <v>0</v>
      </c>
      <c r="R769" s="287">
        <f t="shared" si="559"/>
        <v>0</v>
      </c>
      <c r="S769" s="287">
        <f t="shared" si="559"/>
        <v>0</v>
      </c>
      <c r="T769" s="213"/>
      <c r="U769" s="97"/>
    </row>
    <row r="770" spans="1:21" s="98" customFormat="1" ht="20.25" hidden="1" customHeight="1" x14ac:dyDescent="0.25">
      <c r="A770" s="166" t="s">
        <v>331</v>
      </c>
      <c r="B770" s="166"/>
      <c r="C770" s="166"/>
      <c r="D770" s="166"/>
      <c r="E770" s="166"/>
      <c r="F770" s="182" t="e">
        <f>+#REF!+#REF!+#REF!</f>
        <v>#REF!</v>
      </c>
      <c r="G770" s="182" t="e">
        <f>+#REF!+#REF!+Q770+R770+S770+#REF!</f>
        <v>#REF!</v>
      </c>
      <c r="H770" s="183" t="e">
        <f>+#REF!+#REF!+#REF!+#REF!+#REF!</f>
        <v>#REF!</v>
      </c>
      <c r="I770" s="116"/>
      <c r="J770" s="115"/>
      <c r="K770" s="115"/>
      <c r="L770" s="115"/>
      <c r="M770" s="9"/>
      <c r="N770" s="155">
        <v>322340</v>
      </c>
      <c r="O770" s="156" t="s">
        <v>40</v>
      </c>
      <c r="P770" s="157" t="s">
        <v>174</v>
      </c>
      <c r="Q770" s="289">
        <v>0</v>
      </c>
      <c r="R770" s="289"/>
      <c r="S770" s="289">
        <f>+Q770+R770</f>
        <v>0</v>
      </c>
      <c r="T770" s="213"/>
      <c r="U770" s="97"/>
    </row>
    <row r="771" spans="1:21" s="194" customFormat="1" ht="20.25" hidden="1" customHeight="1" x14ac:dyDescent="0.25">
      <c r="A771" s="172" t="s">
        <v>331</v>
      </c>
      <c r="B771" s="172"/>
      <c r="C771" s="195" t="s">
        <v>376</v>
      </c>
      <c r="D771" s="195" t="s">
        <v>379</v>
      </c>
      <c r="E771" s="195" t="s">
        <v>380</v>
      </c>
      <c r="F771" s="187" t="e">
        <f>+#REF!+#REF!+#REF!</f>
        <v>#REF!</v>
      </c>
      <c r="G771" s="187" t="e">
        <f>+#REF!+#REF!+Q771+R771+S771+#REF!</f>
        <v>#REF!</v>
      </c>
      <c r="H771" s="188" t="e">
        <f>+#REF!+#REF!+#REF!+#REF!+#REF!</f>
        <v>#REF!</v>
      </c>
      <c r="I771" s="108"/>
      <c r="J771" s="115"/>
      <c r="K771" s="115">
        <v>323</v>
      </c>
      <c r="L771" s="115"/>
      <c r="M771" s="115"/>
      <c r="N771" s="116"/>
      <c r="O771" s="10" t="s">
        <v>40</v>
      </c>
      <c r="P771" s="111" t="s">
        <v>182</v>
      </c>
      <c r="Q771" s="286">
        <f t="shared" ref="Q771:R771" si="560">Q775+Q783+Q786+Q772+Q778</f>
        <v>400</v>
      </c>
      <c r="R771" s="286">
        <f t="shared" si="560"/>
        <v>0</v>
      </c>
      <c r="S771" s="286">
        <f t="shared" ref="S771" si="561">S775+S783+S786+S772+S778</f>
        <v>400</v>
      </c>
      <c r="T771" s="213"/>
      <c r="U771" s="97"/>
    </row>
    <row r="772" spans="1:21" s="98" customFormat="1" ht="20.25" hidden="1" customHeight="1" x14ac:dyDescent="0.25">
      <c r="A772" s="166" t="s">
        <v>331</v>
      </c>
      <c r="B772" s="166"/>
      <c r="C772" s="166"/>
      <c r="D772" s="180" t="s">
        <v>379</v>
      </c>
      <c r="E772" s="180" t="s">
        <v>380</v>
      </c>
      <c r="F772" s="182" t="e">
        <f>+#REF!+#REF!+#REF!</f>
        <v>#REF!</v>
      </c>
      <c r="G772" s="182" t="e">
        <f>+#REF!+#REF!+Q772+R772+S772+#REF!</f>
        <v>#REF!</v>
      </c>
      <c r="H772" s="183" t="e">
        <f>+#REF!+#REF!+#REF!+#REF!+#REF!</f>
        <v>#REF!</v>
      </c>
      <c r="I772" s="116"/>
      <c r="J772" s="115"/>
      <c r="K772" s="115"/>
      <c r="L772" s="115">
        <v>3232</v>
      </c>
      <c r="M772" s="115"/>
      <c r="N772" s="116"/>
      <c r="O772" s="10" t="s">
        <v>40</v>
      </c>
      <c r="P772" s="111" t="s">
        <v>189</v>
      </c>
      <c r="Q772" s="286">
        <f t="shared" ref="Q772:S773" si="562">Q773</f>
        <v>40</v>
      </c>
      <c r="R772" s="286">
        <f t="shared" si="562"/>
        <v>0</v>
      </c>
      <c r="S772" s="286">
        <f t="shared" si="562"/>
        <v>40</v>
      </c>
      <c r="T772" s="213"/>
      <c r="U772" s="97"/>
    </row>
    <row r="773" spans="1:21" s="98" customFormat="1" ht="27.75" hidden="1" customHeight="1" x14ac:dyDescent="0.25">
      <c r="A773" s="167" t="s">
        <v>331</v>
      </c>
      <c r="B773" s="167"/>
      <c r="C773" s="167"/>
      <c r="D773" s="167"/>
      <c r="E773" s="180" t="s">
        <v>380</v>
      </c>
      <c r="F773" s="182" t="e">
        <f>+#REF!+#REF!+#REF!</f>
        <v>#REF!</v>
      </c>
      <c r="G773" s="182" t="e">
        <f>+#REF!+#REF!+Q773+R773+S773+#REF!</f>
        <v>#REF!</v>
      </c>
      <c r="H773" s="183" t="e">
        <f>+#REF!+#REF!+#REF!+#REF!+#REF!</f>
        <v>#REF!</v>
      </c>
      <c r="I773" s="108"/>
      <c r="J773" s="115"/>
      <c r="K773" s="115"/>
      <c r="L773" s="115"/>
      <c r="M773" s="176">
        <v>32322</v>
      </c>
      <c r="N773" s="177"/>
      <c r="O773" s="178" t="s">
        <v>40</v>
      </c>
      <c r="P773" s="177" t="s">
        <v>294</v>
      </c>
      <c r="Q773" s="287">
        <f t="shared" si="562"/>
        <v>40</v>
      </c>
      <c r="R773" s="287">
        <f t="shared" si="562"/>
        <v>0</v>
      </c>
      <c r="S773" s="287">
        <f t="shared" si="562"/>
        <v>40</v>
      </c>
      <c r="T773" s="213"/>
      <c r="U773" s="97"/>
    </row>
    <row r="774" spans="1:21" s="98" customFormat="1" ht="26.25" hidden="1" customHeight="1" x14ac:dyDescent="0.25">
      <c r="A774" s="166" t="s">
        <v>331</v>
      </c>
      <c r="B774" s="166"/>
      <c r="C774" s="166"/>
      <c r="D774" s="166"/>
      <c r="E774" s="166"/>
      <c r="F774" s="182" t="e">
        <f>+#REF!+#REF!+#REF!</f>
        <v>#REF!</v>
      </c>
      <c r="G774" s="182" t="e">
        <f>+#REF!+#REF!+Q774+R774+S774+#REF!</f>
        <v>#REF!</v>
      </c>
      <c r="H774" s="183" t="e">
        <f>+#REF!+#REF!+#REF!+#REF!+#REF!</f>
        <v>#REF!</v>
      </c>
      <c r="I774" s="116"/>
      <c r="J774" s="115"/>
      <c r="K774" s="115"/>
      <c r="L774" s="115"/>
      <c r="M774" s="115"/>
      <c r="N774" s="155">
        <v>323220</v>
      </c>
      <c r="O774" s="156" t="s">
        <v>40</v>
      </c>
      <c r="P774" s="157" t="s">
        <v>294</v>
      </c>
      <c r="Q774" s="289">
        <v>40</v>
      </c>
      <c r="R774" s="289"/>
      <c r="S774" s="289">
        <f>+Q774+R774</f>
        <v>40</v>
      </c>
      <c r="T774" s="213"/>
      <c r="U774" s="97"/>
    </row>
    <row r="775" spans="1:21" s="98" customFormat="1" ht="20.25" hidden="1" customHeight="1" x14ac:dyDescent="0.25">
      <c r="A775" s="166" t="s">
        <v>331</v>
      </c>
      <c r="B775" s="166"/>
      <c r="C775" s="166"/>
      <c r="D775" s="180" t="s">
        <v>379</v>
      </c>
      <c r="E775" s="180" t="s">
        <v>380</v>
      </c>
      <c r="F775" s="182" t="e">
        <f>+#REF!+#REF!+#REF!</f>
        <v>#REF!</v>
      </c>
      <c r="G775" s="182" t="e">
        <f>+#REF!+#REF!+Q775+R775+S775+#REF!</f>
        <v>#REF!</v>
      </c>
      <c r="H775" s="183" t="e">
        <f>+#REF!+#REF!+#REF!+#REF!+#REF!</f>
        <v>#REF!</v>
      </c>
      <c r="I775" s="116"/>
      <c r="J775" s="115"/>
      <c r="K775" s="115"/>
      <c r="L775" s="115">
        <v>3233</v>
      </c>
      <c r="M775" s="115"/>
      <c r="N775" s="116"/>
      <c r="O775" s="10" t="s">
        <v>40</v>
      </c>
      <c r="P775" s="111" t="s">
        <v>192</v>
      </c>
      <c r="Q775" s="286">
        <f t="shared" ref="Q775:S776" si="563">Q776</f>
        <v>40</v>
      </c>
      <c r="R775" s="286">
        <f t="shared" si="563"/>
        <v>0</v>
      </c>
      <c r="S775" s="286">
        <f t="shared" si="563"/>
        <v>40</v>
      </c>
      <c r="T775" s="213"/>
      <c r="U775" s="97"/>
    </row>
    <row r="776" spans="1:21" s="98" customFormat="1" ht="20.25" hidden="1" customHeight="1" x14ac:dyDescent="0.25">
      <c r="A776" s="167" t="s">
        <v>331</v>
      </c>
      <c r="B776" s="167"/>
      <c r="C776" s="167"/>
      <c r="D776" s="167"/>
      <c r="E776" s="180" t="s">
        <v>380</v>
      </c>
      <c r="F776" s="182" t="e">
        <f>+#REF!+#REF!+#REF!</f>
        <v>#REF!</v>
      </c>
      <c r="G776" s="182" t="e">
        <f>+#REF!+#REF!+Q776+R776+S776+#REF!</f>
        <v>#REF!</v>
      </c>
      <c r="H776" s="183" t="e">
        <f>+#REF!+#REF!+#REF!+#REF!+#REF!</f>
        <v>#REF!</v>
      </c>
      <c r="I776" s="108"/>
      <c r="J776" s="115"/>
      <c r="K776" s="115"/>
      <c r="L776" s="115"/>
      <c r="M776" s="176">
        <v>32339</v>
      </c>
      <c r="N776" s="177"/>
      <c r="O776" s="178" t="s">
        <v>40</v>
      </c>
      <c r="P776" s="177" t="s">
        <v>192</v>
      </c>
      <c r="Q776" s="287">
        <f t="shared" si="563"/>
        <v>40</v>
      </c>
      <c r="R776" s="287">
        <f t="shared" si="563"/>
        <v>0</v>
      </c>
      <c r="S776" s="287">
        <f t="shared" si="563"/>
        <v>40</v>
      </c>
      <c r="T776" s="213"/>
      <c r="U776" s="97"/>
    </row>
    <row r="777" spans="1:21" s="98" customFormat="1" ht="20.25" hidden="1" customHeight="1" x14ac:dyDescent="0.25">
      <c r="A777" s="166" t="s">
        <v>331</v>
      </c>
      <c r="B777" s="166"/>
      <c r="C777" s="166"/>
      <c r="D777" s="166"/>
      <c r="E777" s="166"/>
      <c r="F777" s="182" t="e">
        <f>+#REF!+#REF!+#REF!</f>
        <v>#REF!</v>
      </c>
      <c r="G777" s="182" t="e">
        <f>+#REF!+#REF!+Q777+R777+S777+#REF!</f>
        <v>#REF!</v>
      </c>
      <c r="H777" s="183" t="e">
        <f>+#REF!+#REF!+#REF!+#REF!+#REF!</f>
        <v>#REF!</v>
      </c>
      <c r="I777" s="116"/>
      <c r="J777" s="115"/>
      <c r="K777" s="115"/>
      <c r="L777" s="115"/>
      <c r="M777" s="9"/>
      <c r="N777" s="155">
        <v>323390</v>
      </c>
      <c r="O777" s="156" t="s">
        <v>40</v>
      </c>
      <c r="P777" s="157" t="s">
        <v>193</v>
      </c>
      <c r="Q777" s="289">
        <v>40</v>
      </c>
      <c r="R777" s="289"/>
      <c r="S777" s="289">
        <f>+Q777+R777</f>
        <v>40</v>
      </c>
      <c r="T777" s="213"/>
      <c r="U777" s="97"/>
    </row>
    <row r="778" spans="1:21" s="98" customFormat="1" ht="20.25" hidden="1" customHeight="1" x14ac:dyDescent="0.25">
      <c r="A778" s="166" t="s">
        <v>331</v>
      </c>
      <c r="B778" s="166"/>
      <c r="C778" s="166"/>
      <c r="D778" s="180" t="s">
        <v>379</v>
      </c>
      <c r="E778" s="180" t="s">
        <v>380</v>
      </c>
      <c r="F778" s="182" t="e">
        <f>+#REF!+#REF!+#REF!</f>
        <v>#REF!</v>
      </c>
      <c r="G778" s="182" t="e">
        <f>+#REF!+#REF!+Q778+R778+S778+#REF!</f>
        <v>#REF!</v>
      </c>
      <c r="H778" s="183" t="e">
        <f>+#REF!+#REF!+#REF!+#REF!+#REF!</f>
        <v>#REF!</v>
      </c>
      <c r="I778" s="116"/>
      <c r="J778" s="115"/>
      <c r="K778" s="115"/>
      <c r="L778" s="115">
        <v>3236</v>
      </c>
      <c r="M778" s="115"/>
      <c r="N778" s="116"/>
      <c r="O778" s="10" t="s">
        <v>40</v>
      </c>
      <c r="P778" s="111" t="s">
        <v>203</v>
      </c>
      <c r="Q778" s="286">
        <f t="shared" ref="Q778:R778" si="564">+Q779+Q781</f>
        <v>0</v>
      </c>
      <c r="R778" s="286">
        <f t="shared" si="564"/>
        <v>0</v>
      </c>
      <c r="S778" s="286">
        <f t="shared" ref="S778" si="565">+S779+S781</f>
        <v>0</v>
      </c>
      <c r="T778" s="213"/>
      <c r="U778" s="97"/>
    </row>
    <row r="779" spans="1:21" s="98" customFormat="1" ht="20.25" hidden="1" customHeight="1" x14ac:dyDescent="0.25">
      <c r="A779" s="167" t="s">
        <v>331</v>
      </c>
      <c r="B779" s="167"/>
      <c r="C779" s="167"/>
      <c r="D779" s="167"/>
      <c r="E779" s="180" t="s">
        <v>380</v>
      </c>
      <c r="F779" s="182" t="e">
        <f>+#REF!+#REF!+#REF!</f>
        <v>#REF!</v>
      </c>
      <c r="G779" s="182" t="e">
        <f>+#REF!+#REF!+Q779+R779+S779+#REF!</f>
        <v>#REF!</v>
      </c>
      <c r="H779" s="183" t="e">
        <f>+#REF!+#REF!+#REF!+#REF!+#REF!</f>
        <v>#REF!</v>
      </c>
      <c r="I779" s="108"/>
      <c r="J779" s="115"/>
      <c r="K779" s="115"/>
      <c r="L779" s="115"/>
      <c r="M779" s="176">
        <v>32363</v>
      </c>
      <c r="N779" s="177"/>
      <c r="O779" s="178" t="s">
        <v>40</v>
      </c>
      <c r="P779" s="177" t="s">
        <v>204</v>
      </c>
      <c r="Q779" s="287">
        <f t="shared" ref="Q779:S779" si="566">+Q780</f>
        <v>0</v>
      </c>
      <c r="R779" s="287">
        <f t="shared" si="566"/>
        <v>0</v>
      </c>
      <c r="S779" s="287">
        <f t="shared" si="566"/>
        <v>0</v>
      </c>
      <c r="T779" s="213"/>
      <c r="U779" s="97"/>
    </row>
    <row r="780" spans="1:21" s="98" customFormat="1" ht="20.25" hidden="1" customHeight="1" x14ac:dyDescent="0.25">
      <c r="A780" s="166" t="s">
        <v>331</v>
      </c>
      <c r="B780" s="166"/>
      <c r="C780" s="166"/>
      <c r="D780" s="166"/>
      <c r="E780" s="166"/>
      <c r="F780" s="182" t="e">
        <f>+#REF!+#REF!+#REF!</f>
        <v>#REF!</v>
      </c>
      <c r="G780" s="182" t="e">
        <f>+#REF!+#REF!+Q780+R780+S780+#REF!</f>
        <v>#REF!</v>
      </c>
      <c r="H780" s="183" t="e">
        <f>+#REF!+#REF!+#REF!+#REF!+#REF!</f>
        <v>#REF!</v>
      </c>
      <c r="I780" s="116"/>
      <c r="J780" s="115"/>
      <c r="K780" s="115"/>
      <c r="L780" s="115"/>
      <c r="M780" s="9"/>
      <c r="N780" s="155">
        <v>323630</v>
      </c>
      <c r="O780" s="156" t="s">
        <v>40</v>
      </c>
      <c r="P780" s="157" t="s">
        <v>204</v>
      </c>
      <c r="Q780" s="289">
        <v>0</v>
      </c>
      <c r="R780" s="289"/>
      <c r="S780" s="289">
        <f>+Q780+R780</f>
        <v>0</v>
      </c>
      <c r="T780" s="213"/>
      <c r="U780" s="97"/>
    </row>
    <row r="781" spans="1:21" s="98" customFormat="1" ht="20.25" hidden="1" customHeight="1" x14ac:dyDescent="0.25">
      <c r="A781" s="167" t="s">
        <v>331</v>
      </c>
      <c r="B781" s="167"/>
      <c r="C781" s="167"/>
      <c r="D781" s="167"/>
      <c r="E781" s="180" t="s">
        <v>380</v>
      </c>
      <c r="F781" s="182" t="e">
        <f>+#REF!+#REF!+#REF!</f>
        <v>#REF!</v>
      </c>
      <c r="G781" s="182" t="e">
        <f>+#REF!+#REF!+Q781+R781+S781+#REF!</f>
        <v>#REF!</v>
      </c>
      <c r="H781" s="183" t="e">
        <f>+#REF!+#REF!+#REF!+#REF!+#REF!</f>
        <v>#REF!</v>
      </c>
      <c r="I781" s="108"/>
      <c r="J781" s="115"/>
      <c r="K781" s="115"/>
      <c r="L781" s="115"/>
      <c r="M781" s="176">
        <v>32369</v>
      </c>
      <c r="N781" s="177"/>
      <c r="O781" s="178" t="s">
        <v>40</v>
      </c>
      <c r="P781" s="177" t="s">
        <v>205</v>
      </c>
      <c r="Q781" s="287">
        <f t="shared" ref="Q781:S781" si="567">+Q782</f>
        <v>0</v>
      </c>
      <c r="R781" s="287">
        <f t="shared" si="567"/>
        <v>0</v>
      </c>
      <c r="S781" s="287">
        <f t="shared" si="567"/>
        <v>0</v>
      </c>
      <c r="T781" s="213"/>
      <c r="U781" s="97"/>
    </row>
    <row r="782" spans="1:21" s="98" customFormat="1" ht="20.25" hidden="1" customHeight="1" x14ac:dyDescent="0.25">
      <c r="A782" s="166" t="s">
        <v>331</v>
      </c>
      <c r="B782" s="166"/>
      <c r="C782" s="166"/>
      <c r="D782" s="166"/>
      <c r="E782" s="166"/>
      <c r="F782" s="182" t="e">
        <f>+#REF!+#REF!+#REF!</f>
        <v>#REF!</v>
      </c>
      <c r="G782" s="182" t="e">
        <f>+#REF!+#REF!+Q782+R782+S782+#REF!</f>
        <v>#REF!</v>
      </c>
      <c r="H782" s="183" t="e">
        <f>+#REF!+#REF!+#REF!+#REF!+#REF!</f>
        <v>#REF!</v>
      </c>
      <c r="I782" s="116"/>
      <c r="J782" s="115"/>
      <c r="K782" s="115"/>
      <c r="L782" s="115"/>
      <c r="M782" s="9"/>
      <c r="N782" s="155">
        <v>323690</v>
      </c>
      <c r="O782" s="156" t="s">
        <v>40</v>
      </c>
      <c r="P782" s="157" t="s">
        <v>205</v>
      </c>
      <c r="Q782" s="289">
        <v>0</v>
      </c>
      <c r="R782" s="289"/>
      <c r="S782" s="289">
        <f>+Q782+R782</f>
        <v>0</v>
      </c>
      <c r="T782" s="213"/>
      <c r="U782" s="97"/>
    </row>
    <row r="783" spans="1:21" s="98" customFormat="1" ht="20.25" hidden="1" customHeight="1" x14ac:dyDescent="0.25">
      <c r="A783" s="166" t="s">
        <v>331</v>
      </c>
      <c r="B783" s="166"/>
      <c r="C783" s="166"/>
      <c r="D783" s="180" t="s">
        <v>379</v>
      </c>
      <c r="E783" s="180" t="s">
        <v>380</v>
      </c>
      <c r="F783" s="182" t="e">
        <f>+#REF!+#REF!+#REF!</f>
        <v>#REF!</v>
      </c>
      <c r="G783" s="182" t="e">
        <f>+#REF!+#REF!+Q783+R783+S783+#REF!</f>
        <v>#REF!</v>
      </c>
      <c r="H783" s="183" t="e">
        <f>+#REF!+#REF!+#REF!+#REF!+#REF!</f>
        <v>#REF!</v>
      </c>
      <c r="I783" s="116"/>
      <c r="J783" s="115"/>
      <c r="K783" s="115"/>
      <c r="L783" s="115">
        <v>3238</v>
      </c>
      <c r="M783" s="115"/>
      <c r="N783" s="116"/>
      <c r="O783" s="10" t="s">
        <v>40</v>
      </c>
      <c r="P783" s="111" t="s">
        <v>210</v>
      </c>
      <c r="Q783" s="286">
        <f t="shared" ref="Q783:S784" si="568">Q784</f>
        <v>160</v>
      </c>
      <c r="R783" s="286">
        <f t="shared" si="568"/>
        <v>0</v>
      </c>
      <c r="S783" s="286">
        <f t="shared" si="568"/>
        <v>160</v>
      </c>
      <c r="T783" s="213"/>
      <c r="U783" s="97"/>
    </row>
    <row r="784" spans="1:21" s="98" customFormat="1" ht="20.25" hidden="1" customHeight="1" x14ac:dyDescent="0.25">
      <c r="A784" s="167" t="s">
        <v>331</v>
      </c>
      <c r="B784" s="167"/>
      <c r="C784" s="167"/>
      <c r="D784" s="167"/>
      <c r="E784" s="180" t="s">
        <v>380</v>
      </c>
      <c r="F784" s="182" t="e">
        <f>+#REF!+#REF!+#REF!</f>
        <v>#REF!</v>
      </c>
      <c r="G784" s="182" t="e">
        <f>+#REF!+#REF!+Q784+R784+S784+#REF!</f>
        <v>#REF!</v>
      </c>
      <c r="H784" s="183" t="e">
        <f>+#REF!+#REF!+#REF!+#REF!+#REF!</f>
        <v>#REF!</v>
      </c>
      <c r="I784" s="108"/>
      <c r="J784" s="115"/>
      <c r="K784" s="115"/>
      <c r="L784" s="115"/>
      <c r="M784" s="176">
        <v>32389</v>
      </c>
      <c r="N784" s="177"/>
      <c r="O784" s="178" t="s">
        <v>40</v>
      </c>
      <c r="P784" s="177" t="s">
        <v>211</v>
      </c>
      <c r="Q784" s="287">
        <f t="shared" si="568"/>
        <v>160</v>
      </c>
      <c r="R784" s="287">
        <f t="shared" si="568"/>
        <v>0</v>
      </c>
      <c r="S784" s="287">
        <f t="shared" si="568"/>
        <v>160</v>
      </c>
      <c r="T784" s="213"/>
      <c r="U784" s="97"/>
    </row>
    <row r="785" spans="1:21" s="98" customFormat="1" ht="20.25" hidden="1" customHeight="1" x14ac:dyDescent="0.25">
      <c r="A785" s="166" t="s">
        <v>331</v>
      </c>
      <c r="B785" s="166"/>
      <c r="C785" s="166"/>
      <c r="D785" s="166"/>
      <c r="E785" s="166"/>
      <c r="F785" s="182" t="e">
        <f>+#REF!+#REF!+#REF!</f>
        <v>#REF!</v>
      </c>
      <c r="G785" s="182" t="e">
        <f>+#REF!+#REF!+Q785+R785+S785+#REF!</f>
        <v>#REF!</v>
      </c>
      <c r="H785" s="183" t="e">
        <f>+#REF!+#REF!+#REF!+#REF!+#REF!</f>
        <v>#REF!</v>
      </c>
      <c r="I785" s="116"/>
      <c r="J785" s="115"/>
      <c r="K785" s="115"/>
      <c r="L785" s="115"/>
      <c r="M785" s="9"/>
      <c r="N785" s="155">
        <v>323890</v>
      </c>
      <c r="O785" s="156" t="s">
        <v>40</v>
      </c>
      <c r="P785" s="157" t="s">
        <v>211</v>
      </c>
      <c r="Q785" s="289">
        <v>160</v>
      </c>
      <c r="R785" s="289"/>
      <c r="S785" s="289">
        <f>+Q785+R785</f>
        <v>160</v>
      </c>
      <c r="T785" s="213"/>
      <c r="U785" s="97"/>
    </row>
    <row r="786" spans="1:21" s="98" customFormat="1" ht="20.25" hidden="1" customHeight="1" x14ac:dyDescent="0.25">
      <c r="A786" s="166" t="s">
        <v>331</v>
      </c>
      <c r="B786" s="166"/>
      <c r="C786" s="166"/>
      <c r="D786" s="180" t="s">
        <v>379</v>
      </c>
      <c r="E786" s="180" t="s">
        <v>380</v>
      </c>
      <c r="F786" s="182" t="e">
        <f>+#REF!+#REF!+#REF!</f>
        <v>#REF!</v>
      </c>
      <c r="G786" s="182" t="e">
        <f>+#REF!+#REF!+Q786+R786+S786+#REF!</f>
        <v>#REF!</v>
      </c>
      <c r="H786" s="183" t="e">
        <f>+#REF!+#REF!+#REF!+#REF!+#REF!</f>
        <v>#REF!</v>
      </c>
      <c r="I786" s="116"/>
      <c r="J786" s="115"/>
      <c r="K786" s="115"/>
      <c r="L786" s="115">
        <v>3239</v>
      </c>
      <c r="M786" s="115"/>
      <c r="N786" s="116"/>
      <c r="O786" s="10" t="s">
        <v>40</v>
      </c>
      <c r="P786" s="111" t="s">
        <v>212</v>
      </c>
      <c r="Q786" s="286">
        <f t="shared" ref="Q786:R786" si="569">Q791+Q787+Q789+Q793</f>
        <v>160</v>
      </c>
      <c r="R786" s="286">
        <f t="shared" si="569"/>
        <v>0</v>
      </c>
      <c r="S786" s="286">
        <f t="shared" ref="S786" si="570">S791+S787+S789+S793</f>
        <v>160</v>
      </c>
      <c r="T786" s="213"/>
      <c r="U786" s="97"/>
    </row>
    <row r="787" spans="1:21" s="98" customFormat="1" ht="20.25" hidden="1" customHeight="1" x14ac:dyDescent="0.25">
      <c r="A787" s="167" t="s">
        <v>331</v>
      </c>
      <c r="B787" s="167"/>
      <c r="C787" s="167"/>
      <c r="D787" s="167"/>
      <c r="E787" s="180" t="s">
        <v>380</v>
      </c>
      <c r="F787" s="182" t="e">
        <f>+#REF!+#REF!+#REF!</f>
        <v>#REF!</v>
      </c>
      <c r="G787" s="182" t="e">
        <f>+#REF!+#REF!+Q787+R787+S787+#REF!</f>
        <v>#REF!</v>
      </c>
      <c r="H787" s="183" t="e">
        <f>+#REF!+#REF!+#REF!+#REF!+#REF!</f>
        <v>#REF!</v>
      </c>
      <c r="I787" s="108"/>
      <c r="J787" s="115"/>
      <c r="K787" s="115"/>
      <c r="L787" s="115"/>
      <c r="M787" s="176">
        <v>32391</v>
      </c>
      <c r="N787" s="177"/>
      <c r="O787" s="178" t="s">
        <v>40</v>
      </c>
      <c r="P787" s="177" t="s">
        <v>213</v>
      </c>
      <c r="Q787" s="287">
        <f t="shared" ref="Q787:S787" si="571">+Q788</f>
        <v>0</v>
      </c>
      <c r="R787" s="287">
        <f t="shared" si="571"/>
        <v>0</v>
      </c>
      <c r="S787" s="287">
        <f t="shared" si="571"/>
        <v>0</v>
      </c>
      <c r="T787" s="213"/>
      <c r="U787" s="97"/>
    </row>
    <row r="788" spans="1:21" s="98" customFormat="1" ht="20.25" hidden="1" customHeight="1" x14ac:dyDescent="0.25">
      <c r="A788" s="166" t="s">
        <v>331</v>
      </c>
      <c r="B788" s="166"/>
      <c r="C788" s="166"/>
      <c r="D788" s="166"/>
      <c r="E788" s="166"/>
      <c r="F788" s="182" t="e">
        <f>+#REF!+#REF!+#REF!</f>
        <v>#REF!</v>
      </c>
      <c r="G788" s="182" t="e">
        <f>+#REF!+#REF!+Q788+R788+S788+#REF!</f>
        <v>#REF!</v>
      </c>
      <c r="H788" s="183" t="e">
        <f>+#REF!+#REF!+#REF!+#REF!+#REF!</f>
        <v>#REF!</v>
      </c>
      <c r="I788" s="116"/>
      <c r="J788" s="115"/>
      <c r="K788" s="115"/>
      <c r="L788" s="115"/>
      <c r="M788" s="9"/>
      <c r="N788" s="155">
        <v>323910</v>
      </c>
      <c r="O788" s="156" t="s">
        <v>40</v>
      </c>
      <c r="P788" s="157" t="s">
        <v>213</v>
      </c>
      <c r="Q788" s="289">
        <v>0</v>
      </c>
      <c r="R788" s="289"/>
      <c r="S788" s="289">
        <f>+Q788+R788</f>
        <v>0</v>
      </c>
      <c r="T788" s="213"/>
      <c r="U788" s="97"/>
    </row>
    <row r="789" spans="1:21" s="98" customFormat="1" ht="20.25" hidden="1" customHeight="1" x14ac:dyDescent="0.25">
      <c r="A789" s="167" t="s">
        <v>331</v>
      </c>
      <c r="B789" s="167"/>
      <c r="C789" s="167"/>
      <c r="D789" s="167"/>
      <c r="E789" s="180" t="s">
        <v>380</v>
      </c>
      <c r="F789" s="182" t="e">
        <f>+#REF!+#REF!+#REF!</f>
        <v>#REF!</v>
      </c>
      <c r="G789" s="182" t="e">
        <f>+#REF!+#REF!+Q789+R789+S789+#REF!</f>
        <v>#REF!</v>
      </c>
      <c r="H789" s="183" t="e">
        <f>+#REF!+#REF!+#REF!+#REF!+#REF!</f>
        <v>#REF!</v>
      </c>
      <c r="I789" s="108"/>
      <c r="J789" s="115"/>
      <c r="K789" s="115"/>
      <c r="L789" s="115"/>
      <c r="M789" s="176">
        <v>32394</v>
      </c>
      <c r="N789" s="177"/>
      <c r="O789" s="178" t="s">
        <v>40</v>
      </c>
      <c r="P789" s="177" t="s">
        <v>215</v>
      </c>
      <c r="Q789" s="287">
        <f t="shared" ref="Q789:S789" si="572">+Q790</f>
        <v>0</v>
      </c>
      <c r="R789" s="287">
        <f t="shared" si="572"/>
        <v>0</v>
      </c>
      <c r="S789" s="287">
        <f t="shared" si="572"/>
        <v>0</v>
      </c>
      <c r="T789" s="213"/>
      <c r="U789" s="97"/>
    </row>
    <row r="790" spans="1:21" s="98" customFormat="1" ht="20.25" hidden="1" customHeight="1" x14ac:dyDescent="0.25">
      <c r="A790" s="166" t="s">
        <v>331</v>
      </c>
      <c r="B790" s="166"/>
      <c r="C790" s="166"/>
      <c r="D790" s="166"/>
      <c r="E790" s="166"/>
      <c r="F790" s="182" t="e">
        <f>+#REF!+#REF!+#REF!</f>
        <v>#REF!</v>
      </c>
      <c r="G790" s="182" t="e">
        <f>+#REF!+#REF!+Q790+R790+S790+#REF!</f>
        <v>#REF!</v>
      </c>
      <c r="H790" s="183" t="e">
        <f>+#REF!+#REF!+#REF!+#REF!+#REF!</f>
        <v>#REF!</v>
      </c>
      <c r="I790" s="116"/>
      <c r="J790" s="115"/>
      <c r="K790" s="115"/>
      <c r="L790" s="115"/>
      <c r="M790" s="9"/>
      <c r="N790" s="155">
        <v>323940</v>
      </c>
      <c r="O790" s="156" t="s">
        <v>40</v>
      </c>
      <c r="P790" s="157" t="s">
        <v>215</v>
      </c>
      <c r="Q790" s="289">
        <v>0</v>
      </c>
      <c r="R790" s="289"/>
      <c r="S790" s="289">
        <f>+Q790+R790</f>
        <v>0</v>
      </c>
      <c r="T790" s="213"/>
      <c r="U790" s="97"/>
    </row>
    <row r="791" spans="1:21" s="98" customFormat="1" ht="20.25" hidden="1" customHeight="1" x14ac:dyDescent="0.25">
      <c r="A791" s="167" t="s">
        <v>331</v>
      </c>
      <c r="B791" s="167"/>
      <c r="C791" s="167"/>
      <c r="D791" s="167"/>
      <c r="E791" s="180" t="s">
        <v>380</v>
      </c>
      <c r="F791" s="182" t="e">
        <f>+#REF!+#REF!+#REF!</f>
        <v>#REF!</v>
      </c>
      <c r="G791" s="182" t="e">
        <f>+#REF!+#REF!+Q791+R791+S791+#REF!</f>
        <v>#REF!</v>
      </c>
      <c r="H791" s="183" t="e">
        <f>+#REF!+#REF!+#REF!+#REF!+#REF!</f>
        <v>#REF!</v>
      </c>
      <c r="I791" s="108"/>
      <c r="J791" s="115"/>
      <c r="K791" s="115"/>
      <c r="L791" s="115"/>
      <c r="M791" s="176">
        <v>32395</v>
      </c>
      <c r="N791" s="177"/>
      <c r="O791" s="178" t="s">
        <v>40</v>
      </c>
      <c r="P791" s="177" t="s">
        <v>216</v>
      </c>
      <c r="Q791" s="287">
        <f t="shared" ref="Q791:S791" si="573">Q792</f>
        <v>160</v>
      </c>
      <c r="R791" s="287">
        <f t="shared" si="573"/>
        <v>0</v>
      </c>
      <c r="S791" s="287">
        <f t="shared" si="573"/>
        <v>160</v>
      </c>
      <c r="T791" s="213"/>
      <c r="U791" s="97"/>
    </row>
    <row r="792" spans="1:21" s="98" customFormat="1" ht="20.25" hidden="1" customHeight="1" x14ac:dyDescent="0.25">
      <c r="A792" s="166" t="s">
        <v>331</v>
      </c>
      <c r="B792" s="166"/>
      <c r="C792" s="166"/>
      <c r="D792" s="166"/>
      <c r="E792" s="166"/>
      <c r="F792" s="182" t="e">
        <f>+#REF!+#REF!+#REF!</f>
        <v>#REF!</v>
      </c>
      <c r="G792" s="182" t="e">
        <f>+#REF!+#REF!+Q792+R792+S792+#REF!</f>
        <v>#REF!</v>
      </c>
      <c r="H792" s="183" t="e">
        <f>+#REF!+#REF!+#REF!+#REF!+#REF!</f>
        <v>#REF!</v>
      </c>
      <c r="I792" s="116"/>
      <c r="J792" s="115"/>
      <c r="K792" s="115"/>
      <c r="L792" s="115"/>
      <c r="M792" s="9"/>
      <c r="N792" s="155">
        <v>323950</v>
      </c>
      <c r="O792" s="156" t="s">
        <v>40</v>
      </c>
      <c r="P792" s="157" t="s">
        <v>216</v>
      </c>
      <c r="Q792" s="289">
        <v>160</v>
      </c>
      <c r="R792" s="289"/>
      <c r="S792" s="289">
        <f>+Q792+R792</f>
        <v>160</v>
      </c>
      <c r="T792" s="213"/>
      <c r="U792" s="97"/>
    </row>
    <row r="793" spans="1:21" s="98" customFormat="1" ht="20.25" hidden="1" customHeight="1" x14ac:dyDescent="0.25">
      <c r="A793" s="167" t="s">
        <v>331</v>
      </c>
      <c r="B793" s="167"/>
      <c r="C793" s="167"/>
      <c r="D793" s="167"/>
      <c r="E793" s="180" t="s">
        <v>380</v>
      </c>
      <c r="F793" s="182" t="e">
        <f>+#REF!+#REF!+#REF!</f>
        <v>#REF!</v>
      </c>
      <c r="G793" s="182" t="e">
        <f>+#REF!+#REF!+Q793+R793+S793+#REF!</f>
        <v>#REF!</v>
      </c>
      <c r="H793" s="183" t="e">
        <f>+#REF!+#REF!+#REF!+#REF!+#REF!</f>
        <v>#REF!</v>
      </c>
      <c r="I793" s="108"/>
      <c r="J793" s="115"/>
      <c r="K793" s="115"/>
      <c r="L793" s="115"/>
      <c r="M793" s="176">
        <v>32399</v>
      </c>
      <c r="N793" s="177"/>
      <c r="O793" s="178" t="s">
        <v>40</v>
      </c>
      <c r="P793" s="177" t="s">
        <v>217</v>
      </c>
      <c r="Q793" s="287">
        <f t="shared" ref="Q793:R793" si="574">+Q794+Q795+Q796+Q797+Q798</f>
        <v>0</v>
      </c>
      <c r="R793" s="287">
        <f t="shared" si="574"/>
        <v>0</v>
      </c>
      <c r="S793" s="287">
        <f t="shared" ref="S793" si="575">+S794+S795+S796+S797+S798</f>
        <v>0</v>
      </c>
      <c r="T793" s="213"/>
      <c r="U793" s="97"/>
    </row>
    <row r="794" spans="1:21" s="98" customFormat="1" ht="20.25" hidden="1" customHeight="1" x14ac:dyDescent="0.25">
      <c r="A794" s="166" t="s">
        <v>331</v>
      </c>
      <c r="B794" s="166"/>
      <c r="C794" s="166"/>
      <c r="D794" s="166"/>
      <c r="E794" s="166"/>
      <c r="F794" s="182" t="e">
        <f>+#REF!+#REF!+#REF!</f>
        <v>#REF!</v>
      </c>
      <c r="G794" s="182" t="e">
        <f>+#REF!+#REF!+Q794+R794+S794+#REF!</f>
        <v>#REF!</v>
      </c>
      <c r="H794" s="183" t="e">
        <f>+#REF!+#REF!+#REF!+#REF!+#REF!</f>
        <v>#REF!</v>
      </c>
      <c r="I794" s="116"/>
      <c r="J794" s="115"/>
      <c r="K794" s="115"/>
      <c r="L794" s="115"/>
      <c r="M794" s="9"/>
      <c r="N794" s="155">
        <v>323990</v>
      </c>
      <c r="O794" s="156" t="s">
        <v>40</v>
      </c>
      <c r="P794" s="157" t="s">
        <v>218</v>
      </c>
      <c r="Q794" s="289"/>
      <c r="R794" s="289"/>
      <c r="S794" s="289">
        <f t="shared" ref="S794:S798" si="576">+Q794+R794</f>
        <v>0</v>
      </c>
      <c r="T794" s="213"/>
      <c r="U794" s="97"/>
    </row>
    <row r="795" spans="1:21" s="98" customFormat="1" ht="20.25" hidden="1" customHeight="1" x14ac:dyDescent="0.25">
      <c r="A795" s="166" t="s">
        <v>331</v>
      </c>
      <c r="B795" s="166"/>
      <c r="C795" s="166"/>
      <c r="D795" s="166"/>
      <c r="E795" s="166"/>
      <c r="F795" s="182" t="e">
        <f>+#REF!+#REF!+#REF!</f>
        <v>#REF!</v>
      </c>
      <c r="G795" s="182" t="e">
        <f>+#REF!+#REF!+Q795+R795+S795+#REF!</f>
        <v>#REF!</v>
      </c>
      <c r="H795" s="183" t="e">
        <f>+#REF!+#REF!+#REF!+#REF!+#REF!</f>
        <v>#REF!</v>
      </c>
      <c r="I795" s="116"/>
      <c r="J795" s="115"/>
      <c r="K795" s="115"/>
      <c r="L795" s="115"/>
      <c r="M795" s="9"/>
      <c r="N795" s="155">
        <v>323991</v>
      </c>
      <c r="O795" s="156" t="s">
        <v>40</v>
      </c>
      <c r="P795" s="157" t="s">
        <v>219</v>
      </c>
      <c r="Q795" s="289"/>
      <c r="R795" s="289"/>
      <c r="S795" s="289">
        <f t="shared" si="576"/>
        <v>0</v>
      </c>
      <c r="T795" s="213"/>
      <c r="U795" s="97"/>
    </row>
    <row r="796" spans="1:21" s="98" customFormat="1" ht="20.25" hidden="1" customHeight="1" x14ac:dyDescent="0.25">
      <c r="A796" s="166" t="s">
        <v>331</v>
      </c>
      <c r="B796" s="166"/>
      <c r="C796" s="166"/>
      <c r="D796" s="166"/>
      <c r="E796" s="166"/>
      <c r="F796" s="182" t="e">
        <f>+#REF!+#REF!+#REF!</f>
        <v>#REF!</v>
      </c>
      <c r="G796" s="182" t="e">
        <f>+#REF!+#REF!+Q796+R796+S796+#REF!</f>
        <v>#REF!</v>
      </c>
      <c r="H796" s="183" t="e">
        <f>+#REF!+#REF!+#REF!+#REF!+#REF!</f>
        <v>#REF!</v>
      </c>
      <c r="I796" s="116"/>
      <c r="J796" s="115"/>
      <c r="K796" s="115"/>
      <c r="L796" s="115"/>
      <c r="M796" s="9"/>
      <c r="N796" s="155">
        <v>323992</v>
      </c>
      <c r="O796" s="156" t="s">
        <v>40</v>
      </c>
      <c r="P796" s="157" t="s">
        <v>220</v>
      </c>
      <c r="Q796" s="289"/>
      <c r="R796" s="289"/>
      <c r="S796" s="289">
        <f t="shared" si="576"/>
        <v>0</v>
      </c>
      <c r="T796" s="213"/>
      <c r="U796" s="97"/>
    </row>
    <row r="797" spans="1:21" s="98" customFormat="1" ht="20.25" hidden="1" customHeight="1" x14ac:dyDescent="0.25">
      <c r="A797" s="166" t="s">
        <v>331</v>
      </c>
      <c r="B797" s="166"/>
      <c r="C797" s="166"/>
      <c r="D797" s="166"/>
      <c r="E797" s="166"/>
      <c r="F797" s="182" t="e">
        <f>+#REF!+#REF!+#REF!</f>
        <v>#REF!</v>
      </c>
      <c r="G797" s="182" t="e">
        <f>+#REF!+#REF!+Q797+R797+S797+#REF!</f>
        <v>#REF!</v>
      </c>
      <c r="H797" s="183" t="e">
        <f>+#REF!+#REF!+#REF!+#REF!+#REF!</f>
        <v>#REF!</v>
      </c>
      <c r="I797" s="116"/>
      <c r="J797" s="115"/>
      <c r="K797" s="115"/>
      <c r="L797" s="115"/>
      <c r="M797" s="9"/>
      <c r="N797" s="155">
        <v>323993</v>
      </c>
      <c r="O797" s="156" t="s">
        <v>40</v>
      </c>
      <c r="P797" s="157" t="s">
        <v>221</v>
      </c>
      <c r="Q797" s="289"/>
      <c r="R797" s="289"/>
      <c r="S797" s="289">
        <f t="shared" si="576"/>
        <v>0</v>
      </c>
      <c r="T797" s="213"/>
      <c r="U797" s="97"/>
    </row>
    <row r="798" spans="1:21" s="98" customFormat="1" ht="20.25" hidden="1" customHeight="1" x14ac:dyDescent="0.25">
      <c r="A798" s="166" t="s">
        <v>331</v>
      </c>
      <c r="B798" s="166"/>
      <c r="C798" s="166"/>
      <c r="D798" s="166"/>
      <c r="E798" s="166"/>
      <c r="F798" s="182" t="e">
        <f>+#REF!+#REF!+#REF!</f>
        <v>#REF!</v>
      </c>
      <c r="G798" s="182" t="e">
        <f>+#REF!+#REF!+Q798+R798+S798+#REF!</f>
        <v>#REF!</v>
      </c>
      <c r="H798" s="183" t="e">
        <f>+#REF!+#REF!+#REF!+#REF!+#REF!</f>
        <v>#REF!</v>
      </c>
      <c r="I798" s="116"/>
      <c r="J798" s="115"/>
      <c r="K798" s="115"/>
      <c r="L798" s="115"/>
      <c r="M798" s="9"/>
      <c r="N798" s="155">
        <v>323994</v>
      </c>
      <c r="O798" s="156" t="s">
        <v>40</v>
      </c>
      <c r="P798" s="157" t="s">
        <v>222</v>
      </c>
      <c r="Q798" s="289"/>
      <c r="R798" s="289"/>
      <c r="S798" s="289">
        <f t="shared" si="576"/>
        <v>0</v>
      </c>
      <c r="T798" s="213"/>
      <c r="U798" s="97"/>
    </row>
    <row r="799" spans="1:21" s="98" customFormat="1" ht="30" hidden="1" customHeight="1" x14ac:dyDescent="0.25">
      <c r="A799" s="166" t="s">
        <v>331</v>
      </c>
      <c r="B799" s="180" t="s">
        <v>345</v>
      </c>
      <c r="C799" s="180" t="s">
        <v>376</v>
      </c>
      <c r="D799" s="180" t="s">
        <v>379</v>
      </c>
      <c r="E799" s="180" t="s">
        <v>380</v>
      </c>
      <c r="F799" s="182" t="e">
        <f>+#REF!+#REF!+#REF!</f>
        <v>#REF!</v>
      </c>
      <c r="G799" s="182" t="e">
        <f>+#REF!+#REF!+Q799+R799+S799+#REF!</f>
        <v>#REF!</v>
      </c>
      <c r="H799" s="183" t="e">
        <f>+#REF!+#REF!+#REF!+#REF!+#REF!</f>
        <v>#REF!</v>
      </c>
      <c r="I799" s="387" t="s">
        <v>340</v>
      </c>
      <c r="J799" s="388"/>
      <c r="K799" s="388"/>
      <c r="L799" s="388"/>
      <c r="M799" s="388"/>
      <c r="N799" s="388"/>
      <c r="O799" s="389"/>
      <c r="P799" s="95" t="s">
        <v>308</v>
      </c>
      <c r="Q799" s="96">
        <f t="shared" ref="Q799:S800" si="577">+Q800</f>
        <v>0</v>
      </c>
      <c r="R799" s="96">
        <f t="shared" si="577"/>
        <v>0</v>
      </c>
      <c r="S799" s="96">
        <f t="shared" si="577"/>
        <v>0</v>
      </c>
      <c r="T799" s="213"/>
      <c r="U799" s="97"/>
    </row>
    <row r="800" spans="1:21" s="175" customFormat="1" ht="21.75" hidden="1" customHeight="1" x14ac:dyDescent="0.25">
      <c r="A800" s="172" t="s">
        <v>331</v>
      </c>
      <c r="B800" s="172"/>
      <c r="C800" s="180" t="s">
        <v>376</v>
      </c>
      <c r="D800" s="180" t="s">
        <v>379</v>
      </c>
      <c r="E800" s="180" t="s">
        <v>380</v>
      </c>
      <c r="F800" s="182" t="e">
        <f>+#REF!+#REF!+#REF!</f>
        <v>#REF!</v>
      </c>
      <c r="G800" s="182" t="e">
        <f>+#REF!+#REF!+Q800+R800+S800+#REF!</f>
        <v>#REF!</v>
      </c>
      <c r="H800" s="183" t="e">
        <f>+#REF!+#REF!+#REF!+#REF!+#REF!</f>
        <v>#REF!</v>
      </c>
      <c r="I800" s="99"/>
      <c r="J800" s="99"/>
      <c r="K800" s="99"/>
      <c r="L800" s="99"/>
      <c r="M800" s="99"/>
      <c r="N800" s="99" t="str">
        <f>+O800</f>
        <v>3.1.</v>
      </c>
      <c r="O800" s="100" t="s">
        <v>40</v>
      </c>
      <c r="P800" s="101" t="s">
        <v>19</v>
      </c>
      <c r="Q800" s="102">
        <f t="shared" si="577"/>
        <v>0</v>
      </c>
      <c r="R800" s="102">
        <f t="shared" si="577"/>
        <v>0</v>
      </c>
      <c r="S800" s="102">
        <f t="shared" si="577"/>
        <v>0</v>
      </c>
      <c r="T800" s="213"/>
      <c r="U800" s="97"/>
    </row>
    <row r="801" spans="1:23" s="103" customFormat="1" ht="20.25" hidden="1" customHeight="1" x14ac:dyDescent="0.25">
      <c r="A801" s="166" t="s">
        <v>331</v>
      </c>
      <c r="B801" s="180" t="s">
        <v>345</v>
      </c>
      <c r="C801" s="180" t="s">
        <v>376</v>
      </c>
      <c r="D801" s="180" t="s">
        <v>379</v>
      </c>
      <c r="E801" s="180" t="s">
        <v>380</v>
      </c>
      <c r="F801" s="182" t="e">
        <f>+#REF!+#REF!+#REF!</f>
        <v>#REF!</v>
      </c>
      <c r="G801" s="182" t="e">
        <f>+#REF!+#REF!+Q801+R801+S801+#REF!</f>
        <v>#REF!</v>
      </c>
      <c r="H801" s="183" t="e">
        <f>+#REF!+#REF!+#REF!+#REF!+#REF!</f>
        <v>#REF!</v>
      </c>
      <c r="I801" s="104">
        <v>4</v>
      </c>
      <c r="J801" s="104"/>
      <c r="K801" s="104"/>
      <c r="L801" s="104"/>
      <c r="M801" s="104"/>
      <c r="N801" s="104"/>
      <c r="O801" s="159" t="s">
        <v>40</v>
      </c>
      <c r="P801" s="106" t="s">
        <v>20</v>
      </c>
      <c r="Q801" s="107">
        <f t="shared" ref="Q801:R801" si="578">+Q802+Q803</f>
        <v>0</v>
      </c>
      <c r="R801" s="107">
        <f t="shared" si="578"/>
        <v>0</v>
      </c>
      <c r="S801" s="107">
        <f t="shared" ref="S801" si="579">+S802+S803</f>
        <v>0</v>
      </c>
      <c r="T801" s="213"/>
      <c r="U801" s="97"/>
    </row>
    <row r="802" spans="1:23" s="171" customFormat="1" ht="20.25" hidden="1" customHeight="1" x14ac:dyDescent="0.25">
      <c r="A802" s="167" t="s">
        <v>331</v>
      </c>
      <c r="B802" s="180" t="s">
        <v>345</v>
      </c>
      <c r="C802" s="180" t="s">
        <v>376</v>
      </c>
      <c r="D802" s="180" t="s">
        <v>379</v>
      </c>
      <c r="E802" s="180" t="s">
        <v>380</v>
      </c>
      <c r="F802" s="182" t="e">
        <f>+#REF!+#REF!+#REF!</f>
        <v>#REF!</v>
      </c>
      <c r="G802" s="182" t="e">
        <f>+#REF!+#REF!+Q802+R802+S802+#REF!</f>
        <v>#REF!</v>
      </c>
      <c r="H802" s="183" t="e">
        <f>+#REF!+#REF!+#REF!+#REF!+#REF!</f>
        <v>#REF!</v>
      </c>
      <c r="I802" s="105"/>
      <c r="J802" s="105">
        <v>41</v>
      </c>
      <c r="K802" s="105"/>
      <c r="L802" s="105"/>
      <c r="M802" s="105"/>
      <c r="N802" s="105"/>
      <c r="O802" s="159" t="s">
        <v>40</v>
      </c>
      <c r="P802" s="169" t="s">
        <v>11</v>
      </c>
      <c r="Q802" s="170">
        <v>0</v>
      </c>
      <c r="R802" s="170">
        <v>0</v>
      </c>
      <c r="S802" s="170">
        <v>0</v>
      </c>
      <c r="T802" s="213"/>
      <c r="U802" s="97"/>
    </row>
    <row r="803" spans="1:23" s="171" customFormat="1" ht="20.25" hidden="1" customHeight="1" x14ac:dyDescent="0.25">
      <c r="A803" s="167" t="s">
        <v>331</v>
      </c>
      <c r="B803" s="180" t="s">
        <v>345</v>
      </c>
      <c r="C803" s="180" t="s">
        <v>376</v>
      </c>
      <c r="D803" s="180" t="s">
        <v>379</v>
      </c>
      <c r="E803" s="180" t="s">
        <v>380</v>
      </c>
      <c r="F803" s="182" t="e">
        <f>+#REF!+#REF!+#REF!</f>
        <v>#REF!</v>
      </c>
      <c r="G803" s="182" t="e">
        <f>+#REF!+#REF!+Q803+R803+S803+#REF!</f>
        <v>#REF!</v>
      </c>
      <c r="H803" s="183" t="e">
        <f>+#REF!+#REF!+#REF!+#REF!+#REF!</f>
        <v>#REF!</v>
      </c>
      <c r="I803" s="105"/>
      <c r="J803" s="105">
        <v>42</v>
      </c>
      <c r="K803" s="105"/>
      <c r="L803" s="105"/>
      <c r="M803" s="105"/>
      <c r="N803" s="105"/>
      <c r="O803" s="159" t="s">
        <v>40</v>
      </c>
      <c r="P803" s="169" t="s">
        <v>12</v>
      </c>
      <c r="Q803" s="170">
        <v>0</v>
      </c>
      <c r="R803" s="170">
        <v>0</v>
      </c>
      <c r="S803" s="170">
        <v>0</v>
      </c>
      <c r="T803" s="213"/>
      <c r="U803" s="97"/>
    </row>
    <row r="804" spans="1:23" s="98" customFormat="1" ht="30" customHeight="1" x14ac:dyDescent="0.25">
      <c r="A804" s="166" t="s">
        <v>332</v>
      </c>
      <c r="B804" s="180" t="s">
        <v>345</v>
      </c>
      <c r="C804" s="180" t="s">
        <v>376</v>
      </c>
      <c r="D804" s="180" t="s">
        <v>379</v>
      </c>
      <c r="E804" s="180" t="s">
        <v>380</v>
      </c>
      <c r="F804" s="182" t="e">
        <f>+#REF!+#REF!+#REF!</f>
        <v>#REF!</v>
      </c>
      <c r="G804" s="182" t="e">
        <f>+#REF!+#REF!+Q804+R804+S804+#REF!</f>
        <v>#REF!</v>
      </c>
      <c r="H804" s="183" t="e">
        <f>+#REF!+#REF!+#REF!+#REF!+#REF!</f>
        <v>#REF!</v>
      </c>
      <c r="I804" s="387" t="s">
        <v>93</v>
      </c>
      <c r="J804" s="388"/>
      <c r="K804" s="388"/>
      <c r="L804" s="388"/>
      <c r="M804" s="388"/>
      <c r="N804" s="388"/>
      <c r="O804" s="389"/>
      <c r="P804" s="95" t="s">
        <v>98</v>
      </c>
      <c r="Q804" s="96">
        <f t="shared" ref="Q804:S805" si="580">+Q805</f>
        <v>44000</v>
      </c>
      <c r="R804" s="96">
        <f t="shared" si="580"/>
        <v>0</v>
      </c>
      <c r="S804" s="96">
        <f t="shared" si="580"/>
        <v>44000</v>
      </c>
      <c r="T804" s="315"/>
      <c r="U804" s="97"/>
    </row>
    <row r="805" spans="1:23" s="175" customFormat="1" ht="21.75" customHeight="1" x14ac:dyDescent="0.25">
      <c r="A805" s="172" t="s">
        <v>332</v>
      </c>
      <c r="B805" s="172"/>
      <c r="C805" s="180" t="s">
        <v>376</v>
      </c>
      <c r="D805" s="180" t="s">
        <v>379</v>
      </c>
      <c r="E805" s="180" t="s">
        <v>380</v>
      </c>
      <c r="F805" s="182" t="e">
        <f>+#REF!+#REF!+#REF!</f>
        <v>#REF!</v>
      </c>
      <c r="G805" s="182" t="e">
        <f>+#REF!+#REF!+Q805+R805+S805+#REF!</f>
        <v>#REF!</v>
      </c>
      <c r="H805" s="183" t="e">
        <f>+#REF!+#REF!+#REF!+#REF!+#REF!</f>
        <v>#REF!</v>
      </c>
      <c r="I805" s="99"/>
      <c r="J805" s="99"/>
      <c r="K805" s="99"/>
      <c r="L805" s="99"/>
      <c r="M805" s="99"/>
      <c r="N805" s="99" t="s">
        <v>38</v>
      </c>
      <c r="O805" s="100" t="s">
        <v>38</v>
      </c>
      <c r="P805" s="101" t="s">
        <v>18</v>
      </c>
      <c r="Q805" s="102">
        <f t="shared" si="580"/>
        <v>44000</v>
      </c>
      <c r="R805" s="102">
        <f t="shared" si="580"/>
        <v>0</v>
      </c>
      <c r="S805" s="102">
        <f t="shared" si="580"/>
        <v>44000</v>
      </c>
      <c r="T805" s="213"/>
      <c r="U805" s="97"/>
      <c r="V805" s="213"/>
      <c r="W805" s="213"/>
    </row>
    <row r="806" spans="1:23" s="103" customFormat="1" ht="20.25" customHeight="1" x14ac:dyDescent="0.25">
      <c r="A806" s="166" t="s">
        <v>332</v>
      </c>
      <c r="B806" s="180" t="s">
        <v>345</v>
      </c>
      <c r="C806" s="180" t="s">
        <v>376</v>
      </c>
      <c r="D806" s="180" t="s">
        <v>379</v>
      </c>
      <c r="E806" s="180" t="s">
        <v>380</v>
      </c>
      <c r="F806" s="182" t="e">
        <f>+#REF!+#REF!+#REF!</f>
        <v>#REF!</v>
      </c>
      <c r="G806" s="182" t="e">
        <f>+#REF!+#REF!+Q806+R806+S806+#REF!</f>
        <v>#REF!</v>
      </c>
      <c r="H806" s="183" t="e">
        <f>+#REF!+#REF!+#REF!+#REF!+#REF!</f>
        <v>#REF!</v>
      </c>
      <c r="I806" s="104">
        <v>3</v>
      </c>
      <c r="J806" s="104"/>
      <c r="K806" s="104"/>
      <c r="L806" s="104"/>
      <c r="M806" s="104"/>
      <c r="N806" s="104"/>
      <c r="O806" s="10" t="s">
        <v>38</v>
      </c>
      <c r="P806" s="106" t="s">
        <v>17</v>
      </c>
      <c r="Q806" s="107">
        <f t="shared" ref="Q806" si="581">+Q807+Q839</f>
        <v>44000</v>
      </c>
      <c r="R806" s="107">
        <v>0</v>
      </c>
      <c r="S806" s="107">
        <f>S807+S839</f>
        <v>44000</v>
      </c>
      <c r="T806" s="213"/>
      <c r="U806" s="97"/>
    </row>
    <row r="807" spans="1:23" s="171" customFormat="1" ht="20.25" customHeight="1" x14ac:dyDescent="0.25">
      <c r="A807" s="167" t="s">
        <v>332</v>
      </c>
      <c r="B807" s="180" t="s">
        <v>345</v>
      </c>
      <c r="C807" s="180" t="s">
        <v>376</v>
      </c>
      <c r="D807" s="180" t="s">
        <v>379</v>
      </c>
      <c r="E807" s="180" t="s">
        <v>380</v>
      </c>
      <c r="F807" s="182" t="e">
        <f>+#REF!+#REF!+#REF!</f>
        <v>#REF!</v>
      </c>
      <c r="G807" s="182" t="e">
        <f>+#REF!+#REF!+Q807+R807+S807+#REF!</f>
        <v>#REF!</v>
      </c>
      <c r="H807" s="183" t="e">
        <f>+#REF!+#REF!+#REF!+#REF!+#REF!</f>
        <v>#REF!</v>
      </c>
      <c r="I807" s="231"/>
      <c r="J807" s="231">
        <v>31</v>
      </c>
      <c r="K807" s="231"/>
      <c r="L807" s="231"/>
      <c r="M807" s="231"/>
      <c r="N807" s="231"/>
      <c r="O807" s="257" t="s">
        <v>38</v>
      </c>
      <c r="P807" s="232" t="s">
        <v>6</v>
      </c>
      <c r="Q807" s="233">
        <v>21540</v>
      </c>
      <c r="R807" s="233">
        <v>2550</v>
      </c>
      <c r="S807" s="233">
        <v>24090</v>
      </c>
      <c r="T807" s="213"/>
      <c r="U807" s="97"/>
    </row>
    <row r="808" spans="1:23" s="194" customFormat="1" ht="20.25" hidden="1" customHeight="1" x14ac:dyDescent="0.25">
      <c r="A808" s="172" t="s">
        <v>332</v>
      </c>
      <c r="B808" s="172"/>
      <c r="C808" s="195" t="s">
        <v>376</v>
      </c>
      <c r="D808" s="195" t="s">
        <v>379</v>
      </c>
      <c r="E808" s="195" t="s">
        <v>380</v>
      </c>
      <c r="F808" s="187" t="e">
        <f>+#REF!+#REF!+#REF!</f>
        <v>#REF!</v>
      </c>
      <c r="G808" s="187" t="e">
        <f>+#REF!+#REF!+Q808+R808+S808+#REF!</f>
        <v>#REF!</v>
      </c>
      <c r="H808" s="188" t="e">
        <f>+#REF!+#REF!+#REF!+#REF!+#REF!</f>
        <v>#REF!</v>
      </c>
      <c r="I808" s="108"/>
      <c r="J808" s="115"/>
      <c r="K808" s="115">
        <v>311</v>
      </c>
      <c r="L808" s="115"/>
      <c r="M808" s="115"/>
      <c r="N808" s="116"/>
      <c r="O808" s="10" t="s">
        <v>38</v>
      </c>
      <c r="P808" s="111" t="s">
        <v>114</v>
      </c>
      <c r="Q808" s="286">
        <f t="shared" ref="Q808:R808" si="582">Q809+Q812+Q815</f>
        <v>19000</v>
      </c>
      <c r="R808" s="286">
        <f t="shared" si="582"/>
        <v>-570</v>
      </c>
      <c r="S808" s="286">
        <f t="shared" ref="S808" si="583">S809+S812+S815</f>
        <v>18430</v>
      </c>
      <c r="T808" s="213"/>
      <c r="U808" s="97"/>
    </row>
    <row r="809" spans="1:23" s="98" customFormat="1" ht="20.25" hidden="1" customHeight="1" x14ac:dyDescent="0.25">
      <c r="A809" s="166" t="s">
        <v>332</v>
      </c>
      <c r="B809" s="166"/>
      <c r="C809" s="166"/>
      <c r="D809" s="180" t="s">
        <v>379</v>
      </c>
      <c r="E809" s="180" t="s">
        <v>380</v>
      </c>
      <c r="F809" s="182" t="e">
        <f>+#REF!+#REF!+#REF!</f>
        <v>#REF!</v>
      </c>
      <c r="G809" s="182" t="e">
        <f>+#REF!+#REF!+Q809+R809+S809+#REF!</f>
        <v>#REF!</v>
      </c>
      <c r="H809" s="183" t="e">
        <f>+#REF!+#REF!+#REF!+#REF!+#REF!</f>
        <v>#REF!</v>
      </c>
      <c r="I809" s="108"/>
      <c r="J809" s="115"/>
      <c r="K809" s="115"/>
      <c r="L809" s="115">
        <v>3111</v>
      </c>
      <c r="M809" s="115"/>
      <c r="N809" s="116"/>
      <c r="O809" s="10" t="s">
        <v>38</v>
      </c>
      <c r="P809" s="111" t="s">
        <v>115</v>
      </c>
      <c r="Q809" s="286">
        <f t="shared" ref="Q809:S810" si="584">Q810</f>
        <v>19000</v>
      </c>
      <c r="R809" s="286">
        <f t="shared" si="584"/>
        <v>-570</v>
      </c>
      <c r="S809" s="286">
        <f t="shared" si="584"/>
        <v>18430</v>
      </c>
      <c r="T809" s="213"/>
      <c r="U809" s="97"/>
    </row>
    <row r="810" spans="1:23" s="98" customFormat="1" ht="20.25" hidden="1" customHeight="1" x14ac:dyDescent="0.25">
      <c r="A810" s="167" t="s">
        <v>332</v>
      </c>
      <c r="B810" s="167"/>
      <c r="C810" s="167"/>
      <c r="D810" s="167"/>
      <c r="E810" s="180" t="s">
        <v>380</v>
      </c>
      <c r="F810" s="182" t="e">
        <f>+#REF!+#REF!+#REF!</f>
        <v>#REF!</v>
      </c>
      <c r="G810" s="182" t="e">
        <f>+#REF!+#REF!+Q810+R810+S810+#REF!</f>
        <v>#REF!</v>
      </c>
      <c r="H810" s="183" t="e">
        <f>+#REF!+#REF!+#REF!+#REF!+#REF!</f>
        <v>#REF!</v>
      </c>
      <c r="I810" s="108"/>
      <c r="J810" s="115"/>
      <c r="K810" s="115"/>
      <c r="L810" s="115"/>
      <c r="M810" s="176">
        <v>31111</v>
      </c>
      <c r="N810" s="177"/>
      <c r="O810" s="178" t="s">
        <v>38</v>
      </c>
      <c r="P810" s="177" t="s">
        <v>116</v>
      </c>
      <c r="Q810" s="287">
        <f t="shared" si="584"/>
        <v>19000</v>
      </c>
      <c r="R810" s="287">
        <f t="shared" si="584"/>
        <v>-570</v>
      </c>
      <c r="S810" s="287">
        <f t="shared" si="584"/>
        <v>18430</v>
      </c>
      <c r="T810" s="213"/>
      <c r="U810" s="97"/>
    </row>
    <row r="811" spans="1:23" s="98" customFormat="1" ht="20.25" hidden="1" customHeight="1" x14ac:dyDescent="0.25">
      <c r="A811" s="166" t="s">
        <v>332</v>
      </c>
      <c r="B811" s="166"/>
      <c r="C811" s="166"/>
      <c r="D811" s="166"/>
      <c r="E811" s="166"/>
      <c r="F811" s="182" t="e">
        <f>+#REF!+#REF!+#REF!</f>
        <v>#REF!</v>
      </c>
      <c r="G811" s="182" t="e">
        <f>+#REF!+#REF!+Q811+R811+S811+#REF!</f>
        <v>#REF!</v>
      </c>
      <c r="H811" s="183" t="e">
        <f>+#REF!+#REF!+#REF!+#REF!+#REF!</f>
        <v>#REF!</v>
      </c>
      <c r="I811" s="108"/>
      <c r="J811" s="115"/>
      <c r="K811" s="115"/>
      <c r="L811" s="115"/>
      <c r="M811" s="9"/>
      <c r="N811" s="155">
        <v>311110</v>
      </c>
      <c r="O811" s="156" t="s">
        <v>38</v>
      </c>
      <c r="P811" s="157" t="s">
        <v>291</v>
      </c>
      <c r="Q811" s="289">
        <v>19000</v>
      </c>
      <c r="R811" s="289">
        <v>-570</v>
      </c>
      <c r="S811" s="289">
        <f>+Q811+R811</f>
        <v>18430</v>
      </c>
      <c r="T811" s="213"/>
      <c r="U811" s="97"/>
    </row>
    <row r="812" spans="1:23" s="98" customFormat="1" ht="20.25" hidden="1" customHeight="1" x14ac:dyDescent="0.25">
      <c r="A812" s="166" t="s">
        <v>332</v>
      </c>
      <c r="B812" s="166"/>
      <c r="C812" s="166"/>
      <c r="D812" s="180" t="s">
        <v>379</v>
      </c>
      <c r="E812" s="180" t="s">
        <v>380</v>
      </c>
      <c r="F812" s="182" t="e">
        <f>+#REF!+#REF!+#REF!</f>
        <v>#REF!</v>
      </c>
      <c r="G812" s="182" t="e">
        <f>+#REF!+#REF!+Q812+R812+S812+#REF!</f>
        <v>#REF!</v>
      </c>
      <c r="H812" s="183" t="e">
        <f>+#REF!+#REF!+#REF!+#REF!+#REF!</f>
        <v>#REF!</v>
      </c>
      <c r="I812" s="108"/>
      <c r="J812" s="115"/>
      <c r="K812" s="115"/>
      <c r="L812" s="115">
        <v>3113</v>
      </c>
      <c r="M812" s="115"/>
      <c r="N812" s="116"/>
      <c r="O812" s="10" t="s">
        <v>38</v>
      </c>
      <c r="P812" s="111" t="s">
        <v>123</v>
      </c>
      <c r="Q812" s="286">
        <f t="shared" ref="Q812:S813" si="585">Q813</f>
        <v>0</v>
      </c>
      <c r="R812" s="286">
        <f t="shared" si="585"/>
        <v>0</v>
      </c>
      <c r="S812" s="286">
        <f t="shared" si="585"/>
        <v>0</v>
      </c>
      <c r="T812" s="213"/>
      <c r="U812" s="97"/>
    </row>
    <row r="813" spans="1:23" s="98" customFormat="1" ht="20.25" hidden="1" customHeight="1" x14ac:dyDescent="0.25">
      <c r="A813" s="167" t="s">
        <v>332</v>
      </c>
      <c r="B813" s="167"/>
      <c r="C813" s="167"/>
      <c r="D813" s="167"/>
      <c r="E813" s="180" t="s">
        <v>380</v>
      </c>
      <c r="F813" s="182" t="e">
        <f>+#REF!+#REF!+#REF!</f>
        <v>#REF!</v>
      </c>
      <c r="G813" s="182" t="e">
        <f>+#REF!+#REF!+Q813+R813+S813+#REF!</f>
        <v>#REF!</v>
      </c>
      <c r="H813" s="183" t="e">
        <f>+#REF!+#REF!+#REF!+#REF!+#REF!</f>
        <v>#REF!</v>
      </c>
      <c r="I813" s="108"/>
      <c r="J813" s="115"/>
      <c r="K813" s="115"/>
      <c r="L813" s="115"/>
      <c r="M813" s="176">
        <v>31131</v>
      </c>
      <c r="N813" s="177"/>
      <c r="O813" s="178" t="s">
        <v>38</v>
      </c>
      <c r="P813" s="177" t="s">
        <v>123</v>
      </c>
      <c r="Q813" s="287">
        <f t="shared" si="585"/>
        <v>0</v>
      </c>
      <c r="R813" s="287">
        <f t="shared" si="585"/>
        <v>0</v>
      </c>
      <c r="S813" s="287">
        <f t="shared" si="585"/>
        <v>0</v>
      </c>
      <c r="T813" s="213"/>
      <c r="U813" s="97"/>
    </row>
    <row r="814" spans="1:23" s="98" customFormat="1" ht="20.25" hidden="1" customHeight="1" x14ac:dyDescent="0.25">
      <c r="A814" s="166" t="s">
        <v>332</v>
      </c>
      <c r="B814" s="166"/>
      <c r="C814" s="166"/>
      <c r="D814" s="166"/>
      <c r="E814" s="166"/>
      <c r="F814" s="182" t="e">
        <f>+#REF!+#REF!+#REF!</f>
        <v>#REF!</v>
      </c>
      <c r="G814" s="182" t="e">
        <f>+#REF!+#REF!+Q814+R814+S814+#REF!</f>
        <v>#REF!</v>
      </c>
      <c r="H814" s="183" t="e">
        <f>+#REF!+#REF!+#REF!+#REF!+#REF!</f>
        <v>#REF!</v>
      </c>
      <c r="I814" s="108"/>
      <c r="J814" s="115"/>
      <c r="K814" s="115"/>
      <c r="L814" s="115"/>
      <c r="M814" s="9"/>
      <c r="N814" s="155">
        <v>311310</v>
      </c>
      <c r="O814" s="156" t="s">
        <v>38</v>
      </c>
      <c r="P814" s="157" t="s">
        <v>123</v>
      </c>
      <c r="Q814" s="289">
        <v>0</v>
      </c>
      <c r="R814" s="289"/>
      <c r="S814" s="289">
        <f>+Q814+R814</f>
        <v>0</v>
      </c>
      <c r="T814" s="213"/>
      <c r="U814" s="97"/>
    </row>
    <row r="815" spans="1:23" s="98" customFormat="1" ht="20.25" hidden="1" customHeight="1" x14ac:dyDescent="0.25">
      <c r="A815" s="166" t="s">
        <v>332</v>
      </c>
      <c r="B815" s="166"/>
      <c r="C815" s="166"/>
      <c r="D815" s="180" t="s">
        <v>379</v>
      </c>
      <c r="E815" s="180" t="s">
        <v>380</v>
      </c>
      <c r="F815" s="182" t="e">
        <f>+#REF!+#REF!+#REF!</f>
        <v>#REF!</v>
      </c>
      <c r="G815" s="182" t="e">
        <f>+#REF!+#REF!+Q815+R815+S815+#REF!</f>
        <v>#REF!</v>
      </c>
      <c r="H815" s="183" t="e">
        <f>+#REF!+#REF!+#REF!+#REF!+#REF!</f>
        <v>#REF!</v>
      </c>
      <c r="I815" s="108"/>
      <c r="J815" s="115"/>
      <c r="K815" s="115"/>
      <c r="L815" s="115">
        <v>3114</v>
      </c>
      <c r="M815" s="115"/>
      <c r="N815" s="116"/>
      <c r="O815" s="10" t="s">
        <v>38</v>
      </c>
      <c r="P815" s="111" t="s">
        <v>295</v>
      </c>
      <c r="Q815" s="286">
        <f t="shared" ref="Q815:S816" si="586">Q816</f>
        <v>0</v>
      </c>
      <c r="R815" s="286">
        <f t="shared" si="586"/>
        <v>0</v>
      </c>
      <c r="S815" s="286">
        <f t="shared" si="586"/>
        <v>0</v>
      </c>
      <c r="T815" s="213"/>
      <c r="U815" s="97"/>
    </row>
    <row r="816" spans="1:23" s="98" customFormat="1" ht="20.25" hidden="1" customHeight="1" x14ac:dyDescent="0.25">
      <c r="A816" s="167" t="s">
        <v>332</v>
      </c>
      <c r="B816" s="167"/>
      <c r="C816" s="167"/>
      <c r="D816" s="167"/>
      <c r="E816" s="180" t="s">
        <v>380</v>
      </c>
      <c r="F816" s="182" t="e">
        <f>+#REF!+#REF!+#REF!</f>
        <v>#REF!</v>
      </c>
      <c r="G816" s="182" t="e">
        <f>+#REF!+#REF!+Q816+R816+S816+#REF!</f>
        <v>#REF!</v>
      </c>
      <c r="H816" s="183" t="e">
        <f>+#REF!+#REF!+#REF!+#REF!+#REF!</f>
        <v>#REF!</v>
      </c>
      <c r="I816" s="108"/>
      <c r="J816" s="115"/>
      <c r="K816" s="115"/>
      <c r="L816" s="115"/>
      <c r="M816" s="176">
        <v>31141</v>
      </c>
      <c r="N816" s="177"/>
      <c r="O816" s="178" t="s">
        <v>38</v>
      </c>
      <c r="P816" s="177" t="s">
        <v>124</v>
      </c>
      <c r="Q816" s="287">
        <f t="shared" si="586"/>
        <v>0</v>
      </c>
      <c r="R816" s="287">
        <f t="shared" si="586"/>
        <v>0</v>
      </c>
      <c r="S816" s="287">
        <f t="shared" si="586"/>
        <v>0</v>
      </c>
      <c r="T816" s="213"/>
      <c r="U816" s="97"/>
    </row>
    <row r="817" spans="1:21" s="98" customFormat="1" ht="20.25" hidden="1" customHeight="1" x14ac:dyDescent="0.25">
      <c r="A817" s="166" t="s">
        <v>332</v>
      </c>
      <c r="B817" s="166"/>
      <c r="C817" s="166"/>
      <c r="D817" s="166"/>
      <c r="E817" s="166"/>
      <c r="F817" s="182" t="e">
        <f>+#REF!+#REF!+#REF!</f>
        <v>#REF!</v>
      </c>
      <c r="G817" s="182" t="e">
        <f>+#REF!+#REF!+Q817+R817+S817+#REF!</f>
        <v>#REF!</v>
      </c>
      <c r="H817" s="183" t="e">
        <f>+#REF!+#REF!+#REF!+#REF!+#REF!</f>
        <v>#REF!</v>
      </c>
      <c r="I817" s="108"/>
      <c r="J817" s="115"/>
      <c r="K817" s="115"/>
      <c r="L817" s="115"/>
      <c r="M817" s="9"/>
      <c r="N817" s="155">
        <v>311410</v>
      </c>
      <c r="O817" s="156" t="s">
        <v>38</v>
      </c>
      <c r="P817" s="157" t="s">
        <v>124</v>
      </c>
      <c r="Q817" s="289">
        <v>0</v>
      </c>
      <c r="R817" s="289"/>
      <c r="S817" s="289">
        <f>+Q817+R817</f>
        <v>0</v>
      </c>
      <c r="T817" s="213"/>
      <c r="U817" s="97"/>
    </row>
    <row r="818" spans="1:21" s="194" customFormat="1" ht="20.25" hidden="1" customHeight="1" x14ac:dyDescent="0.25">
      <c r="A818" s="172" t="s">
        <v>332</v>
      </c>
      <c r="B818" s="172"/>
      <c r="C818" s="195" t="s">
        <v>376</v>
      </c>
      <c r="D818" s="195" t="s">
        <v>379</v>
      </c>
      <c r="E818" s="195" t="s">
        <v>380</v>
      </c>
      <c r="F818" s="187" t="e">
        <f>+#REF!+#REF!+#REF!</f>
        <v>#REF!</v>
      </c>
      <c r="G818" s="187" t="e">
        <f>+#REF!+#REF!+Q818+R818+S818+#REF!</f>
        <v>#REF!</v>
      </c>
      <c r="H818" s="188" t="e">
        <f>+#REF!+#REF!+#REF!+#REF!+#REF!</f>
        <v>#REF!</v>
      </c>
      <c r="I818" s="108"/>
      <c r="J818" s="115"/>
      <c r="K818" s="115">
        <v>312</v>
      </c>
      <c r="L818" s="115"/>
      <c r="M818" s="115"/>
      <c r="N818" s="116"/>
      <c r="O818" s="10" t="s">
        <v>38</v>
      </c>
      <c r="P818" s="111" t="s">
        <v>127</v>
      </c>
      <c r="Q818" s="286">
        <f t="shared" ref="Q818:S820" si="587">+Q819</f>
        <v>0</v>
      </c>
      <c r="R818" s="286">
        <f t="shared" si="587"/>
        <v>0</v>
      </c>
      <c r="S818" s="286">
        <f t="shared" si="587"/>
        <v>0</v>
      </c>
      <c r="T818" s="213"/>
      <c r="U818" s="97"/>
    </row>
    <row r="819" spans="1:21" s="98" customFormat="1" ht="20.25" hidden="1" customHeight="1" x14ac:dyDescent="0.25">
      <c r="A819" s="166" t="s">
        <v>332</v>
      </c>
      <c r="B819" s="166"/>
      <c r="C819" s="166"/>
      <c r="D819" s="180" t="s">
        <v>379</v>
      </c>
      <c r="E819" s="180" t="s">
        <v>380</v>
      </c>
      <c r="F819" s="182" t="e">
        <f>+#REF!+#REF!+#REF!</f>
        <v>#REF!</v>
      </c>
      <c r="G819" s="182" t="e">
        <f>+#REF!+#REF!+Q819+R819+S819+#REF!</f>
        <v>#REF!</v>
      </c>
      <c r="H819" s="183" t="e">
        <f>+#REF!+#REF!+#REF!+#REF!+#REF!</f>
        <v>#REF!</v>
      </c>
      <c r="I819" s="108"/>
      <c r="J819" s="115"/>
      <c r="K819" s="115"/>
      <c r="L819" s="115">
        <v>3121</v>
      </c>
      <c r="M819" s="115"/>
      <c r="N819" s="116"/>
      <c r="O819" s="10" t="s">
        <v>38</v>
      </c>
      <c r="P819" s="111" t="s">
        <v>127</v>
      </c>
      <c r="Q819" s="286">
        <f t="shared" ref="Q819:R819" si="588">+Q820+Q822+Q824+Q826+Q828</f>
        <v>0</v>
      </c>
      <c r="R819" s="286">
        <f t="shared" si="588"/>
        <v>0</v>
      </c>
      <c r="S819" s="286">
        <f t="shared" ref="S819" si="589">+S820+S822+S824+S826+S828</f>
        <v>0</v>
      </c>
      <c r="T819" s="213"/>
      <c r="U819" s="97"/>
    </row>
    <row r="820" spans="1:21" s="98" customFormat="1" ht="20.25" hidden="1" customHeight="1" x14ac:dyDescent="0.25">
      <c r="A820" s="167" t="s">
        <v>332</v>
      </c>
      <c r="B820" s="167"/>
      <c r="C820" s="167"/>
      <c r="D820" s="167"/>
      <c r="E820" s="180" t="s">
        <v>380</v>
      </c>
      <c r="F820" s="182" t="e">
        <f>+#REF!+#REF!+#REF!</f>
        <v>#REF!</v>
      </c>
      <c r="G820" s="182" t="e">
        <f>+#REF!+#REF!+Q820+R820+S820+#REF!</f>
        <v>#REF!</v>
      </c>
      <c r="H820" s="183" t="e">
        <f>+#REF!+#REF!+#REF!+#REF!+#REF!</f>
        <v>#REF!</v>
      </c>
      <c r="I820" s="108"/>
      <c r="J820" s="115"/>
      <c r="K820" s="115"/>
      <c r="L820" s="115"/>
      <c r="M820" s="176">
        <v>31212</v>
      </c>
      <c r="N820" s="177"/>
      <c r="O820" s="178" t="s">
        <v>38</v>
      </c>
      <c r="P820" s="177" t="s">
        <v>128</v>
      </c>
      <c r="Q820" s="287">
        <f t="shared" si="587"/>
        <v>0</v>
      </c>
      <c r="R820" s="287">
        <f t="shared" si="587"/>
        <v>0</v>
      </c>
      <c r="S820" s="287">
        <f t="shared" si="587"/>
        <v>0</v>
      </c>
      <c r="T820" s="213"/>
      <c r="U820" s="97"/>
    </row>
    <row r="821" spans="1:21" s="98" customFormat="1" ht="20.25" hidden="1" customHeight="1" x14ac:dyDescent="0.25">
      <c r="A821" s="166" t="s">
        <v>332</v>
      </c>
      <c r="B821" s="166"/>
      <c r="C821" s="166"/>
      <c r="D821" s="166"/>
      <c r="E821" s="166"/>
      <c r="F821" s="182" t="e">
        <f>+#REF!+#REF!+#REF!</f>
        <v>#REF!</v>
      </c>
      <c r="G821" s="182" t="e">
        <f>+#REF!+#REF!+Q821+R821+S821+#REF!</f>
        <v>#REF!</v>
      </c>
      <c r="H821" s="183" t="e">
        <f>+#REF!+#REF!+#REF!+#REF!+#REF!</f>
        <v>#REF!</v>
      </c>
      <c r="I821" s="108"/>
      <c r="J821" s="115"/>
      <c r="K821" s="115"/>
      <c r="L821" s="115"/>
      <c r="M821" s="9"/>
      <c r="N821" s="155">
        <v>312120</v>
      </c>
      <c r="O821" s="156" t="s">
        <v>38</v>
      </c>
      <c r="P821" s="157" t="s">
        <v>128</v>
      </c>
      <c r="Q821" s="289">
        <v>0</v>
      </c>
      <c r="R821" s="289"/>
      <c r="S821" s="289">
        <f>+Q821+R821</f>
        <v>0</v>
      </c>
      <c r="T821" s="213"/>
      <c r="U821" s="97"/>
    </row>
    <row r="822" spans="1:21" s="98" customFormat="1" ht="20.25" hidden="1" customHeight="1" x14ac:dyDescent="0.25">
      <c r="A822" s="167" t="s">
        <v>332</v>
      </c>
      <c r="B822" s="167"/>
      <c r="C822" s="167"/>
      <c r="D822" s="167"/>
      <c r="E822" s="180" t="s">
        <v>380</v>
      </c>
      <c r="F822" s="182" t="e">
        <f>+#REF!+#REF!+#REF!</f>
        <v>#REF!</v>
      </c>
      <c r="G822" s="182" t="e">
        <f>+#REF!+#REF!+Q822+R822+S822+#REF!</f>
        <v>#REF!</v>
      </c>
      <c r="H822" s="183" t="e">
        <f>+#REF!+#REF!+#REF!+#REF!+#REF!</f>
        <v>#REF!</v>
      </c>
      <c r="I822" s="108"/>
      <c r="J822" s="115"/>
      <c r="K822" s="115"/>
      <c r="L822" s="115"/>
      <c r="M822" s="176">
        <v>31213</v>
      </c>
      <c r="N822" s="177"/>
      <c r="O822" s="178" t="s">
        <v>38</v>
      </c>
      <c r="P822" s="177" t="s">
        <v>129</v>
      </c>
      <c r="Q822" s="287">
        <f t="shared" ref="Q822:S822" si="590">+Q823</f>
        <v>0</v>
      </c>
      <c r="R822" s="287">
        <f t="shared" si="590"/>
        <v>0</v>
      </c>
      <c r="S822" s="287">
        <f t="shared" si="590"/>
        <v>0</v>
      </c>
      <c r="T822" s="213"/>
      <c r="U822" s="97"/>
    </row>
    <row r="823" spans="1:21" s="98" customFormat="1" ht="20.25" hidden="1" customHeight="1" x14ac:dyDescent="0.25">
      <c r="A823" s="166" t="s">
        <v>332</v>
      </c>
      <c r="B823" s="166"/>
      <c r="C823" s="166"/>
      <c r="D823" s="166"/>
      <c r="E823" s="166"/>
      <c r="F823" s="182" t="e">
        <f>+#REF!+#REF!+#REF!</f>
        <v>#REF!</v>
      </c>
      <c r="G823" s="182" t="e">
        <f>+#REF!+#REF!+Q823+R823+S823+#REF!</f>
        <v>#REF!</v>
      </c>
      <c r="H823" s="183" t="e">
        <f>+#REF!+#REF!+#REF!+#REF!+#REF!</f>
        <v>#REF!</v>
      </c>
      <c r="I823" s="108"/>
      <c r="J823" s="115"/>
      <c r="K823" s="115"/>
      <c r="L823" s="115"/>
      <c r="M823" s="9"/>
      <c r="N823" s="155">
        <v>312130</v>
      </c>
      <c r="O823" s="156" t="s">
        <v>38</v>
      </c>
      <c r="P823" s="157" t="s">
        <v>129</v>
      </c>
      <c r="Q823" s="289">
        <v>0</v>
      </c>
      <c r="R823" s="289"/>
      <c r="S823" s="289">
        <f>+Q823+R823</f>
        <v>0</v>
      </c>
      <c r="T823" s="213"/>
      <c r="U823" s="97"/>
    </row>
    <row r="824" spans="1:21" s="98" customFormat="1" ht="20.25" hidden="1" customHeight="1" x14ac:dyDescent="0.25">
      <c r="A824" s="167" t="s">
        <v>332</v>
      </c>
      <c r="B824" s="167"/>
      <c r="C824" s="167"/>
      <c r="D824" s="167"/>
      <c r="E824" s="180" t="s">
        <v>380</v>
      </c>
      <c r="F824" s="182" t="e">
        <f>+#REF!+#REF!+#REF!</f>
        <v>#REF!</v>
      </c>
      <c r="G824" s="182" t="e">
        <f>+#REF!+#REF!+Q824+R824+S824+#REF!</f>
        <v>#REF!</v>
      </c>
      <c r="H824" s="183" t="e">
        <f>+#REF!+#REF!+#REF!+#REF!+#REF!</f>
        <v>#REF!</v>
      </c>
      <c r="I824" s="108"/>
      <c r="J824" s="115"/>
      <c r="K824" s="115"/>
      <c r="L824" s="115"/>
      <c r="M824" s="176">
        <v>31214</v>
      </c>
      <c r="N824" s="177"/>
      <c r="O824" s="178" t="s">
        <v>38</v>
      </c>
      <c r="P824" s="177" t="s">
        <v>130</v>
      </c>
      <c r="Q824" s="287">
        <f t="shared" ref="Q824:S824" si="591">+Q825</f>
        <v>0</v>
      </c>
      <c r="R824" s="287">
        <f t="shared" si="591"/>
        <v>0</v>
      </c>
      <c r="S824" s="287">
        <f t="shared" si="591"/>
        <v>0</v>
      </c>
      <c r="T824" s="213"/>
      <c r="U824" s="97"/>
    </row>
    <row r="825" spans="1:21" s="98" customFormat="1" ht="20.25" hidden="1" customHeight="1" x14ac:dyDescent="0.25">
      <c r="A825" s="166" t="s">
        <v>332</v>
      </c>
      <c r="B825" s="166"/>
      <c r="C825" s="166"/>
      <c r="D825" s="166"/>
      <c r="E825" s="166"/>
      <c r="F825" s="182" t="e">
        <f>+#REF!+#REF!+#REF!</f>
        <v>#REF!</v>
      </c>
      <c r="G825" s="182" t="e">
        <f>+#REF!+#REF!+Q825+R825+S825+#REF!</f>
        <v>#REF!</v>
      </c>
      <c r="H825" s="183" t="e">
        <f>+#REF!+#REF!+#REF!+#REF!+#REF!</f>
        <v>#REF!</v>
      </c>
      <c r="I825" s="108"/>
      <c r="J825" s="115"/>
      <c r="K825" s="115"/>
      <c r="L825" s="115"/>
      <c r="M825" s="9"/>
      <c r="N825" s="155">
        <v>312140</v>
      </c>
      <c r="O825" s="156" t="s">
        <v>38</v>
      </c>
      <c r="P825" s="157" t="s">
        <v>130</v>
      </c>
      <c r="Q825" s="289">
        <v>0</v>
      </c>
      <c r="R825" s="289"/>
      <c r="S825" s="289">
        <f>+Q825+R825</f>
        <v>0</v>
      </c>
      <c r="T825" s="213"/>
      <c r="U825" s="97"/>
    </row>
    <row r="826" spans="1:21" s="98" customFormat="1" ht="20.25" hidden="1" customHeight="1" x14ac:dyDescent="0.25">
      <c r="A826" s="167" t="s">
        <v>332</v>
      </c>
      <c r="B826" s="167"/>
      <c r="C826" s="167"/>
      <c r="D826" s="167"/>
      <c r="E826" s="180" t="s">
        <v>380</v>
      </c>
      <c r="F826" s="182" t="e">
        <f>+#REF!+#REF!+#REF!</f>
        <v>#REF!</v>
      </c>
      <c r="G826" s="182" t="e">
        <f>+#REF!+#REF!+Q826+R826+S826+#REF!</f>
        <v>#REF!</v>
      </c>
      <c r="H826" s="183" t="e">
        <f>+#REF!+#REF!+#REF!+#REF!+#REF!</f>
        <v>#REF!</v>
      </c>
      <c r="I826" s="108"/>
      <c r="J826" s="115"/>
      <c r="K826" s="115"/>
      <c r="L826" s="115"/>
      <c r="M826" s="176">
        <v>31215</v>
      </c>
      <c r="N826" s="177"/>
      <c r="O826" s="178" t="s">
        <v>38</v>
      </c>
      <c r="P826" s="177" t="s">
        <v>131</v>
      </c>
      <c r="Q826" s="287">
        <f t="shared" ref="Q826:S826" si="592">+Q827</f>
        <v>0</v>
      </c>
      <c r="R826" s="287">
        <f t="shared" si="592"/>
        <v>0</v>
      </c>
      <c r="S826" s="287">
        <f t="shared" si="592"/>
        <v>0</v>
      </c>
      <c r="T826" s="213"/>
      <c r="U826" s="97"/>
    </row>
    <row r="827" spans="1:21" s="98" customFormat="1" ht="20.25" hidden="1" customHeight="1" x14ac:dyDescent="0.25">
      <c r="A827" s="166" t="s">
        <v>332</v>
      </c>
      <c r="B827" s="166"/>
      <c r="C827" s="166"/>
      <c r="D827" s="166"/>
      <c r="E827" s="166"/>
      <c r="F827" s="182" t="e">
        <f>+#REF!+#REF!+#REF!</f>
        <v>#REF!</v>
      </c>
      <c r="G827" s="182" t="e">
        <f>+#REF!+#REF!+Q827+R827+S827+#REF!</f>
        <v>#REF!</v>
      </c>
      <c r="H827" s="183" t="e">
        <f>+#REF!+#REF!+#REF!+#REF!+#REF!</f>
        <v>#REF!</v>
      </c>
      <c r="I827" s="108"/>
      <c r="J827" s="115"/>
      <c r="K827" s="115"/>
      <c r="L827" s="115"/>
      <c r="M827" s="9"/>
      <c r="N827" s="155">
        <v>312150</v>
      </c>
      <c r="O827" s="156" t="s">
        <v>38</v>
      </c>
      <c r="P827" s="157" t="s">
        <v>131</v>
      </c>
      <c r="Q827" s="289">
        <v>0</v>
      </c>
      <c r="R827" s="289"/>
      <c r="S827" s="289">
        <f>+Q827+R827</f>
        <v>0</v>
      </c>
      <c r="T827" s="213"/>
      <c r="U827" s="97"/>
    </row>
    <row r="828" spans="1:21" s="98" customFormat="1" ht="20.25" hidden="1" customHeight="1" x14ac:dyDescent="0.25">
      <c r="A828" s="167" t="s">
        <v>332</v>
      </c>
      <c r="B828" s="167"/>
      <c r="C828" s="167"/>
      <c r="D828" s="167"/>
      <c r="E828" s="180" t="s">
        <v>380</v>
      </c>
      <c r="F828" s="182" t="e">
        <f>+#REF!+#REF!+#REF!</f>
        <v>#REF!</v>
      </c>
      <c r="G828" s="182" t="e">
        <f>+#REF!+#REF!+Q828+R828+S828+#REF!</f>
        <v>#REF!</v>
      </c>
      <c r="H828" s="183" t="e">
        <f>+#REF!+#REF!+#REF!+#REF!+#REF!</f>
        <v>#REF!</v>
      </c>
      <c r="I828" s="108"/>
      <c r="J828" s="115"/>
      <c r="K828" s="115"/>
      <c r="L828" s="115"/>
      <c r="M828" s="176">
        <v>31219</v>
      </c>
      <c r="N828" s="177"/>
      <c r="O828" s="178" t="s">
        <v>38</v>
      </c>
      <c r="P828" s="177" t="s">
        <v>133</v>
      </c>
      <c r="Q828" s="287">
        <f t="shared" ref="Q828:S828" si="593">+Q829</f>
        <v>0</v>
      </c>
      <c r="R828" s="287">
        <f t="shared" si="593"/>
        <v>0</v>
      </c>
      <c r="S828" s="287">
        <f t="shared" si="593"/>
        <v>0</v>
      </c>
      <c r="T828" s="213"/>
      <c r="U828" s="97"/>
    </row>
    <row r="829" spans="1:21" s="98" customFormat="1" ht="20.25" hidden="1" customHeight="1" x14ac:dyDescent="0.25">
      <c r="A829" s="166" t="s">
        <v>332</v>
      </c>
      <c r="B829" s="166"/>
      <c r="C829" s="166"/>
      <c r="D829" s="166"/>
      <c r="E829" s="166"/>
      <c r="F829" s="182" t="e">
        <f>+#REF!+#REF!+#REF!</f>
        <v>#REF!</v>
      </c>
      <c r="G829" s="182" t="e">
        <f>+#REF!+#REF!+Q829+R829+S829+#REF!</f>
        <v>#REF!</v>
      </c>
      <c r="H829" s="183" t="e">
        <f>+#REF!+#REF!+#REF!+#REF!+#REF!</f>
        <v>#REF!</v>
      </c>
      <c r="I829" s="108"/>
      <c r="J829" s="115"/>
      <c r="K829" s="115"/>
      <c r="L829" s="115"/>
      <c r="M829" s="9"/>
      <c r="N829" s="155">
        <v>312190</v>
      </c>
      <c r="O829" s="156" t="s">
        <v>38</v>
      </c>
      <c r="P829" s="157" t="s">
        <v>133</v>
      </c>
      <c r="Q829" s="289">
        <v>0</v>
      </c>
      <c r="R829" s="289"/>
      <c r="S829" s="289">
        <f>+Q829+R829</f>
        <v>0</v>
      </c>
      <c r="T829" s="213"/>
      <c r="U829" s="97"/>
    </row>
    <row r="830" spans="1:21" s="194" customFormat="1" ht="20.25" hidden="1" customHeight="1" x14ac:dyDescent="0.25">
      <c r="A830" s="172" t="s">
        <v>332</v>
      </c>
      <c r="B830" s="172"/>
      <c r="C830" s="195" t="s">
        <v>376</v>
      </c>
      <c r="D830" s="195" t="s">
        <v>379</v>
      </c>
      <c r="E830" s="195" t="s">
        <v>380</v>
      </c>
      <c r="F830" s="187" t="e">
        <f>+#REF!+#REF!+#REF!</f>
        <v>#REF!</v>
      </c>
      <c r="G830" s="187" t="e">
        <f>+#REF!+#REF!+Q830+R830+S830+#REF!</f>
        <v>#REF!</v>
      </c>
      <c r="H830" s="188" t="e">
        <f>+#REF!+#REF!+#REF!+#REF!+#REF!</f>
        <v>#REF!</v>
      </c>
      <c r="I830" s="108"/>
      <c r="J830" s="115"/>
      <c r="K830" s="115">
        <v>313</v>
      </c>
      <c r="L830" s="115"/>
      <c r="M830" s="115"/>
      <c r="N830" s="116"/>
      <c r="O830" s="10" t="s">
        <v>38</v>
      </c>
      <c r="P830" s="111" t="s">
        <v>135</v>
      </c>
      <c r="Q830" s="286">
        <f t="shared" ref="Q830:R830" si="594">Q831+Q836</f>
        <v>3110</v>
      </c>
      <c r="R830" s="286">
        <f t="shared" si="594"/>
        <v>0</v>
      </c>
      <c r="S830" s="286">
        <f t="shared" ref="S830" si="595">S831+S836</f>
        <v>3110</v>
      </c>
      <c r="T830" s="213"/>
      <c r="U830" s="97"/>
    </row>
    <row r="831" spans="1:21" s="98" customFormat="1" ht="20.25" hidden="1" customHeight="1" x14ac:dyDescent="0.25">
      <c r="A831" s="166" t="s">
        <v>332</v>
      </c>
      <c r="B831" s="166"/>
      <c r="C831" s="166"/>
      <c r="D831" s="180" t="s">
        <v>379</v>
      </c>
      <c r="E831" s="180" t="s">
        <v>380</v>
      </c>
      <c r="F831" s="182" t="e">
        <f>+#REF!+#REF!+#REF!</f>
        <v>#REF!</v>
      </c>
      <c r="G831" s="182" t="e">
        <f>+#REF!+#REF!+Q831+R831+S831+#REF!</f>
        <v>#REF!</v>
      </c>
      <c r="H831" s="183" t="e">
        <f>+#REF!+#REF!+#REF!+#REF!+#REF!</f>
        <v>#REF!</v>
      </c>
      <c r="I831" s="108"/>
      <c r="J831" s="115"/>
      <c r="K831" s="115"/>
      <c r="L831" s="115">
        <v>3132</v>
      </c>
      <c r="M831" s="115"/>
      <c r="N831" s="116"/>
      <c r="O831" s="10" t="s">
        <v>38</v>
      </c>
      <c r="P831" s="111" t="s">
        <v>136</v>
      </c>
      <c r="Q831" s="286">
        <f t="shared" ref="Q831:R831" si="596">Q832+Q834</f>
        <v>3110</v>
      </c>
      <c r="R831" s="286">
        <f t="shared" si="596"/>
        <v>0</v>
      </c>
      <c r="S831" s="286">
        <f t="shared" ref="S831" si="597">S832+S834</f>
        <v>3110</v>
      </c>
      <c r="T831" s="213"/>
      <c r="U831" s="97"/>
    </row>
    <row r="832" spans="1:21" s="98" customFormat="1" ht="20.25" hidden="1" customHeight="1" x14ac:dyDescent="0.25">
      <c r="A832" s="167" t="s">
        <v>332</v>
      </c>
      <c r="B832" s="167"/>
      <c r="C832" s="167"/>
      <c r="D832" s="167"/>
      <c r="E832" s="180" t="s">
        <v>380</v>
      </c>
      <c r="F832" s="182" t="e">
        <f>+#REF!+#REF!+#REF!</f>
        <v>#REF!</v>
      </c>
      <c r="G832" s="182" t="e">
        <f>+#REF!+#REF!+Q832+R832+S832+#REF!</f>
        <v>#REF!</v>
      </c>
      <c r="H832" s="183" t="e">
        <f>+#REF!+#REF!+#REF!+#REF!+#REF!</f>
        <v>#REF!</v>
      </c>
      <c r="I832" s="108"/>
      <c r="J832" s="115"/>
      <c r="K832" s="115"/>
      <c r="L832" s="115"/>
      <c r="M832" s="176">
        <v>31321</v>
      </c>
      <c r="N832" s="177"/>
      <c r="O832" s="178" t="s">
        <v>38</v>
      </c>
      <c r="P832" s="177" t="s">
        <v>136</v>
      </c>
      <c r="Q832" s="287">
        <f t="shared" ref="Q832:S832" si="598">Q833</f>
        <v>3110</v>
      </c>
      <c r="R832" s="287">
        <f t="shared" si="598"/>
        <v>0</v>
      </c>
      <c r="S832" s="287">
        <f t="shared" si="598"/>
        <v>3110</v>
      </c>
      <c r="T832" s="213"/>
      <c r="U832" s="97"/>
    </row>
    <row r="833" spans="1:21" s="98" customFormat="1" ht="20.25" hidden="1" customHeight="1" x14ac:dyDescent="0.25">
      <c r="A833" s="166" t="s">
        <v>332</v>
      </c>
      <c r="B833" s="166"/>
      <c r="C833" s="166"/>
      <c r="D833" s="166"/>
      <c r="E833" s="166"/>
      <c r="F833" s="182" t="e">
        <f>+#REF!+#REF!+#REF!</f>
        <v>#REF!</v>
      </c>
      <c r="G833" s="182" t="e">
        <f>+#REF!+#REF!+Q833+R833+S833+#REF!</f>
        <v>#REF!</v>
      </c>
      <c r="H833" s="183" t="e">
        <f>+#REF!+#REF!+#REF!+#REF!+#REF!</f>
        <v>#REF!</v>
      </c>
      <c r="I833" s="108"/>
      <c r="J833" s="115"/>
      <c r="K833" s="115"/>
      <c r="L833" s="115"/>
      <c r="M833" s="9"/>
      <c r="N833" s="155">
        <v>313210</v>
      </c>
      <c r="O833" s="156" t="s">
        <v>38</v>
      </c>
      <c r="P833" s="157" t="s">
        <v>136</v>
      </c>
      <c r="Q833" s="289">
        <v>3110</v>
      </c>
      <c r="R833" s="289"/>
      <c r="S833" s="289">
        <f>+Q833+R833</f>
        <v>3110</v>
      </c>
      <c r="T833" s="213"/>
      <c r="U833" s="97"/>
    </row>
    <row r="834" spans="1:21" s="98" customFormat="1" ht="20.25" hidden="1" customHeight="1" x14ac:dyDescent="0.25">
      <c r="A834" s="167" t="s">
        <v>332</v>
      </c>
      <c r="B834" s="167"/>
      <c r="C834" s="167"/>
      <c r="D834" s="167"/>
      <c r="E834" s="180" t="s">
        <v>380</v>
      </c>
      <c r="F834" s="182" t="e">
        <f>+#REF!+#REF!+#REF!</f>
        <v>#REF!</v>
      </c>
      <c r="G834" s="182" t="e">
        <f>+#REF!+#REF!+Q834+R834+S834+#REF!</f>
        <v>#REF!</v>
      </c>
      <c r="H834" s="183" t="e">
        <f>+#REF!+#REF!+#REF!+#REF!+#REF!</f>
        <v>#REF!</v>
      </c>
      <c r="I834" s="108"/>
      <c r="J834" s="115"/>
      <c r="K834" s="115"/>
      <c r="L834" s="115"/>
      <c r="M834" s="176">
        <v>31322</v>
      </c>
      <c r="N834" s="177"/>
      <c r="O834" s="178" t="s">
        <v>38</v>
      </c>
      <c r="P834" s="177" t="s">
        <v>256</v>
      </c>
      <c r="Q834" s="287">
        <f t="shared" ref="Q834:S834" si="599">Q835</f>
        <v>0</v>
      </c>
      <c r="R834" s="287">
        <f t="shared" si="599"/>
        <v>0</v>
      </c>
      <c r="S834" s="287">
        <f t="shared" si="599"/>
        <v>0</v>
      </c>
      <c r="T834" s="213"/>
      <c r="U834" s="97"/>
    </row>
    <row r="835" spans="1:21" s="98" customFormat="1" ht="20.25" hidden="1" customHeight="1" x14ac:dyDescent="0.25">
      <c r="A835" s="166" t="s">
        <v>332</v>
      </c>
      <c r="B835" s="166"/>
      <c r="C835" s="166"/>
      <c r="D835" s="166"/>
      <c r="E835" s="166"/>
      <c r="F835" s="182" t="e">
        <f>+#REF!+#REF!+#REF!</f>
        <v>#REF!</v>
      </c>
      <c r="G835" s="182" t="e">
        <f>+#REF!+#REF!+Q835+R835+S835+#REF!</f>
        <v>#REF!</v>
      </c>
      <c r="H835" s="183" t="e">
        <f>+#REF!+#REF!+#REF!+#REF!+#REF!</f>
        <v>#REF!</v>
      </c>
      <c r="I835" s="108"/>
      <c r="J835" s="115"/>
      <c r="K835" s="115"/>
      <c r="L835" s="115"/>
      <c r="M835" s="9"/>
      <c r="N835" s="155">
        <v>313220</v>
      </c>
      <c r="O835" s="156" t="s">
        <v>38</v>
      </c>
      <c r="P835" s="157" t="s">
        <v>256</v>
      </c>
      <c r="Q835" s="289">
        <v>0</v>
      </c>
      <c r="R835" s="289"/>
      <c r="S835" s="289">
        <f>+Q835+R835</f>
        <v>0</v>
      </c>
      <c r="T835" s="213"/>
      <c r="U835" s="97"/>
    </row>
    <row r="836" spans="1:21" s="98" customFormat="1" ht="20.25" hidden="1" customHeight="1" x14ac:dyDescent="0.25">
      <c r="A836" s="166" t="s">
        <v>332</v>
      </c>
      <c r="B836" s="166"/>
      <c r="C836" s="166"/>
      <c r="D836" s="180" t="s">
        <v>379</v>
      </c>
      <c r="E836" s="180" t="s">
        <v>380</v>
      </c>
      <c r="F836" s="182" t="e">
        <f>+#REF!+#REF!+#REF!</f>
        <v>#REF!</v>
      </c>
      <c r="G836" s="182" t="e">
        <f>+#REF!+#REF!+Q836+R836+S836+#REF!</f>
        <v>#REF!</v>
      </c>
      <c r="H836" s="183" t="e">
        <f>+#REF!+#REF!+#REF!+#REF!+#REF!</f>
        <v>#REF!</v>
      </c>
      <c r="I836" s="108"/>
      <c r="J836" s="115"/>
      <c r="K836" s="115"/>
      <c r="L836" s="115">
        <v>3133</v>
      </c>
      <c r="M836" s="9"/>
      <c r="N836" s="111"/>
      <c r="O836" s="10" t="s">
        <v>38</v>
      </c>
      <c r="P836" s="111" t="s">
        <v>257</v>
      </c>
      <c r="Q836" s="286">
        <f t="shared" ref="Q836:S837" si="600">Q837</f>
        <v>0</v>
      </c>
      <c r="R836" s="286">
        <f t="shared" si="600"/>
        <v>0</v>
      </c>
      <c r="S836" s="286">
        <f t="shared" si="600"/>
        <v>0</v>
      </c>
      <c r="T836" s="213"/>
      <c r="U836" s="97"/>
    </row>
    <row r="837" spans="1:21" s="98" customFormat="1" ht="20.25" hidden="1" customHeight="1" x14ac:dyDescent="0.25">
      <c r="A837" s="167" t="s">
        <v>332</v>
      </c>
      <c r="B837" s="167"/>
      <c r="C837" s="167"/>
      <c r="D837" s="167"/>
      <c r="E837" s="180" t="s">
        <v>380</v>
      </c>
      <c r="F837" s="182" t="e">
        <f>+#REF!+#REF!+#REF!</f>
        <v>#REF!</v>
      </c>
      <c r="G837" s="182" t="e">
        <f>+#REF!+#REF!+Q837+R837+S837+#REF!</f>
        <v>#REF!</v>
      </c>
      <c r="H837" s="183" t="e">
        <f>+#REF!+#REF!+#REF!+#REF!+#REF!</f>
        <v>#REF!</v>
      </c>
      <c r="I837" s="108"/>
      <c r="J837" s="115"/>
      <c r="K837" s="115"/>
      <c r="L837" s="115"/>
      <c r="M837" s="176">
        <v>31332</v>
      </c>
      <c r="N837" s="177"/>
      <c r="O837" s="178" t="s">
        <v>38</v>
      </c>
      <c r="P837" s="177" t="s">
        <v>257</v>
      </c>
      <c r="Q837" s="287">
        <f t="shared" si="600"/>
        <v>0</v>
      </c>
      <c r="R837" s="287">
        <f t="shared" si="600"/>
        <v>0</v>
      </c>
      <c r="S837" s="287">
        <f t="shared" si="600"/>
        <v>0</v>
      </c>
      <c r="T837" s="213"/>
      <c r="U837" s="97"/>
    </row>
    <row r="838" spans="1:21" s="98" customFormat="1" ht="20.25" hidden="1" customHeight="1" x14ac:dyDescent="0.25">
      <c r="A838" s="166" t="s">
        <v>332</v>
      </c>
      <c r="B838" s="166"/>
      <c r="C838" s="166"/>
      <c r="D838" s="166"/>
      <c r="E838" s="166"/>
      <c r="F838" s="182" t="e">
        <f>+#REF!+#REF!+#REF!</f>
        <v>#REF!</v>
      </c>
      <c r="G838" s="182" t="e">
        <f>+#REF!+#REF!+Q838+R838+S838+#REF!</f>
        <v>#REF!</v>
      </c>
      <c r="H838" s="183" t="e">
        <f>+#REF!+#REF!+#REF!+#REF!+#REF!</f>
        <v>#REF!</v>
      </c>
      <c r="I838" s="108"/>
      <c r="J838" s="115"/>
      <c r="K838" s="115"/>
      <c r="L838" s="115"/>
      <c r="M838" s="9"/>
      <c r="N838" s="155">
        <v>313320</v>
      </c>
      <c r="O838" s="156" t="s">
        <v>38</v>
      </c>
      <c r="P838" s="157" t="s">
        <v>257</v>
      </c>
      <c r="Q838" s="289">
        <v>0</v>
      </c>
      <c r="R838" s="289"/>
      <c r="S838" s="289">
        <f>+Q838+R838</f>
        <v>0</v>
      </c>
      <c r="T838" s="213"/>
      <c r="U838" s="97"/>
    </row>
    <row r="839" spans="1:21" s="171" customFormat="1" ht="20.25" customHeight="1" x14ac:dyDescent="0.25">
      <c r="A839" s="167" t="s">
        <v>332</v>
      </c>
      <c r="B839" s="180" t="s">
        <v>345</v>
      </c>
      <c r="C839" s="180" t="s">
        <v>376</v>
      </c>
      <c r="D839" s="180" t="s">
        <v>379</v>
      </c>
      <c r="E839" s="180" t="s">
        <v>380</v>
      </c>
      <c r="F839" s="182" t="e">
        <f>+#REF!+#REF!+#REF!</f>
        <v>#REF!</v>
      </c>
      <c r="G839" s="182" t="e">
        <f>+#REF!+#REF!+Q839+R839+S839+#REF!</f>
        <v>#REF!</v>
      </c>
      <c r="H839" s="183" t="e">
        <f>+#REF!+#REF!+#REF!+#REF!+#REF!</f>
        <v>#REF!</v>
      </c>
      <c r="I839" s="231"/>
      <c r="J839" s="231">
        <v>32</v>
      </c>
      <c r="K839" s="231"/>
      <c r="L839" s="231"/>
      <c r="M839" s="231"/>
      <c r="N839" s="231"/>
      <c r="O839" s="257" t="s">
        <v>38</v>
      </c>
      <c r="P839" s="232" t="s">
        <v>7</v>
      </c>
      <c r="Q839" s="233">
        <v>22460</v>
      </c>
      <c r="R839" s="233">
        <v>-2550</v>
      </c>
      <c r="S839" s="233">
        <v>19910</v>
      </c>
      <c r="T839" s="213"/>
      <c r="U839" s="97"/>
    </row>
    <row r="840" spans="1:21" s="194" customFormat="1" ht="20.25" hidden="1" customHeight="1" x14ac:dyDescent="0.25">
      <c r="A840" s="172" t="s">
        <v>332</v>
      </c>
      <c r="B840" s="172"/>
      <c r="C840" s="195" t="s">
        <v>376</v>
      </c>
      <c r="D840" s="195" t="s">
        <v>379</v>
      </c>
      <c r="E840" s="195" t="s">
        <v>380</v>
      </c>
      <c r="F840" s="187" t="e">
        <f>+#REF!+#REF!+#REF!</f>
        <v>#REF!</v>
      </c>
      <c r="G840" s="187" t="e">
        <f>+#REF!+#REF!+Q840+R840+S840+#REF!</f>
        <v>#REF!</v>
      </c>
      <c r="H840" s="188" t="e">
        <f>+#REF!+#REF!+#REF!+#REF!+#REF!</f>
        <v>#REF!</v>
      </c>
      <c r="I840" s="108"/>
      <c r="J840" s="115"/>
      <c r="K840" s="115">
        <v>321</v>
      </c>
      <c r="L840" s="115"/>
      <c r="M840" s="115"/>
      <c r="N840" s="116"/>
      <c r="O840" s="10" t="s">
        <v>38</v>
      </c>
      <c r="P840" s="111" t="s">
        <v>137</v>
      </c>
      <c r="Q840" s="286">
        <f t="shared" ref="Q840" si="601">Q841+Q853+Q850</f>
        <v>438</v>
      </c>
      <c r="R840" s="286">
        <f>R841+R853+R850</f>
        <v>-318</v>
      </c>
      <c r="S840" s="286">
        <f t="shared" ref="S840" si="602">S841+S853+S850</f>
        <v>120</v>
      </c>
      <c r="T840" s="213"/>
      <c r="U840" s="97"/>
    </row>
    <row r="841" spans="1:21" s="98" customFormat="1" ht="20.25" hidden="1" customHeight="1" x14ac:dyDescent="0.25">
      <c r="A841" s="166" t="s">
        <v>332</v>
      </c>
      <c r="B841" s="166"/>
      <c r="C841" s="166"/>
      <c r="D841" s="180" t="s">
        <v>379</v>
      </c>
      <c r="E841" s="180" t="s">
        <v>380</v>
      </c>
      <c r="F841" s="182" t="e">
        <f>+#REF!+#REF!+#REF!</f>
        <v>#REF!</v>
      </c>
      <c r="G841" s="182" t="e">
        <f>+#REF!+#REF!+Q841+R841+S841+#REF!</f>
        <v>#REF!</v>
      </c>
      <c r="H841" s="183" t="e">
        <f>+#REF!+#REF!+#REF!+#REF!+#REF!</f>
        <v>#REF!</v>
      </c>
      <c r="I841" s="108"/>
      <c r="J841" s="115"/>
      <c r="K841" s="115"/>
      <c r="L841" s="115">
        <v>3211</v>
      </c>
      <c r="M841" s="9"/>
      <c r="N841" s="111"/>
      <c r="O841" s="10" t="s">
        <v>38</v>
      </c>
      <c r="P841" s="111" t="s">
        <v>138</v>
      </c>
      <c r="Q841" s="286">
        <f t="shared" ref="Q841" si="603">Q842+Q844+Q846+Q848</f>
        <v>438</v>
      </c>
      <c r="R841" s="286">
        <f>R842+R844+R846+R848</f>
        <v>-438</v>
      </c>
      <c r="S841" s="286">
        <f t="shared" ref="S841" si="604">S842+S844+S846+S848</f>
        <v>0</v>
      </c>
      <c r="T841" s="213"/>
      <c r="U841" s="97"/>
    </row>
    <row r="842" spans="1:21" s="98" customFormat="1" ht="20.25" hidden="1" customHeight="1" x14ac:dyDescent="0.25">
      <c r="A842" s="167" t="s">
        <v>332</v>
      </c>
      <c r="B842" s="167"/>
      <c r="C842" s="167"/>
      <c r="D842" s="167"/>
      <c r="E842" s="180" t="s">
        <v>380</v>
      </c>
      <c r="F842" s="182" t="e">
        <f>+#REF!+#REF!+#REF!</f>
        <v>#REF!</v>
      </c>
      <c r="G842" s="182" t="e">
        <f>+#REF!+#REF!+Q842+R842+S842+#REF!</f>
        <v>#REF!</v>
      </c>
      <c r="H842" s="183" t="e">
        <f>+#REF!+#REF!+#REF!+#REF!+#REF!</f>
        <v>#REF!</v>
      </c>
      <c r="I842" s="108"/>
      <c r="J842" s="115"/>
      <c r="K842" s="115"/>
      <c r="L842" s="115"/>
      <c r="M842" s="176">
        <v>32111</v>
      </c>
      <c r="N842" s="177"/>
      <c r="O842" s="178" t="s">
        <v>38</v>
      </c>
      <c r="P842" s="177" t="s">
        <v>139</v>
      </c>
      <c r="Q842" s="287">
        <f t="shared" ref="Q842:S842" si="605">Q843</f>
        <v>210</v>
      </c>
      <c r="R842" s="287">
        <f t="shared" si="605"/>
        <v>-210</v>
      </c>
      <c r="S842" s="287">
        <f t="shared" si="605"/>
        <v>0</v>
      </c>
      <c r="T842" s="213"/>
      <c r="U842" s="97"/>
    </row>
    <row r="843" spans="1:21" s="98" customFormat="1" ht="20.25" hidden="1" customHeight="1" x14ac:dyDescent="0.25">
      <c r="A843" s="166" t="s">
        <v>332</v>
      </c>
      <c r="B843" s="166"/>
      <c r="C843" s="166"/>
      <c r="D843" s="166"/>
      <c r="E843" s="166"/>
      <c r="F843" s="182" t="e">
        <f>+#REF!+#REF!+#REF!</f>
        <v>#REF!</v>
      </c>
      <c r="G843" s="182" t="e">
        <f>+#REF!+#REF!+Q843+R843+S843+#REF!</f>
        <v>#REF!</v>
      </c>
      <c r="H843" s="183" t="e">
        <f>+#REF!+#REF!+#REF!+#REF!+#REF!</f>
        <v>#REF!</v>
      </c>
      <c r="I843" s="108"/>
      <c r="J843" s="115"/>
      <c r="K843" s="115"/>
      <c r="L843" s="115"/>
      <c r="M843" s="9"/>
      <c r="N843" s="155">
        <v>321110</v>
      </c>
      <c r="O843" s="156" t="s">
        <v>38</v>
      </c>
      <c r="P843" s="157" t="s">
        <v>139</v>
      </c>
      <c r="Q843" s="289">
        <v>210</v>
      </c>
      <c r="R843" s="289">
        <v>-210</v>
      </c>
      <c r="S843" s="289">
        <f>+Q843+R843</f>
        <v>0</v>
      </c>
      <c r="T843" s="213"/>
      <c r="U843" s="97"/>
    </row>
    <row r="844" spans="1:21" s="98" customFormat="1" ht="20.25" hidden="1" customHeight="1" x14ac:dyDescent="0.25">
      <c r="A844" s="167" t="s">
        <v>332</v>
      </c>
      <c r="B844" s="167"/>
      <c r="C844" s="167"/>
      <c r="D844" s="167"/>
      <c r="E844" s="180" t="s">
        <v>380</v>
      </c>
      <c r="F844" s="182" t="e">
        <f>+#REF!+#REF!+#REF!</f>
        <v>#REF!</v>
      </c>
      <c r="G844" s="182" t="e">
        <f>+#REF!+#REF!+Q844+R844+S844+#REF!</f>
        <v>#REF!</v>
      </c>
      <c r="H844" s="183" t="e">
        <f>+#REF!+#REF!+#REF!+#REF!+#REF!</f>
        <v>#REF!</v>
      </c>
      <c r="I844" s="108"/>
      <c r="J844" s="115"/>
      <c r="K844" s="115"/>
      <c r="L844" s="115"/>
      <c r="M844" s="176">
        <v>32113</v>
      </c>
      <c r="N844" s="177"/>
      <c r="O844" s="178" t="s">
        <v>38</v>
      </c>
      <c r="P844" s="177" t="s">
        <v>140</v>
      </c>
      <c r="Q844" s="287">
        <f t="shared" ref="Q844:S844" si="606">+Q845</f>
        <v>228</v>
      </c>
      <c r="R844" s="287">
        <f t="shared" si="606"/>
        <v>-228</v>
      </c>
      <c r="S844" s="287">
        <f t="shared" si="606"/>
        <v>0</v>
      </c>
      <c r="T844" s="213"/>
      <c r="U844" s="97"/>
    </row>
    <row r="845" spans="1:21" s="98" customFormat="1" ht="20.25" hidden="1" customHeight="1" x14ac:dyDescent="0.25">
      <c r="A845" s="166" t="s">
        <v>332</v>
      </c>
      <c r="B845" s="166"/>
      <c r="C845" s="166"/>
      <c r="D845" s="166"/>
      <c r="E845" s="166"/>
      <c r="F845" s="182" t="e">
        <f>+#REF!+#REF!+#REF!</f>
        <v>#REF!</v>
      </c>
      <c r="G845" s="182" t="e">
        <f>+#REF!+#REF!+Q845+R845+S845+#REF!</f>
        <v>#REF!</v>
      </c>
      <c r="H845" s="183" t="e">
        <f>+#REF!+#REF!+#REF!+#REF!+#REF!</f>
        <v>#REF!</v>
      </c>
      <c r="I845" s="108"/>
      <c r="J845" s="115"/>
      <c r="K845" s="115"/>
      <c r="L845" s="115"/>
      <c r="M845" s="9"/>
      <c r="N845" s="155">
        <v>321130</v>
      </c>
      <c r="O845" s="156" t="s">
        <v>38</v>
      </c>
      <c r="P845" s="157" t="s">
        <v>140</v>
      </c>
      <c r="Q845" s="289">
        <v>228</v>
      </c>
      <c r="R845" s="289">
        <v>-228</v>
      </c>
      <c r="S845" s="289">
        <f>+Q845+R845</f>
        <v>0</v>
      </c>
      <c r="T845" s="213"/>
      <c r="U845" s="97"/>
    </row>
    <row r="846" spans="1:21" s="98" customFormat="1" ht="20.25" hidden="1" customHeight="1" x14ac:dyDescent="0.25">
      <c r="A846" s="167" t="s">
        <v>332</v>
      </c>
      <c r="B846" s="167"/>
      <c r="C846" s="167"/>
      <c r="D846" s="167"/>
      <c r="E846" s="180" t="s">
        <v>380</v>
      </c>
      <c r="F846" s="182" t="e">
        <f>+#REF!+#REF!+#REF!</f>
        <v>#REF!</v>
      </c>
      <c r="G846" s="182" t="e">
        <f>+#REF!+#REF!+Q846+R846+S846+#REF!</f>
        <v>#REF!</v>
      </c>
      <c r="H846" s="183" t="e">
        <f>+#REF!+#REF!+#REF!+#REF!+#REF!</f>
        <v>#REF!</v>
      </c>
      <c r="I846" s="108"/>
      <c r="J846" s="115"/>
      <c r="K846" s="115"/>
      <c r="L846" s="115"/>
      <c r="M846" s="176">
        <v>32115</v>
      </c>
      <c r="N846" s="177"/>
      <c r="O846" s="178" t="s">
        <v>38</v>
      </c>
      <c r="P846" s="177" t="s">
        <v>141</v>
      </c>
      <c r="Q846" s="287">
        <f t="shared" ref="Q846:S846" si="607">Q847</f>
        <v>0</v>
      </c>
      <c r="R846" s="287">
        <f t="shared" si="607"/>
        <v>0</v>
      </c>
      <c r="S846" s="287">
        <f t="shared" si="607"/>
        <v>0</v>
      </c>
      <c r="T846" s="213"/>
      <c r="U846" s="97"/>
    </row>
    <row r="847" spans="1:21" s="98" customFormat="1" ht="20.25" hidden="1" customHeight="1" x14ac:dyDescent="0.25">
      <c r="A847" s="166" t="s">
        <v>332</v>
      </c>
      <c r="B847" s="166"/>
      <c r="C847" s="166"/>
      <c r="D847" s="166"/>
      <c r="E847" s="166"/>
      <c r="F847" s="182" t="e">
        <f>+#REF!+#REF!+#REF!</f>
        <v>#REF!</v>
      </c>
      <c r="G847" s="182" t="e">
        <f>+#REF!+#REF!+Q847+R847+S847+#REF!</f>
        <v>#REF!</v>
      </c>
      <c r="H847" s="183" t="e">
        <f>+#REF!+#REF!+#REF!+#REF!+#REF!</f>
        <v>#REF!</v>
      </c>
      <c r="I847" s="108"/>
      <c r="J847" s="115"/>
      <c r="K847" s="115"/>
      <c r="L847" s="115"/>
      <c r="M847" s="9"/>
      <c r="N847" s="155">
        <v>321150</v>
      </c>
      <c r="O847" s="156" t="s">
        <v>38</v>
      </c>
      <c r="P847" s="157" t="s">
        <v>141</v>
      </c>
      <c r="Q847" s="289">
        <v>0</v>
      </c>
      <c r="R847" s="289"/>
      <c r="S847" s="289">
        <f>+Q847+R847</f>
        <v>0</v>
      </c>
      <c r="T847" s="213"/>
      <c r="U847" s="97"/>
    </row>
    <row r="848" spans="1:21" s="98" customFormat="1" ht="20.25" hidden="1" customHeight="1" x14ac:dyDescent="0.25">
      <c r="A848" s="166" t="s">
        <v>332</v>
      </c>
      <c r="B848" s="167"/>
      <c r="C848" s="167"/>
      <c r="D848" s="167"/>
      <c r="E848" s="180" t="s">
        <v>380</v>
      </c>
      <c r="F848" s="182" t="e">
        <f>+#REF!+#REF!+#REF!</f>
        <v>#REF!</v>
      </c>
      <c r="G848" s="182" t="e">
        <f>+#REF!+#REF!+Q848+R848+S848+#REF!</f>
        <v>#REF!</v>
      </c>
      <c r="H848" s="183" t="e">
        <f>+#REF!+#REF!+#REF!+#REF!+#REF!</f>
        <v>#REF!</v>
      </c>
      <c r="I848" s="108"/>
      <c r="J848" s="115"/>
      <c r="K848" s="115"/>
      <c r="L848" s="115"/>
      <c r="M848" s="176">
        <v>32119</v>
      </c>
      <c r="N848" s="177"/>
      <c r="O848" s="178" t="s">
        <v>38</v>
      </c>
      <c r="P848" s="177" t="s">
        <v>142</v>
      </c>
      <c r="Q848" s="287">
        <f t="shared" ref="Q848:S848" si="608">Q849</f>
        <v>0</v>
      </c>
      <c r="R848" s="287">
        <f t="shared" si="608"/>
        <v>0</v>
      </c>
      <c r="S848" s="287">
        <f t="shared" si="608"/>
        <v>0</v>
      </c>
      <c r="T848" s="213"/>
      <c r="U848" s="97"/>
    </row>
    <row r="849" spans="1:21" s="98" customFormat="1" ht="20.25" hidden="1" customHeight="1" x14ac:dyDescent="0.25">
      <c r="A849" s="166" t="s">
        <v>332</v>
      </c>
      <c r="B849" s="166"/>
      <c r="C849" s="166"/>
      <c r="D849" s="166"/>
      <c r="E849" s="166"/>
      <c r="F849" s="182" t="e">
        <f>+#REF!+#REF!+#REF!</f>
        <v>#REF!</v>
      </c>
      <c r="G849" s="182" t="e">
        <f>+#REF!+#REF!+Q849+R849+S849+#REF!</f>
        <v>#REF!</v>
      </c>
      <c r="H849" s="183" t="e">
        <f>+#REF!+#REF!+#REF!+#REF!+#REF!</f>
        <v>#REF!</v>
      </c>
      <c r="I849" s="116"/>
      <c r="J849" s="115"/>
      <c r="K849" s="115"/>
      <c r="L849" s="115"/>
      <c r="M849" s="9"/>
      <c r="N849" s="155">
        <v>321190</v>
      </c>
      <c r="O849" s="156" t="s">
        <v>38</v>
      </c>
      <c r="P849" s="157" t="s">
        <v>142</v>
      </c>
      <c r="Q849" s="289">
        <v>0</v>
      </c>
      <c r="R849" s="289"/>
      <c r="S849" s="289">
        <f>+Q849+R849</f>
        <v>0</v>
      </c>
      <c r="T849" s="213"/>
      <c r="U849" s="97"/>
    </row>
    <row r="850" spans="1:21" s="98" customFormat="1" ht="20.25" hidden="1" customHeight="1" x14ac:dyDescent="0.25">
      <c r="A850" s="166" t="s">
        <v>332</v>
      </c>
      <c r="B850" s="166"/>
      <c r="C850" s="166"/>
      <c r="D850" s="180" t="s">
        <v>379</v>
      </c>
      <c r="E850" s="180" t="s">
        <v>380</v>
      </c>
      <c r="F850" s="182" t="e">
        <f>+#REF!+#REF!+#REF!</f>
        <v>#REF!</v>
      </c>
      <c r="G850" s="182" t="e">
        <f>+#REF!+#REF!+Q850+R850+S850+#REF!</f>
        <v>#REF!</v>
      </c>
      <c r="H850" s="183" t="e">
        <f>+#REF!+#REF!+#REF!+#REF!+#REF!</f>
        <v>#REF!</v>
      </c>
      <c r="I850" s="116"/>
      <c r="J850" s="115"/>
      <c r="K850" s="115"/>
      <c r="L850" s="115">
        <v>3212</v>
      </c>
      <c r="M850" s="115"/>
      <c r="N850" s="116"/>
      <c r="O850" s="10" t="s">
        <v>38</v>
      </c>
      <c r="P850" s="111" t="s">
        <v>143</v>
      </c>
      <c r="Q850" s="286">
        <f t="shared" ref="Q850" si="609">Q851+Q853</f>
        <v>0</v>
      </c>
      <c r="R850" s="286">
        <f>+R851</f>
        <v>0</v>
      </c>
      <c r="S850" s="286">
        <f>+S851</f>
        <v>0</v>
      </c>
      <c r="T850" s="213"/>
      <c r="U850" s="97"/>
    </row>
    <row r="851" spans="1:21" s="98" customFormat="1" ht="20.25" hidden="1" customHeight="1" x14ac:dyDescent="0.25">
      <c r="A851" s="166" t="s">
        <v>332</v>
      </c>
      <c r="B851" s="167"/>
      <c r="C851" s="167"/>
      <c r="D851" s="167"/>
      <c r="E851" s="180" t="s">
        <v>380</v>
      </c>
      <c r="F851" s="182" t="e">
        <f>+#REF!+#REF!+#REF!</f>
        <v>#REF!</v>
      </c>
      <c r="G851" s="182" t="e">
        <f>+#REF!+#REF!+Q851+R851+S851+#REF!</f>
        <v>#REF!</v>
      </c>
      <c r="H851" s="183" t="e">
        <f>+#REF!+#REF!+#REF!+#REF!+#REF!</f>
        <v>#REF!</v>
      </c>
      <c r="I851" s="108"/>
      <c r="J851" s="115"/>
      <c r="K851" s="115"/>
      <c r="L851" s="115"/>
      <c r="M851" s="176">
        <v>32121</v>
      </c>
      <c r="N851" s="177"/>
      <c r="O851" s="178" t="s">
        <v>38</v>
      </c>
      <c r="P851" s="177" t="s">
        <v>144</v>
      </c>
      <c r="Q851" s="287">
        <f t="shared" ref="Q851:S851" si="610">Q852</f>
        <v>0</v>
      </c>
      <c r="R851" s="287">
        <f t="shared" si="610"/>
        <v>0</v>
      </c>
      <c r="S851" s="287">
        <f t="shared" si="610"/>
        <v>0</v>
      </c>
      <c r="T851" s="213"/>
      <c r="U851" s="97"/>
    </row>
    <row r="852" spans="1:21" s="98" customFormat="1" ht="20.25" hidden="1" customHeight="1" x14ac:dyDescent="0.25">
      <c r="A852" s="166" t="s">
        <v>332</v>
      </c>
      <c r="B852" s="166"/>
      <c r="C852" s="166"/>
      <c r="D852" s="166"/>
      <c r="E852" s="166"/>
      <c r="F852" s="182" t="e">
        <f>+#REF!+#REF!+#REF!</f>
        <v>#REF!</v>
      </c>
      <c r="G852" s="182" t="e">
        <f>+#REF!+#REF!+Q852+R852+S852+#REF!</f>
        <v>#REF!</v>
      </c>
      <c r="H852" s="183" t="e">
        <f>+#REF!+#REF!+#REF!+#REF!+#REF!</f>
        <v>#REF!</v>
      </c>
      <c r="I852" s="116"/>
      <c r="J852" s="115"/>
      <c r="K852" s="115"/>
      <c r="L852" s="115"/>
      <c r="M852" s="9"/>
      <c r="N852" s="155">
        <v>321210</v>
      </c>
      <c r="O852" s="156" t="s">
        <v>38</v>
      </c>
      <c r="P852" s="157" t="s">
        <v>144</v>
      </c>
      <c r="Q852" s="289">
        <v>0</v>
      </c>
      <c r="R852" s="289"/>
      <c r="S852" s="289">
        <f>+Q852+R852</f>
        <v>0</v>
      </c>
      <c r="T852" s="213"/>
      <c r="U852" s="97"/>
    </row>
    <row r="853" spans="1:21" s="98" customFormat="1" ht="20.25" hidden="1" customHeight="1" x14ac:dyDescent="0.25">
      <c r="A853" s="166" t="s">
        <v>332</v>
      </c>
      <c r="B853" s="166"/>
      <c r="C853" s="166"/>
      <c r="D853" s="180" t="s">
        <v>379</v>
      </c>
      <c r="E853" s="180" t="s">
        <v>380</v>
      </c>
      <c r="F853" s="182" t="e">
        <f>+#REF!+#REF!+#REF!</f>
        <v>#REF!</v>
      </c>
      <c r="G853" s="182" t="e">
        <f>+#REF!+#REF!+Q853+R853+S853+#REF!</f>
        <v>#REF!</v>
      </c>
      <c r="H853" s="183" t="e">
        <f>+#REF!+#REF!+#REF!+#REF!+#REF!</f>
        <v>#REF!</v>
      </c>
      <c r="I853" s="108"/>
      <c r="J853" s="115"/>
      <c r="K853" s="115"/>
      <c r="L853" s="115">
        <v>3213</v>
      </c>
      <c r="M853" s="9"/>
      <c r="N853" s="111"/>
      <c r="O853" s="10" t="s">
        <v>38</v>
      </c>
      <c r="P853" s="111" t="s">
        <v>146</v>
      </c>
      <c r="Q853" s="286">
        <f t="shared" ref="Q853:R853" si="611">Q854+Q857</f>
        <v>0</v>
      </c>
      <c r="R853" s="286">
        <f t="shared" si="611"/>
        <v>120</v>
      </c>
      <c r="S853" s="286">
        <f t="shared" ref="S853" si="612">S854+S857</f>
        <v>120</v>
      </c>
      <c r="T853" s="213"/>
      <c r="U853" s="97"/>
    </row>
    <row r="854" spans="1:21" s="98" customFormat="1" ht="20.25" hidden="1" customHeight="1" x14ac:dyDescent="0.25">
      <c r="A854" s="167" t="s">
        <v>332</v>
      </c>
      <c r="B854" s="167"/>
      <c r="C854" s="167"/>
      <c r="D854" s="167"/>
      <c r="E854" s="180" t="s">
        <v>380</v>
      </c>
      <c r="F854" s="182" t="e">
        <f>+#REF!+#REF!+#REF!</f>
        <v>#REF!</v>
      </c>
      <c r="G854" s="182" t="e">
        <f>+#REF!+#REF!+Q854+R854+S854+#REF!</f>
        <v>#REF!</v>
      </c>
      <c r="H854" s="183" t="e">
        <f>+#REF!+#REF!+#REF!+#REF!+#REF!</f>
        <v>#REF!</v>
      </c>
      <c r="I854" s="108"/>
      <c r="J854" s="115"/>
      <c r="K854" s="115"/>
      <c r="L854" s="115"/>
      <c r="M854" s="176">
        <v>32131</v>
      </c>
      <c r="N854" s="177"/>
      <c r="O854" s="178" t="s">
        <v>38</v>
      </c>
      <c r="P854" s="177" t="s">
        <v>147</v>
      </c>
      <c r="Q854" s="287">
        <f t="shared" ref="Q854:S854" si="613">Q855</f>
        <v>0</v>
      </c>
      <c r="R854" s="287">
        <f t="shared" si="613"/>
        <v>120</v>
      </c>
      <c r="S854" s="287">
        <f t="shared" si="613"/>
        <v>120</v>
      </c>
      <c r="T854" s="213"/>
      <c r="U854" s="97"/>
    </row>
    <row r="855" spans="1:21" s="98" customFormat="1" ht="20.25" hidden="1" customHeight="1" x14ac:dyDescent="0.25">
      <c r="A855" s="166" t="s">
        <v>332</v>
      </c>
      <c r="B855" s="166"/>
      <c r="C855" s="166"/>
      <c r="D855" s="166"/>
      <c r="E855" s="166"/>
      <c r="F855" s="182" t="e">
        <f>+#REF!+#REF!+#REF!</f>
        <v>#REF!</v>
      </c>
      <c r="G855" s="182" t="e">
        <f>+#REF!+#REF!+Q855+R855+S855+#REF!</f>
        <v>#REF!</v>
      </c>
      <c r="H855" s="183" t="e">
        <f>+#REF!+#REF!+#REF!+#REF!+#REF!</f>
        <v>#REF!</v>
      </c>
      <c r="I855" s="108"/>
      <c r="J855" s="115"/>
      <c r="K855" s="115"/>
      <c r="L855" s="115"/>
      <c r="M855" s="9"/>
      <c r="N855" s="155">
        <v>321310</v>
      </c>
      <c r="O855" s="156" t="s">
        <v>38</v>
      </c>
      <c r="P855" s="157" t="s">
        <v>148</v>
      </c>
      <c r="Q855" s="289">
        <v>0</v>
      </c>
      <c r="R855" s="289">
        <v>120</v>
      </c>
      <c r="S855" s="289">
        <f t="shared" ref="S855:S856" si="614">+Q855+R855</f>
        <v>120</v>
      </c>
      <c r="T855" s="213"/>
      <c r="U855" s="97"/>
    </row>
    <row r="856" spans="1:21" s="98" customFormat="1" ht="20.25" hidden="1" customHeight="1" x14ac:dyDescent="0.25">
      <c r="A856" s="166" t="s">
        <v>332</v>
      </c>
      <c r="B856" s="166"/>
      <c r="C856" s="166"/>
      <c r="D856" s="166"/>
      <c r="E856" s="166"/>
      <c r="F856" s="182" t="e">
        <f>+#REF!+#REF!+#REF!</f>
        <v>#REF!</v>
      </c>
      <c r="G856" s="182" t="e">
        <f>+#REF!+#REF!+Q856+R856+S856+#REF!</f>
        <v>#REF!</v>
      </c>
      <c r="H856" s="183" t="e">
        <f>+#REF!+#REF!+#REF!+#REF!+#REF!</f>
        <v>#REF!</v>
      </c>
      <c r="I856" s="108"/>
      <c r="J856" s="115"/>
      <c r="K856" s="115"/>
      <c r="L856" s="115"/>
      <c r="M856" s="9"/>
      <c r="N856" s="155">
        <v>321311</v>
      </c>
      <c r="O856" s="156" t="s">
        <v>38</v>
      </c>
      <c r="P856" s="157" t="s">
        <v>149</v>
      </c>
      <c r="Q856" s="289">
        <v>0</v>
      </c>
      <c r="R856" s="289"/>
      <c r="S856" s="289">
        <f t="shared" si="614"/>
        <v>0</v>
      </c>
      <c r="T856" s="213"/>
      <c r="U856" s="97"/>
    </row>
    <row r="857" spans="1:21" s="98" customFormat="1" ht="20.25" hidden="1" customHeight="1" x14ac:dyDescent="0.25">
      <c r="A857" s="167" t="s">
        <v>332</v>
      </c>
      <c r="B857" s="167"/>
      <c r="C857" s="167"/>
      <c r="D857" s="167"/>
      <c r="E857" s="180" t="s">
        <v>380</v>
      </c>
      <c r="F857" s="182" t="e">
        <f>+#REF!+#REF!+#REF!</f>
        <v>#REF!</v>
      </c>
      <c r="G857" s="182" t="e">
        <f>+#REF!+#REF!+Q857+R857+S857+#REF!</f>
        <v>#REF!</v>
      </c>
      <c r="H857" s="183" t="e">
        <f>+#REF!+#REF!+#REF!+#REF!+#REF!</f>
        <v>#REF!</v>
      </c>
      <c r="I857" s="108"/>
      <c r="J857" s="115"/>
      <c r="K857" s="115"/>
      <c r="L857" s="115"/>
      <c r="M857" s="176">
        <v>32132</v>
      </c>
      <c r="N857" s="177"/>
      <c r="O857" s="178" t="s">
        <v>38</v>
      </c>
      <c r="P857" s="177" t="s">
        <v>150</v>
      </c>
      <c r="Q857" s="287">
        <v>0</v>
      </c>
      <c r="R857" s="287">
        <v>0</v>
      </c>
      <c r="S857" s="287">
        <v>0</v>
      </c>
      <c r="T857" s="213"/>
      <c r="U857" s="97"/>
    </row>
    <row r="858" spans="1:21" s="98" customFormat="1" ht="20.25" hidden="1" customHeight="1" x14ac:dyDescent="0.25">
      <c r="A858" s="166" t="s">
        <v>332</v>
      </c>
      <c r="B858" s="166"/>
      <c r="C858" s="166"/>
      <c r="D858" s="166"/>
      <c r="E858" s="166"/>
      <c r="F858" s="182" t="e">
        <f>+#REF!+#REF!+#REF!</f>
        <v>#REF!</v>
      </c>
      <c r="G858" s="182" t="e">
        <f>+#REF!+#REF!+Q858+R858+S858+#REF!</f>
        <v>#REF!</v>
      </c>
      <c r="H858" s="183" t="e">
        <f>+#REF!+#REF!+#REF!+#REF!+#REF!</f>
        <v>#REF!</v>
      </c>
      <c r="I858" s="108"/>
      <c r="J858" s="115"/>
      <c r="K858" s="115"/>
      <c r="L858" s="115"/>
      <c r="M858" s="9"/>
      <c r="N858" s="155">
        <v>321320</v>
      </c>
      <c r="O858" s="156" t="s">
        <v>38</v>
      </c>
      <c r="P858" s="157" t="s">
        <v>150</v>
      </c>
      <c r="Q858" s="289">
        <v>0</v>
      </c>
      <c r="R858" s="289"/>
      <c r="S858" s="289">
        <f>+Q858+R858</f>
        <v>0</v>
      </c>
      <c r="T858" s="213"/>
      <c r="U858" s="97"/>
    </row>
    <row r="859" spans="1:21" s="194" customFormat="1" ht="20.25" hidden="1" customHeight="1" x14ac:dyDescent="0.25">
      <c r="A859" s="172" t="s">
        <v>332</v>
      </c>
      <c r="B859" s="172"/>
      <c r="C859" s="195" t="s">
        <v>376</v>
      </c>
      <c r="D859" s="195" t="s">
        <v>379</v>
      </c>
      <c r="E859" s="195" t="s">
        <v>380</v>
      </c>
      <c r="F859" s="187" t="e">
        <f>+#REF!+#REF!+#REF!</f>
        <v>#REF!</v>
      </c>
      <c r="G859" s="187" t="e">
        <f>+#REF!+#REF!+Q859+R859+S859+#REF!</f>
        <v>#REF!</v>
      </c>
      <c r="H859" s="188" t="e">
        <f>+#REF!+#REF!+#REF!+#REF!+#REF!</f>
        <v>#REF!</v>
      </c>
      <c r="I859" s="108"/>
      <c r="J859" s="115"/>
      <c r="K859" s="115">
        <v>322</v>
      </c>
      <c r="L859" s="115"/>
      <c r="M859" s="115"/>
      <c r="N859" s="116"/>
      <c r="O859" s="10" t="s">
        <v>38</v>
      </c>
      <c r="P859" s="111" t="s">
        <v>151</v>
      </c>
      <c r="Q859" s="286">
        <f t="shared" ref="Q859:R859" si="615">Q860+Q870+Q875</f>
        <v>4882</v>
      </c>
      <c r="R859" s="286">
        <f t="shared" si="615"/>
        <v>973</v>
      </c>
      <c r="S859" s="286">
        <f t="shared" ref="S859" si="616">S860+S870+S875</f>
        <v>5855</v>
      </c>
      <c r="T859" s="213"/>
      <c r="U859" s="97"/>
    </row>
    <row r="860" spans="1:21" s="98" customFormat="1" ht="20.25" hidden="1" customHeight="1" x14ac:dyDescent="0.25">
      <c r="A860" s="166" t="s">
        <v>332</v>
      </c>
      <c r="B860" s="166"/>
      <c r="C860" s="166"/>
      <c r="D860" s="180" t="s">
        <v>379</v>
      </c>
      <c r="E860" s="180" t="s">
        <v>380</v>
      </c>
      <c r="F860" s="182" t="e">
        <f>+#REF!+#REF!+#REF!</f>
        <v>#REF!</v>
      </c>
      <c r="G860" s="182" t="e">
        <f>+#REF!+#REF!+Q860+R860+S860+#REF!</f>
        <v>#REF!</v>
      </c>
      <c r="H860" s="183" t="e">
        <f>+#REF!+#REF!+#REF!+#REF!+#REF!</f>
        <v>#REF!</v>
      </c>
      <c r="I860" s="108"/>
      <c r="J860" s="115"/>
      <c r="K860" s="115"/>
      <c r="L860" s="115">
        <v>3221</v>
      </c>
      <c r="M860" s="9"/>
      <c r="N860" s="111"/>
      <c r="O860" s="10" t="s">
        <v>38</v>
      </c>
      <c r="P860" s="111" t="s">
        <v>152</v>
      </c>
      <c r="Q860" s="286">
        <f t="shared" ref="Q860:R860" si="617">Q861+Q866+Q868+Q864</f>
        <v>380</v>
      </c>
      <c r="R860" s="286">
        <f t="shared" si="617"/>
        <v>370</v>
      </c>
      <c r="S860" s="286">
        <f t="shared" ref="S860" si="618">S861+S866+S868+S864</f>
        <v>750</v>
      </c>
      <c r="T860" s="213"/>
      <c r="U860" s="97"/>
    </row>
    <row r="861" spans="1:21" s="98" customFormat="1" ht="20.25" hidden="1" customHeight="1" x14ac:dyDescent="0.25">
      <c r="A861" s="167" t="s">
        <v>332</v>
      </c>
      <c r="B861" s="167"/>
      <c r="C861" s="167"/>
      <c r="D861" s="167"/>
      <c r="E861" s="180" t="s">
        <v>380</v>
      </c>
      <c r="F861" s="182" t="e">
        <f>+#REF!+#REF!+#REF!</f>
        <v>#REF!</v>
      </c>
      <c r="G861" s="182" t="e">
        <f>+#REF!+#REF!+Q861+R861+S861+#REF!</f>
        <v>#REF!</v>
      </c>
      <c r="H861" s="183" t="e">
        <f>+#REF!+#REF!+#REF!+#REF!+#REF!</f>
        <v>#REF!</v>
      </c>
      <c r="I861" s="108"/>
      <c r="J861" s="115"/>
      <c r="K861" s="115"/>
      <c r="L861" s="115"/>
      <c r="M861" s="176">
        <v>32211</v>
      </c>
      <c r="N861" s="177"/>
      <c r="O861" s="178" t="s">
        <v>38</v>
      </c>
      <c r="P861" s="177" t="s">
        <v>153</v>
      </c>
      <c r="Q861" s="287">
        <f t="shared" ref="Q861:R861" si="619">Q863+Q862</f>
        <v>380</v>
      </c>
      <c r="R861" s="287">
        <f t="shared" si="619"/>
        <v>370</v>
      </c>
      <c r="S861" s="287">
        <f t="shared" ref="S861" si="620">S863+S862</f>
        <v>750</v>
      </c>
      <c r="T861" s="213"/>
      <c r="U861" s="97"/>
    </row>
    <row r="862" spans="1:21" s="98" customFormat="1" ht="20.25" hidden="1" customHeight="1" x14ac:dyDescent="0.25">
      <c r="A862" s="166" t="s">
        <v>332</v>
      </c>
      <c r="B862" s="166"/>
      <c r="C862" s="166"/>
      <c r="D862" s="166"/>
      <c r="E862" s="166"/>
      <c r="F862" s="182" t="e">
        <f>+#REF!+#REF!+#REF!</f>
        <v>#REF!</v>
      </c>
      <c r="G862" s="182" t="e">
        <f>+#REF!+#REF!+Q862+R862+S862+#REF!</f>
        <v>#REF!</v>
      </c>
      <c r="H862" s="183" t="e">
        <f>+#REF!+#REF!+#REF!+#REF!+#REF!</f>
        <v>#REF!</v>
      </c>
      <c r="I862" s="108"/>
      <c r="J862" s="115"/>
      <c r="K862" s="115"/>
      <c r="L862" s="115"/>
      <c r="M862" s="9"/>
      <c r="N862" s="155">
        <v>322110</v>
      </c>
      <c r="O862" s="156" t="s">
        <v>38</v>
      </c>
      <c r="P862" s="157" t="s">
        <v>153</v>
      </c>
      <c r="Q862" s="289">
        <v>380</v>
      </c>
      <c r="R862" s="289">
        <v>370</v>
      </c>
      <c r="S862" s="289">
        <f t="shared" ref="S862:S863" si="621">+Q862+R862</f>
        <v>750</v>
      </c>
      <c r="T862" s="213"/>
      <c r="U862" s="97"/>
    </row>
    <row r="863" spans="1:21" s="98" customFormat="1" ht="20.25" hidden="1" customHeight="1" x14ac:dyDescent="0.25">
      <c r="A863" s="166" t="s">
        <v>332</v>
      </c>
      <c r="B863" s="166"/>
      <c r="C863" s="166"/>
      <c r="D863" s="166"/>
      <c r="E863" s="166"/>
      <c r="F863" s="182" t="e">
        <f>+#REF!+#REF!+#REF!</f>
        <v>#REF!</v>
      </c>
      <c r="G863" s="182" t="e">
        <f>+#REF!+#REF!+Q863+R863+S863+#REF!</f>
        <v>#REF!</v>
      </c>
      <c r="H863" s="183" t="e">
        <f>+#REF!+#REF!+#REF!+#REF!+#REF!</f>
        <v>#REF!</v>
      </c>
      <c r="I863" s="108"/>
      <c r="J863" s="115"/>
      <c r="K863" s="115"/>
      <c r="L863" s="115"/>
      <c r="M863" s="9"/>
      <c r="N863" s="155">
        <v>322111</v>
      </c>
      <c r="O863" s="156" t="s">
        <v>38</v>
      </c>
      <c r="P863" s="157" t="s">
        <v>155</v>
      </c>
      <c r="Q863" s="289">
        <v>0</v>
      </c>
      <c r="R863" s="289"/>
      <c r="S863" s="289">
        <f t="shared" si="621"/>
        <v>0</v>
      </c>
      <c r="T863" s="213"/>
      <c r="U863" s="97"/>
    </row>
    <row r="864" spans="1:21" s="98" customFormat="1" ht="20.25" hidden="1" customHeight="1" x14ac:dyDescent="0.25">
      <c r="A864" s="167" t="s">
        <v>332</v>
      </c>
      <c r="B864" s="167"/>
      <c r="C864" s="167"/>
      <c r="D864" s="167"/>
      <c r="E864" s="180" t="s">
        <v>380</v>
      </c>
      <c r="F864" s="182" t="e">
        <f>+#REF!+#REF!+#REF!</f>
        <v>#REF!</v>
      </c>
      <c r="G864" s="182" t="e">
        <f>+#REF!+#REF!+Q864+R864+S864+#REF!</f>
        <v>#REF!</v>
      </c>
      <c r="H864" s="183" t="e">
        <f>+#REF!+#REF!+#REF!+#REF!+#REF!</f>
        <v>#REF!</v>
      </c>
      <c r="I864" s="108"/>
      <c r="J864" s="115"/>
      <c r="K864" s="115"/>
      <c r="L864" s="115"/>
      <c r="M864" s="176">
        <v>32212</v>
      </c>
      <c r="N864" s="177"/>
      <c r="O864" s="178" t="s">
        <v>38</v>
      </c>
      <c r="P864" s="177" t="s">
        <v>160</v>
      </c>
      <c r="Q864" s="287">
        <f t="shared" ref="Q864:S864" si="622">+Q865</f>
        <v>0</v>
      </c>
      <c r="R864" s="287">
        <f t="shared" si="622"/>
        <v>0</v>
      </c>
      <c r="S864" s="287">
        <f t="shared" si="622"/>
        <v>0</v>
      </c>
      <c r="T864" s="213"/>
      <c r="U864" s="97"/>
    </row>
    <row r="865" spans="1:21" s="98" customFormat="1" ht="20.25" hidden="1" customHeight="1" x14ac:dyDescent="0.25">
      <c r="A865" s="166" t="s">
        <v>332</v>
      </c>
      <c r="B865" s="166"/>
      <c r="C865" s="166"/>
      <c r="D865" s="166"/>
      <c r="E865" s="166"/>
      <c r="F865" s="182" t="e">
        <f>+#REF!+#REF!+#REF!</f>
        <v>#REF!</v>
      </c>
      <c r="G865" s="182" t="e">
        <f>+#REF!+#REF!+Q865+R865+S865+#REF!</f>
        <v>#REF!</v>
      </c>
      <c r="H865" s="183" t="e">
        <f>+#REF!+#REF!+#REF!+#REF!+#REF!</f>
        <v>#REF!</v>
      </c>
      <c r="I865" s="108"/>
      <c r="J865" s="115"/>
      <c r="K865" s="115"/>
      <c r="L865" s="115"/>
      <c r="M865" s="9"/>
      <c r="N865" s="155">
        <v>322120</v>
      </c>
      <c r="O865" s="156" t="s">
        <v>38</v>
      </c>
      <c r="P865" s="157" t="s">
        <v>160</v>
      </c>
      <c r="Q865" s="289">
        <v>0</v>
      </c>
      <c r="R865" s="289"/>
      <c r="S865" s="289">
        <f>+Q865+R865</f>
        <v>0</v>
      </c>
      <c r="T865" s="213"/>
      <c r="U865" s="97"/>
    </row>
    <row r="866" spans="1:21" s="98" customFormat="1" ht="20.25" hidden="1" customHeight="1" x14ac:dyDescent="0.25">
      <c r="A866" s="167" t="s">
        <v>332</v>
      </c>
      <c r="B866" s="167"/>
      <c r="C866" s="167"/>
      <c r="D866" s="167"/>
      <c r="E866" s="180" t="s">
        <v>380</v>
      </c>
      <c r="F866" s="182" t="e">
        <f>+#REF!+#REF!+#REF!</f>
        <v>#REF!</v>
      </c>
      <c r="G866" s="182" t="e">
        <f>+#REF!+#REF!+Q866+R866+S866+#REF!</f>
        <v>#REF!</v>
      </c>
      <c r="H866" s="183" t="e">
        <f>+#REF!+#REF!+#REF!+#REF!+#REF!</f>
        <v>#REF!</v>
      </c>
      <c r="I866" s="108"/>
      <c r="J866" s="115"/>
      <c r="K866" s="115"/>
      <c r="L866" s="115"/>
      <c r="M866" s="176">
        <v>32214</v>
      </c>
      <c r="N866" s="177"/>
      <c r="O866" s="178" t="s">
        <v>38</v>
      </c>
      <c r="P866" s="177" t="s">
        <v>161</v>
      </c>
      <c r="Q866" s="287">
        <f t="shared" ref="Q866:S866" si="623">Q867</f>
        <v>0</v>
      </c>
      <c r="R866" s="287">
        <f t="shared" si="623"/>
        <v>0</v>
      </c>
      <c r="S866" s="287">
        <f t="shared" si="623"/>
        <v>0</v>
      </c>
      <c r="T866" s="213"/>
      <c r="U866" s="97"/>
    </row>
    <row r="867" spans="1:21" s="98" customFormat="1" ht="20.25" hidden="1" customHeight="1" x14ac:dyDescent="0.25">
      <c r="A867" s="166" t="s">
        <v>332</v>
      </c>
      <c r="B867" s="166"/>
      <c r="C867" s="166"/>
      <c r="D867" s="166"/>
      <c r="E867" s="166"/>
      <c r="F867" s="182" t="e">
        <f>+#REF!+#REF!+#REF!</f>
        <v>#REF!</v>
      </c>
      <c r="G867" s="182" t="e">
        <f>+#REF!+#REF!+Q867+R867+S867+#REF!</f>
        <v>#REF!</v>
      </c>
      <c r="H867" s="183" t="e">
        <f>+#REF!+#REF!+#REF!+#REF!+#REF!</f>
        <v>#REF!</v>
      </c>
      <c r="I867" s="108"/>
      <c r="J867" s="115"/>
      <c r="K867" s="115"/>
      <c r="L867" s="115"/>
      <c r="M867" s="9"/>
      <c r="N867" s="155">
        <v>322140</v>
      </c>
      <c r="O867" s="156" t="s">
        <v>38</v>
      </c>
      <c r="P867" s="157" t="s">
        <v>161</v>
      </c>
      <c r="Q867" s="289">
        <v>0</v>
      </c>
      <c r="R867" s="289"/>
      <c r="S867" s="289">
        <f>+Q867+R867</f>
        <v>0</v>
      </c>
      <c r="T867" s="213"/>
      <c r="U867" s="97"/>
    </row>
    <row r="868" spans="1:21" s="98" customFormat="1" ht="20.25" hidden="1" customHeight="1" x14ac:dyDescent="0.25">
      <c r="A868" s="167" t="s">
        <v>332</v>
      </c>
      <c r="B868" s="167"/>
      <c r="C868" s="167"/>
      <c r="D868" s="167"/>
      <c r="E868" s="180" t="s">
        <v>380</v>
      </c>
      <c r="F868" s="182" t="e">
        <f>+#REF!+#REF!+#REF!</f>
        <v>#REF!</v>
      </c>
      <c r="G868" s="182" t="e">
        <f>+#REF!+#REF!+Q868+R868+S868+#REF!</f>
        <v>#REF!</v>
      </c>
      <c r="H868" s="183" t="e">
        <f>+#REF!+#REF!+#REF!+#REF!+#REF!</f>
        <v>#REF!</v>
      </c>
      <c r="I868" s="108"/>
      <c r="J868" s="115"/>
      <c r="K868" s="115"/>
      <c r="L868" s="115"/>
      <c r="M868" s="176">
        <v>32216</v>
      </c>
      <c r="N868" s="177"/>
      <c r="O868" s="178" t="s">
        <v>38</v>
      </c>
      <c r="P868" s="177" t="s">
        <v>162</v>
      </c>
      <c r="Q868" s="287">
        <f t="shared" ref="Q868:S868" si="624">Q869</f>
        <v>0</v>
      </c>
      <c r="R868" s="287">
        <f t="shared" si="624"/>
        <v>0</v>
      </c>
      <c r="S868" s="287">
        <f t="shared" si="624"/>
        <v>0</v>
      </c>
      <c r="T868" s="213"/>
      <c r="U868" s="97"/>
    </row>
    <row r="869" spans="1:21" s="98" customFormat="1" ht="20.25" hidden="1" customHeight="1" x14ac:dyDescent="0.25">
      <c r="A869" s="166" t="s">
        <v>332</v>
      </c>
      <c r="B869" s="166"/>
      <c r="C869" s="166"/>
      <c r="D869" s="166"/>
      <c r="E869" s="166"/>
      <c r="F869" s="182" t="e">
        <f>+#REF!+#REF!+#REF!</f>
        <v>#REF!</v>
      </c>
      <c r="G869" s="182" t="e">
        <f>+#REF!+#REF!+Q869+R869+S869+#REF!</f>
        <v>#REF!</v>
      </c>
      <c r="H869" s="183" t="e">
        <f>+#REF!+#REF!+#REF!+#REF!+#REF!</f>
        <v>#REF!</v>
      </c>
      <c r="I869" s="108"/>
      <c r="J869" s="115"/>
      <c r="K869" s="115"/>
      <c r="L869" s="115"/>
      <c r="M869" s="9"/>
      <c r="N869" s="155">
        <v>322160</v>
      </c>
      <c r="O869" s="156" t="s">
        <v>38</v>
      </c>
      <c r="P869" s="157" t="s">
        <v>162</v>
      </c>
      <c r="Q869" s="289">
        <v>0</v>
      </c>
      <c r="R869" s="289"/>
      <c r="S869" s="289">
        <f>+Q869+R869</f>
        <v>0</v>
      </c>
      <c r="T869" s="213"/>
      <c r="U869" s="97"/>
    </row>
    <row r="870" spans="1:21" s="98" customFormat="1" ht="20.25" hidden="1" customHeight="1" x14ac:dyDescent="0.25">
      <c r="A870" s="166" t="s">
        <v>332</v>
      </c>
      <c r="B870" s="166"/>
      <c r="C870" s="166"/>
      <c r="D870" s="180" t="s">
        <v>379</v>
      </c>
      <c r="E870" s="180" t="s">
        <v>380</v>
      </c>
      <c r="F870" s="182" t="e">
        <f>+#REF!+#REF!+#REF!</f>
        <v>#REF!</v>
      </c>
      <c r="G870" s="182" t="e">
        <f>+#REF!+#REF!+Q870+R870+S870+#REF!</f>
        <v>#REF!</v>
      </c>
      <c r="H870" s="183" t="e">
        <f>+#REF!+#REF!+#REF!+#REF!+#REF!</f>
        <v>#REF!</v>
      </c>
      <c r="I870" s="108"/>
      <c r="J870" s="115"/>
      <c r="K870" s="115"/>
      <c r="L870" s="115">
        <v>3222</v>
      </c>
      <c r="M870" s="9"/>
      <c r="N870" s="111"/>
      <c r="O870" s="10" t="s">
        <v>38</v>
      </c>
      <c r="P870" s="111" t="s">
        <v>164</v>
      </c>
      <c r="Q870" s="286">
        <f t="shared" ref="Q870:R870" si="625">Q871+Q873</f>
        <v>1800</v>
      </c>
      <c r="R870" s="286">
        <f t="shared" si="625"/>
        <v>1400</v>
      </c>
      <c r="S870" s="286">
        <f t="shared" ref="S870" si="626">S871+S873</f>
        <v>3200</v>
      </c>
      <c r="T870" s="213"/>
      <c r="U870" s="97"/>
    </row>
    <row r="871" spans="1:21" s="98" customFormat="1" ht="20.25" hidden="1" customHeight="1" x14ac:dyDescent="0.25">
      <c r="A871" s="167" t="s">
        <v>332</v>
      </c>
      <c r="B871" s="167"/>
      <c r="C871" s="167"/>
      <c r="D871" s="167"/>
      <c r="E871" s="180" t="s">
        <v>380</v>
      </c>
      <c r="F871" s="182" t="e">
        <f>+#REF!+#REF!+#REF!</f>
        <v>#REF!</v>
      </c>
      <c r="G871" s="182" t="e">
        <f>+#REF!+#REF!+Q871+R871+S871+#REF!</f>
        <v>#REF!</v>
      </c>
      <c r="H871" s="183" t="e">
        <f>+#REF!+#REF!+#REF!+#REF!+#REF!</f>
        <v>#REF!</v>
      </c>
      <c r="I871" s="108"/>
      <c r="J871" s="115"/>
      <c r="K871" s="115"/>
      <c r="L871" s="115"/>
      <c r="M871" s="176">
        <v>32221</v>
      </c>
      <c r="N871" s="177"/>
      <c r="O871" s="178" t="s">
        <v>38</v>
      </c>
      <c r="P871" s="177" t="s">
        <v>165</v>
      </c>
      <c r="Q871" s="287">
        <f t="shared" ref="Q871:S871" si="627">Q872</f>
        <v>0</v>
      </c>
      <c r="R871" s="287">
        <f t="shared" si="627"/>
        <v>0</v>
      </c>
      <c r="S871" s="287">
        <f t="shared" si="627"/>
        <v>0</v>
      </c>
      <c r="T871" s="213"/>
      <c r="U871" s="97"/>
    </row>
    <row r="872" spans="1:21" s="98" customFormat="1" ht="20.25" hidden="1" customHeight="1" x14ac:dyDescent="0.25">
      <c r="A872" s="166" t="s">
        <v>332</v>
      </c>
      <c r="B872" s="166"/>
      <c r="C872" s="166"/>
      <c r="D872" s="166"/>
      <c r="E872" s="166"/>
      <c r="F872" s="182" t="e">
        <f>+#REF!+#REF!+#REF!</f>
        <v>#REF!</v>
      </c>
      <c r="G872" s="182" t="e">
        <f>+#REF!+#REF!+Q872+R872+S872+#REF!</f>
        <v>#REF!</v>
      </c>
      <c r="H872" s="183" t="e">
        <f>+#REF!+#REF!+#REF!+#REF!+#REF!</f>
        <v>#REF!</v>
      </c>
      <c r="I872" s="108"/>
      <c r="J872" s="115"/>
      <c r="K872" s="115"/>
      <c r="L872" s="115"/>
      <c r="M872" s="9"/>
      <c r="N872" s="155">
        <v>322210</v>
      </c>
      <c r="O872" s="156" t="s">
        <v>38</v>
      </c>
      <c r="P872" s="157" t="s">
        <v>165</v>
      </c>
      <c r="Q872" s="289">
        <v>0</v>
      </c>
      <c r="R872" s="289"/>
      <c r="S872" s="289">
        <f>+Q872+R872</f>
        <v>0</v>
      </c>
      <c r="T872" s="213"/>
      <c r="U872" s="97"/>
    </row>
    <row r="873" spans="1:21" s="98" customFormat="1" ht="20.25" hidden="1" customHeight="1" x14ac:dyDescent="0.25">
      <c r="A873" s="167" t="s">
        <v>332</v>
      </c>
      <c r="B873" s="167"/>
      <c r="C873" s="167"/>
      <c r="D873" s="167"/>
      <c r="E873" s="180" t="s">
        <v>380</v>
      </c>
      <c r="F873" s="182" t="e">
        <f>+#REF!+#REF!+#REF!</f>
        <v>#REF!</v>
      </c>
      <c r="G873" s="182" t="e">
        <f>+#REF!+#REF!+Q873+R873+S873+#REF!</f>
        <v>#REF!</v>
      </c>
      <c r="H873" s="183" t="e">
        <f>+#REF!+#REF!+#REF!+#REF!+#REF!</f>
        <v>#REF!</v>
      </c>
      <c r="I873" s="108"/>
      <c r="J873" s="115"/>
      <c r="K873" s="115"/>
      <c r="L873" s="115"/>
      <c r="M873" s="176">
        <v>32222</v>
      </c>
      <c r="N873" s="177"/>
      <c r="O873" s="178" t="s">
        <v>38</v>
      </c>
      <c r="P873" s="177" t="s">
        <v>167</v>
      </c>
      <c r="Q873" s="287">
        <f t="shared" ref="Q873:S873" si="628">Q874</f>
        <v>1800</v>
      </c>
      <c r="R873" s="287">
        <f t="shared" si="628"/>
        <v>1400</v>
      </c>
      <c r="S873" s="287">
        <f t="shared" si="628"/>
        <v>3200</v>
      </c>
      <c r="T873" s="213"/>
      <c r="U873" s="97"/>
    </row>
    <row r="874" spans="1:21" s="98" customFormat="1" ht="20.25" hidden="1" customHeight="1" x14ac:dyDescent="0.25">
      <c r="A874" s="166" t="s">
        <v>332</v>
      </c>
      <c r="B874" s="166"/>
      <c r="C874" s="166"/>
      <c r="D874" s="166"/>
      <c r="E874" s="166"/>
      <c r="F874" s="182" t="e">
        <f>+#REF!+#REF!+#REF!</f>
        <v>#REF!</v>
      </c>
      <c r="G874" s="182" t="e">
        <f>+#REF!+#REF!+Q874+R874+S874+#REF!</f>
        <v>#REF!</v>
      </c>
      <c r="H874" s="183" t="e">
        <f>+#REF!+#REF!+#REF!+#REF!+#REF!</f>
        <v>#REF!</v>
      </c>
      <c r="I874" s="108"/>
      <c r="J874" s="115"/>
      <c r="K874" s="115"/>
      <c r="L874" s="115"/>
      <c r="M874" s="9"/>
      <c r="N874" s="155">
        <v>322220</v>
      </c>
      <c r="O874" s="156" t="s">
        <v>38</v>
      </c>
      <c r="P874" s="157" t="s">
        <v>167</v>
      </c>
      <c r="Q874" s="289">
        <v>1800</v>
      </c>
      <c r="R874" s="289">
        <v>1400</v>
      </c>
      <c r="S874" s="289">
        <f>+Q874+R874</f>
        <v>3200</v>
      </c>
      <c r="T874" s="213"/>
      <c r="U874" s="97"/>
    </row>
    <row r="875" spans="1:21" s="98" customFormat="1" ht="20.25" hidden="1" customHeight="1" x14ac:dyDescent="0.25">
      <c r="A875" s="166" t="s">
        <v>332</v>
      </c>
      <c r="B875" s="166"/>
      <c r="C875" s="166"/>
      <c r="D875" s="180" t="s">
        <v>379</v>
      </c>
      <c r="E875" s="180" t="s">
        <v>380</v>
      </c>
      <c r="F875" s="182" t="e">
        <f>+#REF!+#REF!+#REF!</f>
        <v>#REF!</v>
      </c>
      <c r="G875" s="182" t="e">
        <f>+#REF!+#REF!+Q875+R875+S875+#REF!</f>
        <v>#REF!</v>
      </c>
      <c r="H875" s="183" t="e">
        <f>+#REF!+#REF!+#REF!+#REF!+#REF!</f>
        <v>#REF!</v>
      </c>
      <c r="I875" s="108"/>
      <c r="J875" s="115"/>
      <c r="K875" s="115"/>
      <c r="L875" s="115">
        <v>3223</v>
      </c>
      <c r="M875" s="9"/>
      <c r="N875" s="111"/>
      <c r="O875" s="10" t="s">
        <v>38</v>
      </c>
      <c r="P875" s="111" t="s">
        <v>170</v>
      </c>
      <c r="Q875" s="286">
        <f t="shared" ref="Q875:R875" si="629">Q876+Q879+Q881</f>
        <v>2702</v>
      </c>
      <c r="R875" s="286">
        <f t="shared" si="629"/>
        <v>-797</v>
      </c>
      <c r="S875" s="286">
        <f t="shared" ref="S875" si="630">S876+S879+S881</f>
        <v>1905</v>
      </c>
      <c r="T875" s="213"/>
      <c r="U875" s="97"/>
    </row>
    <row r="876" spans="1:21" s="98" customFormat="1" ht="20.25" hidden="1" customHeight="1" x14ac:dyDescent="0.25">
      <c r="A876" s="167" t="s">
        <v>332</v>
      </c>
      <c r="B876" s="167"/>
      <c r="C876" s="167"/>
      <c r="D876" s="167"/>
      <c r="E876" s="180" t="s">
        <v>380</v>
      </c>
      <c r="F876" s="182" t="e">
        <f>+#REF!+#REF!+#REF!</f>
        <v>#REF!</v>
      </c>
      <c r="G876" s="182" t="e">
        <f>+#REF!+#REF!+Q876+R876+S876+#REF!</f>
        <v>#REF!</v>
      </c>
      <c r="H876" s="183" t="e">
        <f>+#REF!+#REF!+#REF!+#REF!+#REF!</f>
        <v>#REF!</v>
      </c>
      <c r="I876" s="108"/>
      <c r="J876" s="115"/>
      <c r="K876" s="115"/>
      <c r="L876" s="115"/>
      <c r="M876" s="176">
        <v>32231</v>
      </c>
      <c r="N876" s="177"/>
      <c r="O876" s="178" t="s">
        <v>38</v>
      </c>
      <c r="P876" s="177" t="s">
        <v>171</v>
      </c>
      <c r="Q876" s="287">
        <f t="shared" ref="Q876:R876" si="631">Q877+Q878</f>
        <v>1452</v>
      </c>
      <c r="R876" s="287">
        <f t="shared" si="631"/>
        <v>-452</v>
      </c>
      <c r="S876" s="287">
        <f t="shared" ref="S876" si="632">S877+S878</f>
        <v>1000</v>
      </c>
      <c r="T876" s="213"/>
      <c r="U876" s="97"/>
    </row>
    <row r="877" spans="1:21" s="98" customFormat="1" ht="20.25" hidden="1" customHeight="1" x14ac:dyDescent="0.25">
      <c r="A877" s="166" t="s">
        <v>332</v>
      </c>
      <c r="B877" s="166"/>
      <c r="C877" s="166"/>
      <c r="D877" s="166"/>
      <c r="E877" s="166"/>
      <c r="F877" s="182" t="e">
        <f>+#REF!+#REF!+#REF!</f>
        <v>#REF!</v>
      </c>
      <c r="G877" s="182" t="e">
        <f>+#REF!+#REF!+Q877+R877+S877+#REF!</f>
        <v>#REF!</v>
      </c>
      <c r="H877" s="183" t="e">
        <f>+#REF!+#REF!+#REF!+#REF!+#REF!</f>
        <v>#REF!</v>
      </c>
      <c r="I877" s="108"/>
      <c r="J877" s="115"/>
      <c r="K877" s="115"/>
      <c r="L877" s="115"/>
      <c r="M877" s="9"/>
      <c r="N877" s="155">
        <v>322310</v>
      </c>
      <c r="O877" s="156" t="s">
        <v>38</v>
      </c>
      <c r="P877" s="157" t="s">
        <v>171</v>
      </c>
      <c r="Q877" s="289">
        <v>1452</v>
      </c>
      <c r="R877" s="289">
        <v>-452</v>
      </c>
      <c r="S877" s="289">
        <f t="shared" ref="S877:S878" si="633">+Q877+R877</f>
        <v>1000</v>
      </c>
      <c r="T877" s="213"/>
      <c r="U877" s="97"/>
    </row>
    <row r="878" spans="1:21" s="98" customFormat="1" ht="20.25" hidden="1" customHeight="1" x14ac:dyDescent="0.25">
      <c r="A878" s="166" t="s">
        <v>332</v>
      </c>
      <c r="B878" s="166"/>
      <c r="C878" s="166"/>
      <c r="D878" s="166"/>
      <c r="E878" s="166"/>
      <c r="F878" s="182" t="e">
        <f>+#REF!+#REF!+#REF!</f>
        <v>#REF!</v>
      </c>
      <c r="G878" s="182" t="e">
        <f>+#REF!+#REF!+Q878+R878+S878+#REF!</f>
        <v>#REF!</v>
      </c>
      <c r="H878" s="183" t="e">
        <f>+#REF!+#REF!+#REF!+#REF!+#REF!</f>
        <v>#REF!</v>
      </c>
      <c r="I878" s="108"/>
      <c r="J878" s="115"/>
      <c r="K878" s="115"/>
      <c r="L878" s="115"/>
      <c r="M878" s="9"/>
      <c r="N878" s="155">
        <v>322311</v>
      </c>
      <c r="O878" s="156" t="s">
        <v>38</v>
      </c>
      <c r="P878" s="157" t="s">
        <v>262</v>
      </c>
      <c r="Q878" s="289">
        <v>0</v>
      </c>
      <c r="R878" s="289"/>
      <c r="S878" s="289">
        <f t="shared" si="633"/>
        <v>0</v>
      </c>
      <c r="T878" s="213"/>
      <c r="U878" s="97"/>
    </row>
    <row r="879" spans="1:21" s="98" customFormat="1" ht="20.25" hidden="1" customHeight="1" x14ac:dyDescent="0.25">
      <c r="A879" s="167" t="s">
        <v>332</v>
      </c>
      <c r="B879" s="167"/>
      <c r="C879" s="167"/>
      <c r="D879" s="167"/>
      <c r="E879" s="180" t="s">
        <v>380</v>
      </c>
      <c r="F879" s="182" t="e">
        <f>+#REF!+#REF!+#REF!</f>
        <v>#REF!</v>
      </c>
      <c r="G879" s="182" t="e">
        <f>+#REF!+#REF!+Q879+R879+S879+#REF!</f>
        <v>#REF!</v>
      </c>
      <c r="H879" s="183" t="e">
        <f>+#REF!+#REF!+#REF!+#REF!+#REF!</f>
        <v>#REF!</v>
      </c>
      <c r="I879" s="108"/>
      <c r="J879" s="115"/>
      <c r="K879" s="115"/>
      <c r="L879" s="115"/>
      <c r="M879" s="176">
        <v>32233</v>
      </c>
      <c r="N879" s="177"/>
      <c r="O879" s="178" t="s">
        <v>38</v>
      </c>
      <c r="P879" s="177" t="s">
        <v>173</v>
      </c>
      <c r="Q879" s="287">
        <f t="shared" ref="Q879:S879" si="634">Q880</f>
        <v>1250</v>
      </c>
      <c r="R879" s="287">
        <f t="shared" si="634"/>
        <v>-345</v>
      </c>
      <c r="S879" s="287">
        <f t="shared" si="634"/>
        <v>905</v>
      </c>
      <c r="T879" s="213"/>
      <c r="U879" s="97"/>
    </row>
    <row r="880" spans="1:21" s="98" customFormat="1" ht="20.25" hidden="1" customHeight="1" x14ac:dyDescent="0.25">
      <c r="A880" s="166" t="s">
        <v>332</v>
      </c>
      <c r="B880" s="166"/>
      <c r="C880" s="166"/>
      <c r="D880" s="166"/>
      <c r="E880" s="166"/>
      <c r="F880" s="182" t="e">
        <f>+#REF!+#REF!+#REF!</f>
        <v>#REF!</v>
      </c>
      <c r="G880" s="182" t="e">
        <f>+#REF!+#REF!+Q880+R880+S880+#REF!</f>
        <v>#REF!</v>
      </c>
      <c r="H880" s="183" t="e">
        <f>+#REF!+#REF!+#REF!+#REF!+#REF!</f>
        <v>#REF!</v>
      </c>
      <c r="I880" s="108"/>
      <c r="J880" s="115"/>
      <c r="K880" s="115"/>
      <c r="L880" s="115"/>
      <c r="M880" s="9"/>
      <c r="N880" s="155">
        <v>322330</v>
      </c>
      <c r="O880" s="156" t="s">
        <v>38</v>
      </c>
      <c r="P880" s="157" t="s">
        <v>173</v>
      </c>
      <c r="Q880" s="289">
        <v>1250</v>
      </c>
      <c r="R880" s="289">
        <v>-345</v>
      </c>
      <c r="S880" s="289">
        <f>+Q880+R880</f>
        <v>905</v>
      </c>
      <c r="T880" s="213"/>
      <c r="U880" s="97"/>
    </row>
    <row r="881" spans="1:21" s="98" customFormat="1" ht="20.25" hidden="1" customHeight="1" x14ac:dyDescent="0.25">
      <c r="A881" s="167" t="s">
        <v>332</v>
      </c>
      <c r="B881" s="167"/>
      <c r="C881" s="167"/>
      <c r="D881" s="167"/>
      <c r="E881" s="180" t="s">
        <v>380</v>
      </c>
      <c r="F881" s="182" t="e">
        <f>+#REF!+#REF!+#REF!</f>
        <v>#REF!</v>
      </c>
      <c r="G881" s="182" t="e">
        <f>+#REF!+#REF!+Q881+R881+S881+#REF!</f>
        <v>#REF!</v>
      </c>
      <c r="H881" s="183" t="e">
        <f>+#REF!+#REF!+#REF!+#REF!+#REF!</f>
        <v>#REF!</v>
      </c>
      <c r="I881" s="108"/>
      <c r="J881" s="115"/>
      <c r="K881" s="115"/>
      <c r="L881" s="115"/>
      <c r="M881" s="176">
        <v>32234</v>
      </c>
      <c r="N881" s="177"/>
      <c r="O881" s="178" t="s">
        <v>38</v>
      </c>
      <c r="P881" s="177" t="s">
        <v>174</v>
      </c>
      <c r="Q881" s="287">
        <f>Q882</f>
        <v>0</v>
      </c>
      <c r="R881" s="287">
        <f>R882</f>
        <v>0</v>
      </c>
      <c r="S881" s="287">
        <f>S882</f>
        <v>0</v>
      </c>
      <c r="T881" s="213"/>
      <c r="U881" s="97"/>
    </row>
    <row r="882" spans="1:21" s="98" customFormat="1" ht="20.25" hidden="1" customHeight="1" x14ac:dyDescent="0.25">
      <c r="A882" s="167"/>
      <c r="B882" s="167"/>
      <c r="C882" s="167"/>
      <c r="D882" s="167"/>
      <c r="E882" s="180"/>
      <c r="F882" s="182"/>
      <c r="G882" s="182"/>
      <c r="H882" s="183"/>
      <c r="I882" s="108"/>
      <c r="J882" s="115"/>
      <c r="K882" s="115"/>
      <c r="L882" s="115"/>
      <c r="M882" s="176"/>
      <c r="N882" s="157" t="s">
        <v>446</v>
      </c>
      <c r="O882" s="156" t="s">
        <v>38</v>
      </c>
      <c r="P882" s="157" t="s">
        <v>174</v>
      </c>
      <c r="Q882" s="289">
        <v>0</v>
      </c>
      <c r="R882" s="289"/>
      <c r="S882" s="289">
        <f>+Q882+R882</f>
        <v>0</v>
      </c>
      <c r="T882" s="213"/>
      <c r="U882" s="97"/>
    </row>
    <row r="883" spans="1:21" s="194" customFormat="1" ht="20.25" hidden="1" customHeight="1" x14ac:dyDescent="0.25">
      <c r="A883" s="172" t="s">
        <v>332</v>
      </c>
      <c r="B883" s="172"/>
      <c r="C883" s="195" t="s">
        <v>376</v>
      </c>
      <c r="D883" s="195" t="s">
        <v>379</v>
      </c>
      <c r="E883" s="195" t="s">
        <v>380</v>
      </c>
      <c r="F883" s="187" t="e">
        <f>+#REF!+#REF!+#REF!</f>
        <v>#REF!</v>
      </c>
      <c r="G883" s="187" t="e">
        <f>+#REF!+#REF!+Q883+R883+S883+#REF!</f>
        <v>#REF!</v>
      </c>
      <c r="H883" s="188" t="e">
        <f>+#REF!+#REF!+#REF!+#REF!+#REF!</f>
        <v>#REF!</v>
      </c>
      <c r="I883" s="108"/>
      <c r="J883" s="115"/>
      <c r="K883" s="115">
        <v>323</v>
      </c>
      <c r="L883" s="115"/>
      <c r="M883" s="115"/>
      <c r="N883" s="116"/>
      <c r="O883" s="10" t="s">
        <v>38</v>
      </c>
      <c r="P883" s="111" t="s">
        <v>182</v>
      </c>
      <c r="Q883" s="286">
        <f t="shared" ref="Q883:R883" si="635">+Q884+Q893+Q896+Q907+Q912+Q922+Q899+Q919</f>
        <v>10790</v>
      </c>
      <c r="R883" s="286">
        <f t="shared" si="635"/>
        <v>3895</v>
      </c>
      <c r="S883" s="286">
        <f t="shared" ref="S883" si="636">+S884+S893+S896+S907+S912+S922+S899+S919</f>
        <v>14685</v>
      </c>
      <c r="T883" s="213"/>
      <c r="U883" s="97"/>
    </row>
    <row r="884" spans="1:21" s="98" customFormat="1" ht="20.25" hidden="1" customHeight="1" x14ac:dyDescent="0.25">
      <c r="A884" s="166" t="s">
        <v>332</v>
      </c>
      <c r="B884" s="166"/>
      <c r="C884" s="166"/>
      <c r="D884" s="180" t="s">
        <v>379</v>
      </c>
      <c r="E884" s="180" t="s">
        <v>380</v>
      </c>
      <c r="F884" s="182" t="e">
        <f>+#REF!+#REF!+#REF!</f>
        <v>#REF!</v>
      </c>
      <c r="G884" s="182" t="e">
        <f>+#REF!+#REF!+Q884+R884+S884+#REF!</f>
        <v>#REF!</v>
      </c>
      <c r="H884" s="183" t="e">
        <f>+#REF!+#REF!+#REF!+#REF!+#REF!</f>
        <v>#REF!</v>
      </c>
      <c r="I884" s="108"/>
      <c r="J884" s="115"/>
      <c r="K884" s="115"/>
      <c r="L884" s="115">
        <v>3231</v>
      </c>
      <c r="M884" s="9"/>
      <c r="N884" s="111"/>
      <c r="O884" s="10" t="s">
        <v>38</v>
      </c>
      <c r="P884" s="111" t="s">
        <v>183</v>
      </c>
      <c r="Q884" s="286">
        <f t="shared" ref="Q884:R884" si="637">Q885+Q887+Q889+Q891</f>
        <v>0</v>
      </c>
      <c r="R884" s="286">
        <f t="shared" si="637"/>
        <v>0</v>
      </c>
      <c r="S884" s="286">
        <f t="shared" ref="S884" si="638">S885+S887+S889+S891</f>
        <v>0</v>
      </c>
      <c r="T884" s="213"/>
      <c r="U884" s="97"/>
    </row>
    <row r="885" spans="1:21" s="98" customFormat="1" ht="20.25" hidden="1" customHeight="1" x14ac:dyDescent="0.25">
      <c r="A885" s="167" t="s">
        <v>332</v>
      </c>
      <c r="B885" s="167"/>
      <c r="C885" s="167"/>
      <c r="D885" s="167"/>
      <c r="E885" s="180" t="s">
        <v>380</v>
      </c>
      <c r="F885" s="182" t="e">
        <f>+#REF!+#REF!+#REF!</f>
        <v>#REF!</v>
      </c>
      <c r="G885" s="182" t="e">
        <f>+#REF!+#REF!+Q885+R885+S885+#REF!</f>
        <v>#REF!</v>
      </c>
      <c r="H885" s="183" t="e">
        <f>+#REF!+#REF!+#REF!+#REF!+#REF!</f>
        <v>#REF!</v>
      </c>
      <c r="I885" s="108"/>
      <c r="J885" s="115"/>
      <c r="K885" s="115"/>
      <c r="L885" s="115"/>
      <c r="M885" s="176">
        <v>32311</v>
      </c>
      <c r="N885" s="177"/>
      <c r="O885" s="178" t="s">
        <v>38</v>
      </c>
      <c r="P885" s="177" t="s">
        <v>184</v>
      </c>
      <c r="Q885" s="287">
        <f t="shared" ref="Q885:S885" si="639">Q886</f>
        <v>0</v>
      </c>
      <c r="R885" s="287">
        <f t="shared" si="639"/>
        <v>0</v>
      </c>
      <c r="S885" s="287">
        <f t="shared" si="639"/>
        <v>0</v>
      </c>
      <c r="T885" s="213"/>
      <c r="U885" s="97"/>
    </row>
    <row r="886" spans="1:21" s="98" customFormat="1" ht="20.25" hidden="1" customHeight="1" x14ac:dyDescent="0.25">
      <c r="A886" s="166" t="s">
        <v>332</v>
      </c>
      <c r="B886" s="166"/>
      <c r="C886" s="166"/>
      <c r="D886" s="166"/>
      <c r="E886" s="166"/>
      <c r="F886" s="182" t="e">
        <f>+#REF!+#REF!+#REF!</f>
        <v>#REF!</v>
      </c>
      <c r="G886" s="182" t="e">
        <f>+#REF!+#REF!+Q886+R886+S886+#REF!</f>
        <v>#REF!</v>
      </c>
      <c r="H886" s="183" t="e">
        <f>+#REF!+#REF!+#REF!+#REF!+#REF!</f>
        <v>#REF!</v>
      </c>
      <c r="I886" s="108"/>
      <c r="J886" s="115"/>
      <c r="K886" s="115"/>
      <c r="L886" s="115"/>
      <c r="M886" s="9"/>
      <c r="N886" s="155">
        <v>323110</v>
      </c>
      <c r="O886" s="156" t="s">
        <v>38</v>
      </c>
      <c r="P886" s="157" t="s">
        <v>184</v>
      </c>
      <c r="Q886" s="289">
        <v>0</v>
      </c>
      <c r="R886" s="289"/>
      <c r="S886" s="289">
        <f>+Q886+R886</f>
        <v>0</v>
      </c>
      <c r="T886" s="213"/>
      <c r="U886" s="97"/>
    </row>
    <row r="887" spans="1:21" s="98" customFormat="1" ht="20.25" hidden="1" customHeight="1" x14ac:dyDescent="0.25">
      <c r="A887" s="167" t="s">
        <v>332</v>
      </c>
      <c r="B887" s="167"/>
      <c r="C887" s="167"/>
      <c r="D887" s="167"/>
      <c r="E887" s="180" t="s">
        <v>380</v>
      </c>
      <c r="F887" s="182" t="e">
        <f>+#REF!+#REF!+#REF!</f>
        <v>#REF!</v>
      </c>
      <c r="G887" s="182" t="e">
        <f>+#REF!+#REF!+Q887+R887+S887+#REF!</f>
        <v>#REF!</v>
      </c>
      <c r="H887" s="183" t="e">
        <f>+#REF!+#REF!+#REF!+#REF!+#REF!</f>
        <v>#REF!</v>
      </c>
      <c r="I887" s="108"/>
      <c r="J887" s="115"/>
      <c r="K887" s="115"/>
      <c r="L887" s="115"/>
      <c r="M887" s="176">
        <v>32312</v>
      </c>
      <c r="N887" s="177"/>
      <c r="O887" s="178" t="s">
        <v>38</v>
      </c>
      <c r="P887" s="177" t="s">
        <v>185</v>
      </c>
      <c r="Q887" s="287">
        <f t="shared" ref="Q887:S887" si="640">Q888</f>
        <v>0</v>
      </c>
      <c r="R887" s="287">
        <f t="shared" si="640"/>
        <v>0</v>
      </c>
      <c r="S887" s="287">
        <f t="shared" si="640"/>
        <v>0</v>
      </c>
      <c r="T887" s="213"/>
      <c r="U887" s="97"/>
    </row>
    <row r="888" spans="1:21" s="98" customFormat="1" ht="20.25" hidden="1" customHeight="1" x14ac:dyDescent="0.25">
      <c r="A888" s="166" t="s">
        <v>332</v>
      </c>
      <c r="B888" s="166"/>
      <c r="C888" s="166"/>
      <c r="D888" s="166"/>
      <c r="E888" s="166"/>
      <c r="F888" s="182" t="e">
        <f>+#REF!+#REF!+#REF!</f>
        <v>#REF!</v>
      </c>
      <c r="G888" s="182" t="e">
        <f>+#REF!+#REF!+Q888+R888+S888+#REF!</f>
        <v>#REF!</v>
      </c>
      <c r="H888" s="183" t="e">
        <f>+#REF!+#REF!+#REF!+#REF!+#REF!</f>
        <v>#REF!</v>
      </c>
      <c r="I888" s="108"/>
      <c r="J888" s="115"/>
      <c r="K888" s="115"/>
      <c r="L888" s="115"/>
      <c r="M888" s="9"/>
      <c r="N888" s="155">
        <v>323120</v>
      </c>
      <c r="O888" s="156" t="s">
        <v>38</v>
      </c>
      <c r="P888" s="157" t="s">
        <v>185</v>
      </c>
      <c r="Q888" s="289">
        <v>0</v>
      </c>
      <c r="R888" s="289"/>
      <c r="S888" s="289">
        <f>+Q888+R888</f>
        <v>0</v>
      </c>
      <c r="T888" s="213"/>
      <c r="U888" s="97"/>
    </row>
    <row r="889" spans="1:21" s="98" customFormat="1" ht="20.25" hidden="1" customHeight="1" x14ac:dyDescent="0.25">
      <c r="A889" s="167" t="s">
        <v>332</v>
      </c>
      <c r="B889" s="167"/>
      <c r="C889" s="167"/>
      <c r="D889" s="167"/>
      <c r="E889" s="180" t="s">
        <v>380</v>
      </c>
      <c r="F889" s="182" t="e">
        <f>+#REF!+#REF!+#REF!</f>
        <v>#REF!</v>
      </c>
      <c r="G889" s="182" t="e">
        <f>+#REF!+#REF!+Q889+R889+S889+#REF!</f>
        <v>#REF!</v>
      </c>
      <c r="H889" s="183" t="e">
        <f>+#REF!+#REF!+#REF!+#REF!+#REF!</f>
        <v>#REF!</v>
      </c>
      <c r="I889" s="108"/>
      <c r="J889" s="115"/>
      <c r="K889" s="115"/>
      <c r="L889" s="115"/>
      <c r="M889" s="176">
        <v>32313</v>
      </c>
      <c r="N889" s="177"/>
      <c r="O889" s="178" t="s">
        <v>38</v>
      </c>
      <c r="P889" s="177" t="s">
        <v>186</v>
      </c>
      <c r="Q889" s="287">
        <f t="shared" ref="Q889:S889" si="641">Q890</f>
        <v>0</v>
      </c>
      <c r="R889" s="287">
        <f t="shared" si="641"/>
        <v>0</v>
      </c>
      <c r="S889" s="287">
        <f t="shared" si="641"/>
        <v>0</v>
      </c>
      <c r="T889" s="213"/>
      <c r="U889" s="97"/>
    </row>
    <row r="890" spans="1:21" s="98" customFormat="1" ht="20.25" hidden="1" customHeight="1" x14ac:dyDescent="0.25">
      <c r="A890" s="166" t="s">
        <v>332</v>
      </c>
      <c r="B890" s="166"/>
      <c r="C890" s="166"/>
      <c r="D890" s="166"/>
      <c r="E890" s="166"/>
      <c r="F890" s="182" t="e">
        <f>+#REF!+#REF!+#REF!</f>
        <v>#REF!</v>
      </c>
      <c r="G890" s="182" t="e">
        <f>+#REF!+#REF!+Q890+R890+S890+#REF!</f>
        <v>#REF!</v>
      </c>
      <c r="H890" s="183" t="e">
        <f>+#REF!+#REF!+#REF!+#REF!+#REF!</f>
        <v>#REF!</v>
      </c>
      <c r="I890" s="108"/>
      <c r="J890" s="115"/>
      <c r="K890" s="115"/>
      <c r="L890" s="115"/>
      <c r="M890" s="9"/>
      <c r="N890" s="155">
        <v>323130</v>
      </c>
      <c r="O890" s="156" t="s">
        <v>38</v>
      </c>
      <c r="P890" s="157" t="s">
        <v>186</v>
      </c>
      <c r="Q890" s="289">
        <v>0</v>
      </c>
      <c r="R890" s="289"/>
      <c r="S890" s="289">
        <f>+Q890+R890</f>
        <v>0</v>
      </c>
      <c r="T890" s="213"/>
      <c r="U890" s="97"/>
    </row>
    <row r="891" spans="1:21" s="98" customFormat="1" ht="20.25" hidden="1" customHeight="1" x14ac:dyDescent="0.25">
      <c r="A891" s="167" t="s">
        <v>332</v>
      </c>
      <c r="B891" s="167"/>
      <c r="C891" s="167"/>
      <c r="D891" s="167"/>
      <c r="E891" s="180" t="s">
        <v>380</v>
      </c>
      <c r="F891" s="182" t="e">
        <f>+#REF!+#REF!+#REF!</f>
        <v>#REF!</v>
      </c>
      <c r="G891" s="182" t="e">
        <f>+#REF!+#REF!+Q891+R891+S891+#REF!</f>
        <v>#REF!</v>
      </c>
      <c r="H891" s="183" t="e">
        <f>+#REF!+#REF!+#REF!+#REF!+#REF!</f>
        <v>#REF!</v>
      </c>
      <c r="I891" s="108"/>
      <c r="J891" s="115"/>
      <c r="K891" s="115"/>
      <c r="L891" s="115"/>
      <c r="M891" s="176">
        <v>32319</v>
      </c>
      <c r="N891" s="177"/>
      <c r="O891" s="178" t="s">
        <v>38</v>
      </c>
      <c r="P891" s="177" t="s">
        <v>187</v>
      </c>
      <c r="Q891" s="287">
        <f t="shared" ref="Q891:S891" si="642">Q892</f>
        <v>0</v>
      </c>
      <c r="R891" s="287">
        <f t="shared" si="642"/>
        <v>0</v>
      </c>
      <c r="S891" s="287">
        <f t="shared" si="642"/>
        <v>0</v>
      </c>
      <c r="T891" s="213"/>
      <c r="U891" s="97"/>
    </row>
    <row r="892" spans="1:21" s="98" customFormat="1" ht="20.25" hidden="1" customHeight="1" x14ac:dyDescent="0.25">
      <c r="A892" s="166" t="s">
        <v>332</v>
      </c>
      <c r="B892" s="166"/>
      <c r="C892" s="166"/>
      <c r="D892" s="166"/>
      <c r="E892" s="166"/>
      <c r="F892" s="182" t="e">
        <f>+#REF!+#REF!+#REF!</f>
        <v>#REF!</v>
      </c>
      <c r="G892" s="182" t="e">
        <f>+#REF!+#REF!+Q892+R892+S892+#REF!</f>
        <v>#REF!</v>
      </c>
      <c r="H892" s="183" t="e">
        <f>+#REF!+#REF!+#REF!+#REF!+#REF!</f>
        <v>#REF!</v>
      </c>
      <c r="I892" s="108"/>
      <c r="J892" s="115"/>
      <c r="K892" s="115"/>
      <c r="L892" s="115"/>
      <c r="M892" s="9"/>
      <c r="N892" s="155">
        <v>323190</v>
      </c>
      <c r="O892" s="156" t="s">
        <v>38</v>
      </c>
      <c r="P892" s="157" t="s">
        <v>187</v>
      </c>
      <c r="Q892" s="289">
        <v>0</v>
      </c>
      <c r="R892" s="289"/>
      <c r="S892" s="289">
        <f>+Q892+R892</f>
        <v>0</v>
      </c>
      <c r="T892" s="213"/>
      <c r="U892" s="97"/>
    </row>
    <row r="893" spans="1:21" s="98" customFormat="1" ht="20.25" hidden="1" customHeight="1" x14ac:dyDescent="0.25">
      <c r="A893" s="166" t="s">
        <v>332</v>
      </c>
      <c r="B893" s="166"/>
      <c r="C893" s="166"/>
      <c r="D893" s="180" t="s">
        <v>379</v>
      </c>
      <c r="E893" s="180" t="s">
        <v>380</v>
      </c>
      <c r="F893" s="182" t="e">
        <f>+#REF!+#REF!+#REF!</f>
        <v>#REF!</v>
      </c>
      <c r="G893" s="182" t="e">
        <f>+#REF!+#REF!+Q893+R893+S893+#REF!</f>
        <v>#REF!</v>
      </c>
      <c r="H893" s="183" t="e">
        <f>+#REF!+#REF!+#REF!+#REF!+#REF!</f>
        <v>#REF!</v>
      </c>
      <c r="I893" s="108"/>
      <c r="J893" s="115"/>
      <c r="K893" s="115"/>
      <c r="L893" s="115">
        <v>3232</v>
      </c>
      <c r="M893" s="9"/>
      <c r="N893" s="111"/>
      <c r="O893" s="10" t="s">
        <v>38</v>
      </c>
      <c r="P893" s="111" t="s">
        <v>189</v>
      </c>
      <c r="Q893" s="286">
        <f t="shared" ref="Q893:S894" si="643">Q894</f>
        <v>0</v>
      </c>
      <c r="R893" s="286">
        <f t="shared" si="643"/>
        <v>0</v>
      </c>
      <c r="S893" s="286">
        <f t="shared" si="643"/>
        <v>0</v>
      </c>
      <c r="T893" s="213"/>
      <c r="U893" s="97"/>
    </row>
    <row r="894" spans="1:21" s="98" customFormat="1" ht="32.25" hidden="1" customHeight="1" x14ac:dyDescent="0.25">
      <c r="A894" s="167" t="s">
        <v>332</v>
      </c>
      <c r="B894" s="167"/>
      <c r="C894" s="167"/>
      <c r="D894" s="167"/>
      <c r="E894" s="180" t="s">
        <v>380</v>
      </c>
      <c r="F894" s="182" t="e">
        <f>+#REF!+#REF!+#REF!</f>
        <v>#REF!</v>
      </c>
      <c r="G894" s="182" t="e">
        <f>+#REF!+#REF!+Q894+R894+S894+#REF!</f>
        <v>#REF!</v>
      </c>
      <c r="H894" s="183" t="e">
        <f>+#REF!+#REF!+#REF!+#REF!+#REF!</f>
        <v>#REF!</v>
      </c>
      <c r="I894" s="108"/>
      <c r="J894" s="115"/>
      <c r="K894" s="115"/>
      <c r="L894" s="115"/>
      <c r="M894" s="176">
        <v>32322</v>
      </c>
      <c r="N894" s="177"/>
      <c r="O894" s="178" t="s">
        <v>38</v>
      </c>
      <c r="P894" s="177" t="s">
        <v>190</v>
      </c>
      <c r="Q894" s="287">
        <f t="shared" si="643"/>
        <v>0</v>
      </c>
      <c r="R894" s="287">
        <f t="shared" si="643"/>
        <v>0</v>
      </c>
      <c r="S894" s="287">
        <f t="shared" si="643"/>
        <v>0</v>
      </c>
      <c r="T894" s="213"/>
      <c r="U894" s="97"/>
    </row>
    <row r="895" spans="1:21" s="98" customFormat="1" ht="30" hidden="1" customHeight="1" x14ac:dyDescent="0.25">
      <c r="A895" s="166" t="s">
        <v>332</v>
      </c>
      <c r="B895" s="166"/>
      <c r="C895" s="166"/>
      <c r="D895" s="166"/>
      <c r="E895" s="166"/>
      <c r="F895" s="182" t="e">
        <f>+#REF!+#REF!+#REF!</f>
        <v>#REF!</v>
      </c>
      <c r="G895" s="182" t="e">
        <f>+#REF!+#REF!+Q895+R895+S895+#REF!</f>
        <v>#REF!</v>
      </c>
      <c r="H895" s="183" t="e">
        <f>+#REF!+#REF!+#REF!+#REF!+#REF!</f>
        <v>#REF!</v>
      </c>
      <c r="I895" s="108"/>
      <c r="J895" s="115"/>
      <c r="K895" s="115"/>
      <c r="L895" s="115"/>
      <c r="M895" s="9"/>
      <c r="N895" s="155">
        <v>323220</v>
      </c>
      <c r="O895" s="156" t="s">
        <v>38</v>
      </c>
      <c r="P895" s="157" t="s">
        <v>190</v>
      </c>
      <c r="Q895" s="289">
        <v>0</v>
      </c>
      <c r="R895" s="289"/>
      <c r="S895" s="289">
        <f>+Q895+R895</f>
        <v>0</v>
      </c>
      <c r="T895" s="213"/>
      <c r="U895" s="97"/>
    </row>
    <row r="896" spans="1:21" s="98" customFormat="1" ht="20.25" hidden="1" customHeight="1" x14ac:dyDescent="0.25">
      <c r="A896" s="166" t="s">
        <v>332</v>
      </c>
      <c r="B896" s="166"/>
      <c r="C896" s="166"/>
      <c r="D896" s="180" t="s">
        <v>379</v>
      </c>
      <c r="E896" s="180" t="s">
        <v>380</v>
      </c>
      <c r="F896" s="182" t="e">
        <f>+#REF!+#REF!+#REF!</f>
        <v>#REF!</v>
      </c>
      <c r="G896" s="182" t="e">
        <f>+#REF!+#REF!+Q896+R896+S896+#REF!</f>
        <v>#REF!</v>
      </c>
      <c r="H896" s="183" t="e">
        <f>+#REF!+#REF!+#REF!+#REF!+#REF!</f>
        <v>#REF!</v>
      </c>
      <c r="I896" s="108"/>
      <c r="J896" s="115"/>
      <c r="K896" s="115"/>
      <c r="L896" s="115">
        <v>3233</v>
      </c>
      <c r="M896" s="9"/>
      <c r="N896" s="111"/>
      <c r="O896" s="10" t="s">
        <v>38</v>
      </c>
      <c r="P896" s="111" t="s">
        <v>192</v>
      </c>
      <c r="Q896" s="286">
        <f t="shared" ref="Q896:S897" si="644">Q897</f>
        <v>0</v>
      </c>
      <c r="R896" s="286">
        <f t="shared" si="644"/>
        <v>0</v>
      </c>
      <c r="S896" s="286">
        <f t="shared" si="644"/>
        <v>0</v>
      </c>
      <c r="T896" s="213"/>
      <c r="U896" s="97"/>
    </row>
    <row r="897" spans="1:21" s="98" customFormat="1" ht="20.25" hidden="1" customHeight="1" x14ac:dyDescent="0.25">
      <c r="A897" s="167" t="s">
        <v>332</v>
      </c>
      <c r="B897" s="167"/>
      <c r="C897" s="167"/>
      <c r="D897" s="167"/>
      <c r="E897" s="180" t="s">
        <v>380</v>
      </c>
      <c r="F897" s="182" t="e">
        <f>+#REF!+#REF!+#REF!</f>
        <v>#REF!</v>
      </c>
      <c r="G897" s="182" t="e">
        <f>+#REF!+#REF!+Q897+R897+S897+#REF!</f>
        <v>#REF!</v>
      </c>
      <c r="H897" s="183" t="e">
        <f>+#REF!+#REF!+#REF!+#REF!+#REF!</f>
        <v>#REF!</v>
      </c>
      <c r="I897" s="108"/>
      <c r="J897" s="115"/>
      <c r="K897" s="115"/>
      <c r="L897" s="115"/>
      <c r="M897" s="176">
        <v>32339</v>
      </c>
      <c r="N897" s="177"/>
      <c r="O897" s="178" t="s">
        <v>38</v>
      </c>
      <c r="P897" s="177" t="s">
        <v>193</v>
      </c>
      <c r="Q897" s="287">
        <f t="shared" si="644"/>
        <v>0</v>
      </c>
      <c r="R897" s="287">
        <f t="shared" si="644"/>
        <v>0</v>
      </c>
      <c r="S897" s="287">
        <f t="shared" si="644"/>
        <v>0</v>
      </c>
      <c r="T897" s="213"/>
      <c r="U897" s="97"/>
    </row>
    <row r="898" spans="1:21" s="98" customFormat="1" ht="20.25" hidden="1" customHeight="1" x14ac:dyDescent="0.25">
      <c r="A898" s="166" t="s">
        <v>332</v>
      </c>
      <c r="B898" s="166"/>
      <c r="C898" s="166"/>
      <c r="D898" s="166"/>
      <c r="E898" s="166"/>
      <c r="F898" s="182" t="e">
        <f>+#REF!+#REF!+#REF!</f>
        <v>#REF!</v>
      </c>
      <c r="G898" s="182" t="e">
        <f>+#REF!+#REF!+Q898+R898+S898+#REF!</f>
        <v>#REF!</v>
      </c>
      <c r="H898" s="183" t="e">
        <f>+#REF!+#REF!+#REF!+#REF!+#REF!</f>
        <v>#REF!</v>
      </c>
      <c r="I898" s="108"/>
      <c r="J898" s="115"/>
      <c r="K898" s="115"/>
      <c r="L898" s="115"/>
      <c r="M898" s="9"/>
      <c r="N898" s="155">
        <v>323390</v>
      </c>
      <c r="O898" s="156" t="s">
        <v>38</v>
      </c>
      <c r="P898" s="157" t="s">
        <v>193</v>
      </c>
      <c r="Q898" s="289">
        <v>0</v>
      </c>
      <c r="R898" s="289"/>
      <c r="S898" s="289">
        <f>+Q898+R898</f>
        <v>0</v>
      </c>
      <c r="T898" s="213"/>
      <c r="U898" s="97"/>
    </row>
    <row r="899" spans="1:21" s="98" customFormat="1" ht="20.25" hidden="1" customHeight="1" x14ac:dyDescent="0.25">
      <c r="A899" s="166" t="s">
        <v>332</v>
      </c>
      <c r="B899" s="166"/>
      <c r="C899" s="166"/>
      <c r="D899" s="180" t="s">
        <v>379</v>
      </c>
      <c r="E899" s="180" t="s">
        <v>380</v>
      </c>
      <c r="F899" s="182" t="e">
        <f>+#REF!+#REF!+#REF!</f>
        <v>#REF!</v>
      </c>
      <c r="G899" s="182" t="e">
        <f>+#REF!+#REF!+Q899+R899+S899+#REF!</f>
        <v>#REF!</v>
      </c>
      <c r="H899" s="183" t="e">
        <f>+#REF!+#REF!+#REF!+#REF!+#REF!</f>
        <v>#REF!</v>
      </c>
      <c r="I899" s="108"/>
      <c r="J899" s="115"/>
      <c r="K899" s="115"/>
      <c r="L899" s="115">
        <v>3234</v>
      </c>
      <c r="M899" s="9"/>
      <c r="N899" s="111"/>
      <c r="O899" s="10" t="s">
        <v>38</v>
      </c>
      <c r="P899" s="111" t="s">
        <v>194</v>
      </c>
      <c r="Q899" s="286">
        <f t="shared" ref="Q899:R899" si="645">Q904+Q902+Q900</f>
        <v>0</v>
      </c>
      <c r="R899" s="286">
        <f t="shared" si="645"/>
        <v>0</v>
      </c>
      <c r="S899" s="286">
        <f t="shared" ref="S899" si="646">S904+S902+S900</f>
        <v>0</v>
      </c>
      <c r="T899" s="213"/>
      <c r="U899" s="97"/>
    </row>
    <row r="900" spans="1:21" s="98" customFormat="1" ht="20.25" hidden="1" customHeight="1" x14ac:dyDescent="0.25">
      <c r="A900" s="166" t="s">
        <v>332</v>
      </c>
      <c r="B900" s="167"/>
      <c r="C900" s="167"/>
      <c r="D900" s="167"/>
      <c r="E900" s="180" t="s">
        <v>380</v>
      </c>
      <c r="F900" s="182" t="e">
        <f>+#REF!+#REF!+#REF!</f>
        <v>#REF!</v>
      </c>
      <c r="G900" s="182" t="e">
        <f>+#REF!+#REF!+Q900+R900+S900+#REF!</f>
        <v>#REF!</v>
      </c>
      <c r="H900" s="183" t="e">
        <f>+#REF!+#REF!+#REF!+#REF!+#REF!</f>
        <v>#REF!</v>
      </c>
      <c r="I900" s="108"/>
      <c r="J900" s="115"/>
      <c r="K900" s="115"/>
      <c r="L900" s="115"/>
      <c r="M900" s="176">
        <v>32341</v>
      </c>
      <c r="N900" s="177"/>
      <c r="O900" s="178" t="s">
        <v>38</v>
      </c>
      <c r="P900" s="177" t="s">
        <v>195</v>
      </c>
      <c r="Q900" s="287">
        <f t="shared" ref="Q900:S900" si="647">Q901</f>
        <v>0</v>
      </c>
      <c r="R900" s="287">
        <f t="shared" si="647"/>
        <v>0</v>
      </c>
      <c r="S900" s="287">
        <f t="shared" si="647"/>
        <v>0</v>
      </c>
      <c r="T900" s="213"/>
      <c r="U900" s="97"/>
    </row>
    <row r="901" spans="1:21" s="98" customFormat="1" ht="20.25" hidden="1" customHeight="1" x14ac:dyDescent="0.25">
      <c r="A901" s="166" t="s">
        <v>332</v>
      </c>
      <c r="B901" s="166"/>
      <c r="C901" s="166"/>
      <c r="D901" s="166"/>
      <c r="E901" s="166"/>
      <c r="F901" s="182" t="e">
        <f>+#REF!+#REF!+#REF!</f>
        <v>#REF!</v>
      </c>
      <c r="G901" s="182" t="e">
        <f>+#REF!+#REF!+Q901+R901+S901+#REF!</f>
        <v>#REF!</v>
      </c>
      <c r="H901" s="183" t="e">
        <f>+#REF!+#REF!+#REF!+#REF!+#REF!</f>
        <v>#REF!</v>
      </c>
      <c r="I901" s="108"/>
      <c r="J901" s="115"/>
      <c r="K901" s="115"/>
      <c r="L901" s="115"/>
      <c r="M901" s="9"/>
      <c r="N901" s="155">
        <v>323410</v>
      </c>
      <c r="O901" s="156" t="s">
        <v>38</v>
      </c>
      <c r="P901" s="157" t="s">
        <v>195</v>
      </c>
      <c r="Q901" s="289">
        <v>0</v>
      </c>
      <c r="R901" s="289"/>
      <c r="S901" s="289">
        <f>+Q901+R901</f>
        <v>0</v>
      </c>
      <c r="T901" s="213"/>
      <c r="U901" s="97"/>
    </row>
    <row r="902" spans="1:21" s="98" customFormat="1" ht="20.25" hidden="1" customHeight="1" x14ac:dyDescent="0.25">
      <c r="A902" s="166" t="s">
        <v>332</v>
      </c>
      <c r="B902" s="167"/>
      <c r="C902" s="167"/>
      <c r="D902" s="167"/>
      <c r="E902" s="180" t="s">
        <v>380</v>
      </c>
      <c r="F902" s="182" t="e">
        <f>+#REF!+#REF!+#REF!</f>
        <v>#REF!</v>
      </c>
      <c r="G902" s="182" t="e">
        <f>+#REF!+#REF!+Q902+R902+S902+#REF!</f>
        <v>#REF!</v>
      </c>
      <c r="H902" s="183" t="e">
        <f>+#REF!+#REF!+#REF!+#REF!+#REF!</f>
        <v>#REF!</v>
      </c>
      <c r="I902" s="108"/>
      <c r="J902" s="115"/>
      <c r="K902" s="115"/>
      <c r="L902" s="115"/>
      <c r="M902" s="176">
        <v>32342</v>
      </c>
      <c r="N902" s="177"/>
      <c r="O902" s="178" t="s">
        <v>38</v>
      </c>
      <c r="P902" s="177" t="s">
        <v>196</v>
      </c>
      <c r="Q902" s="287">
        <f t="shared" ref="Q902:S902" si="648">Q903</f>
        <v>0</v>
      </c>
      <c r="R902" s="287">
        <f t="shared" si="648"/>
        <v>0</v>
      </c>
      <c r="S902" s="287">
        <f t="shared" si="648"/>
        <v>0</v>
      </c>
      <c r="T902" s="213"/>
      <c r="U902" s="97"/>
    </row>
    <row r="903" spans="1:21" s="98" customFormat="1" ht="20.25" hidden="1" customHeight="1" x14ac:dyDescent="0.25">
      <c r="A903" s="166" t="s">
        <v>332</v>
      </c>
      <c r="B903" s="166"/>
      <c r="C903" s="166"/>
      <c r="D903" s="166"/>
      <c r="E903" s="166"/>
      <c r="F903" s="182" t="e">
        <f>+#REF!+#REF!+#REF!</f>
        <v>#REF!</v>
      </c>
      <c r="G903" s="182" t="e">
        <f>+#REF!+#REF!+Q903+R903+S903+#REF!</f>
        <v>#REF!</v>
      </c>
      <c r="H903" s="183" t="e">
        <f>+#REF!+#REF!+#REF!+#REF!+#REF!</f>
        <v>#REF!</v>
      </c>
      <c r="I903" s="108"/>
      <c r="J903" s="115"/>
      <c r="K903" s="115"/>
      <c r="L903" s="115"/>
      <c r="M903" s="9"/>
      <c r="N903" s="155">
        <v>323420</v>
      </c>
      <c r="O903" s="156" t="s">
        <v>38</v>
      </c>
      <c r="P903" s="157" t="s">
        <v>196</v>
      </c>
      <c r="Q903" s="289">
        <v>0</v>
      </c>
      <c r="R903" s="289"/>
      <c r="S903" s="289">
        <f>+Q903+R903</f>
        <v>0</v>
      </c>
      <c r="T903" s="213"/>
      <c r="U903" s="97"/>
    </row>
    <row r="904" spans="1:21" s="98" customFormat="1" ht="20.25" hidden="1" customHeight="1" x14ac:dyDescent="0.25">
      <c r="A904" s="166" t="s">
        <v>332</v>
      </c>
      <c r="B904" s="167"/>
      <c r="C904" s="167"/>
      <c r="D904" s="167"/>
      <c r="E904" s="180" t="s">
        <v>380</v>
      </c>
      <c r="F904" s="182" t="e">
        <f>+#REF!+#REF!+#REF!</f>
        <v>#REF!</v>
      </c>
      <c r="G904" s="182" t="e">
        <f>+#REF!+#REF!+Q904+R904+S904+#REF!</f>
        <v>#REF!</v>
      </c>
      <c r="H904" s="183" t="e">
        <f>+#REF!+#REF!+#REF!+#REF!+#REF!</f>
        <v>#REF!</v>
      </c>
      <c r="I904" s="108"/>
      <c r="J904" s="115"/>
      <c r="K904" s="115"/>
      <c r="L904" s="115"/>
      <c r="M904" s="176">
        <v>32349</v>
      </c>
      <c r="N904" s="177"/>
      <c r="O904" s="178" t="s">
        <v>38</v>
      </c>
      <c r="P904" s="177" t="s">
        <v>197</v>
      </c>
      <c r="Q904" s="287">
        <f t="shared" ref="Q904:R904" si="649">Q906+Q905</f>
        <v>0</v>
      </c>
      <c r="R904" s="287">
        <f t="shared" si="649"/>
        <v>0</v>
      </c>
      <c r="S904" s="287">
        <f t="shared" ref="S904" si="650">S906+S905</f>
        <v>0</v>
      </c>
      <c r="T904" s="213"/>
      <c r="U904" s="97"/>
    </row>
    <row r="905" spans="1:21" s="98" customFormat="1" ht="20.25" hidden="1" customHeight="1" x14ac:dyDescent="0.25">
      <c r="A905" s="166" t="s">
        <v>332</v>
      </c>
      <c r="B905" s="166"/>
      <c r="C905" s="166"/>
      <c r="D905" s="166"/>
      <c r="E905" s="166"/>
      <c r="F905" s="182" t="e">
        <f>+#REF!+#REF!+#REF!</f>
        <v>#REF!</v>
      </c>
      <c r="G905" s="182" t="e">
        <f>+#REF!+#REF!+Q905+R905+S905+#REF!</f>
        <v>#REF!</v>
      </c>
      <c r="H905" s="183" t="e">
        <f>+#REF!+#REF!+#REF!+#REF!+#REF!</f>
        <v>#REF!</v>
      </c>
      <c r="I905" s="108"/>
      <c r="J905" s="115"/>
      <c r="K905" s="115"/>
      <c r="L905" s="115"/>
      <c r="M905" s="9"/>
      <c r="N905" s="155">
        <v>323490</v>
      </c>
      <c r="O905" s="156" t="s">
        <v>38</v>
      </c>
      <c r="P905" s="157" t="s">
        <v>197</v>
      </c>
      <c r="Q905" s="289">
        <v>0</v>
      </c>
      <c r="R905" s="289"/>
      <c r="S905" s="289">
        <f t="shared" ref="S905:S906" si="651">+Q905+R905</f>
        <v>0</v>
      </c>
      <c r="T905" s="213"/>
      <c r="U905" s="97"/>
    </row>
    <row r="906" spans="1:21" s="98" customFormat="1" ht="20.25" hidden="1" customHeight="1" x14ac:dyDescent="0.25">
      <c r="A906" s="166" t="s">
        <v>332</v>
      </c>
      <c r="B906" s="166"/>
      <c r="C906" s="166"/>
      <c r="D906" s="166"/>
      <c r="E906" s="166"/>
      <c r="F906" s="182" t="e">
        <f>+#REF!+#REF!+#REF!</f>
        <v>#REF!</v>
      </c>
      <c r="G906" s="182" t="e">
        <f>+#REF!+#REF!+Q906+R906+S906+#REF!</f>
        <v>#REF!</v>
      </c>
      <c r="H906" s="183" t="e">
        <f>+#REF!+#REF!+#REF!+#REF!+#REF!</f>
        <v>#REF!</v>
      </c>
      <c r="I906" s="108"/>
      <c r="J906" s="115"/>
      <c r="K906" s="115"/>
      <c r="L906" s="115"/>
      <c r="M906" s="9"/>
      <c r="N906" s="155">
        <v>323491</v>
      </c>
      <c r="O906" s="156" t="s">
        <v>38</v>
      </c>
      <c r="P906" s="157" t="s">
        <v>198</v>
      </c>
      <c r="Q906" s="289">
        <v>0</v>
      </c>
      <c r="R906" s="289"/>
      <c r="S906" s="289">
        <f t="shared" si="651"/>
        <v>0</v>
      </c>
      <c r="T906" s="213"/>
      <c r="U906" s="97"/>
    </row>
    <row r="907" spans="1:21" s="98" customFormat="1" ht="20.25" hidden="1" customHeight="1" x14ac:dyDescent="0.25">
      <c r="A907" s="166" t="s">
        <v>332</v>
      </c>
      <c r="B907" s="166"/>
      <c r="C907" s="166"/>
      <c r="D907" s="180" t="s">
        <v>379</v>
      </c>
      <c r="E907" s="180" t="s">
        <v>380</v>
      </c>
      <c r="F907" s="182" t="e">
        <f>+#REF!+#REF!+#REF!</f>
        <v>#REF!</v>
      </c>
      <c r="G907" s="182" t="e">
        <f>+#REF!+#REF!+Q907+R907+S907+#REF!</f>
        <v>#REF!</v>
      </c>
      <c r="H907" s="183" t="e">
        <f>+#REF!+#REF!+#REF!+#REF!+#REF!</f>
        <v>#REF!</v>
      </c>
      <c r="I907" s="108"/>
      <c r="J907" s="115"/>
      <c r="K907" s="115"/>
      <c r="L907" s="115">
        <v>3235</v>
      </c>
      <c r="M907" s="115"/>
      <c r="N907" s="116"/>
      <c r="O907" s="10" t="s">
        <v>38</v>
      </c>
      <c r="P907" s="111" t="s">
        <v>199</v>
      </c>
      <c r="Q907" s="286">
        <f t="shared" ref="Q907:R907" si="652">+Q908+Q910</f>
        <v>125</v>
      </c>
      <c r="R907" s="286">
        <f t="shared" si="652"/>
        <v>0</v>
      </c>
      <c r="S907" s="286">
        <f t="shared" ref="S907" si="653">+S908+S910</f>
        <v>125</v>
      </c>
      <c r="T907" s="213"/>
      <c r="U907" s="97"/>
    </row>
    <row r="908" spans="1:21" s="98" customFormat="1" ht="20.25" hidden="1" customHeight="1" x14ac:dyDescent="0.25">
      <c r="A908" s="166" t="s">
        <v>332</v>
      </c>
      <c r="B908" s="167"/>
      <c r="C908" s="167"/>
      <c r="D908" s="167"/>
      <c r="E908" s="180" t="s">
        <v>380</v>
      </c>
      <c r="F908" s="182" t="e">
        <f>+#REF!+#REF!+#REF!</f>
        <v>#REF!</v>
      </c>
      <c r="G908" s="182" t="e">
        <f>+#REF!+#REF!+Q908+R908+S908+#REF!</f>
        <v>#REF!</v>
      </c>
      <c r="H908" s="183" t="e">
        <f>+#REF!+#REF!+#REF!+#REF!+#REF!</f>
        <v>#REF!</v>
      </c>
      <c r="I908" s="108"/>
      <c r="J908" s="115"/>
      <c r="K908" s="115"/>
      <c r="L908" s="115"/>
      <c r="M908" s="176">
        <v>32352</v>
      </c>
      <c r="N908" s="177"/>
      <c r="O908" s="178" t="s">
        <v>38</v>
      </c>
      <c r="P908" s="177" t="s">
        <v>200</v>
      </c>
      <c r="Q908" s="287">
        <f t="shared" ref="Q908:S908" si="654">Q909</f>
        <v>125</v>
      </c>
      <c r="R908" s="287">
        <f t="shared" si="654"/>
        <v>0</v>
      </c>
      <c r="S908" s="287">
        <f t="shared" si="654"/>
        <v>125</v>
      </c>
      <c r="T908" s="213"/>
      <c r="U908" s="97"/>
    </row>
    <row r="909" spans="1:21" s="98" customFormat="1" ht="20.25" hidden="1" customHeight="1" x14ac:dyDescent="0.25">
      <c r="A909" s="166" t="s">
        <v>332</v>
      </c>
      <c r="B909" s="166"/>
      <c r="C909" s="166"/>
      <c r="D909" s="166"/>
      <c r="E909" s="166"/>
      <c r="F909" s="182" t="e">
        <f>+#REF!+#REF!+#REF!</f>
        <v>#REF!</v>
      </c>
      <c r="G909" s="182" t="e">
        <f>+#REF!+#REF!+Q909+R909+S909+#REF!</f>
        <v>#REF!</v>
      </c>
      <c r="H909" s="183" t="e">
        <f>+#REF!+#REF!+#REF!+#REF!+#REF!</f>
        <v>#REF!</v>
      </c>
      <c r="I909" s="108"/>
      <c r="J909" s="115"/>
      <c r="K909" s="115"/>
      <c r="L909" s="115"/>
      <c r="M909" s="9"/>
      <c r="N909" s="155">
        <v>323520</v>
      </c>
      <c r="O909" s="156" t="s">
        <v>38</v>
      </c>
      <c r="P909" s="157" t="s">
        <v>200</v>
      </c>
      <c r="Q909" s="289">
        <v>125</v>
      </c>
      <c r="R909" s="289"/>
      <c r="S909" s="289">
        <f>+Q909+R909</f>
        <v>125</v>
      </c>
      <c r="T909" s="213"/>
      <c r="U909" s="97"/>
    </row>
    <row r="910" spans="1:21" s="98" customFormat="1" ht="20.25" hidden="1" customHeight="1" x14ac:dyDescent="0.25">
      <c r="A910" s="166" t="s">
        <v>332</v>
      </c>
      <c r="B910" s="167"/>
      <c r="C910" s="167"/>
      <c r="D910" s="167"/>
      <c r="E910" s="180" t="s">
        <v>380</v>
      </c>
      <c r="F910" s="182" t="e">
        <f>+#REF!+#REF!+#REF!</f>
        <v>#REF!</v>
      </c>
      <c r="G910" s="182" t="e">
        <f>+#REF!+#REF!+Q910+R910+S910+#REF!</f>
        <v>#REF!</v>
      </c>
      <c r="H910" s="183" t="e">
        <f>+#REF!+#REF!+#REF!+#REF!+#REF!</f>
        <v>#REF!</v>
      </c>
      <c r="I910" s="108"/>
      <c r="J910" s="115"/>
      <c r="K910" s="115"/>
      <c r="L910" s="115"/>
      <c r="M910" s="176" t="s">
        <v>314</v>
      </c>
      <c r="N910" s="177"/>
      <c r="O910" s="178" t="s">
        <v>38</v>
      </c>
      <c r="P910" s="177" t="s">
        <v>202</v>
      </c>
      <c r="Q910" s="287">
        <f t="shared" ref="Q910:S910" si="655">Q911</f>
        <v>0</v>
      </c>
      <c r="R910" s="287">
        <f t="shared" si="655"/>
        <v>0</v>
      </c>
      <c r="S910" s="287">
        <f t="shared" si="655"/>
        <v>0</v>
      </c>
      <c r="T910" s="213"/>
      <c r="U910" s="97"/>
    </row>
    <row r="911" spans="1:21" s="98" customFormat="1" ht="20.25" hidden="1" customHeight="1" x14ac:dyDescent="0.25">
      <c r="A911" s="166" t="s">
        <v>332</v>
      </c>
      <c r="B911" s="166"/>
      <c r="C911" s="166"/>
      <c r="D911" s="166"/>
      <c r="E911" s="166"/>
      <c r="F911" s="182" t="e">
        <f>+#REF!+#REF!+#REF!</f>
        <v>#REF!</v>
      </c>
      <c r="G911" s="182" t="e">
        <f>+#REF!+#REF!+Q911+R911+S911+#REF!</f>
        <v>#REF!</v>
      </c>
      <c r="H911" s="183" t="e">
        <f>+#REF!+#REF!+#REF!+#REF!+#REF!</f>
        <v>#REF!</v>
      </c>
      <c r="I911" s="108"/>
      <c r="J911" s="115"/>
      <c r="K911" s="115"/>
      <c r="L911" s="115"/>
      <c r="M911" s="9"/>
      <c r="N911" s="155">
        <v>323590</v>
      </c>
      <c r="O911" s="156" t="s">
        <v>38</v>
      </c>
      <c r="P911" s="157" t="s">
        <v>202</v>
      </c>
      <c r="Q911" s="289">
        <v>0</v>
      </c>
      <c r="R911" s="289"/>
      <c r="S911" s="289">
        <f>+Q911+R911</f>
        <v>0</v>
      </c>
      <c r="T911" s="213"/>
      <c r="U911" s="97"/>
    </row>
    <row r="912" spans="1:21" s="98" customFormat="1" ht="20.25" hidden="1" customHeight="1" x14ac:dyDescent="0.25">
      <c r="A912" s="166" t="s">
        <v>332</v>
      </c>
      <c r="B912" s="166"/>
      <c r="C912" s="166"/>
      <c r="D912" s="180" t="s">
        <v>379</v>
      </c>
      <c r="E912" s="180" t="s">
        <v>380</v>
      </c>
      <c r="F912" s="182" t="e">
        <f>+#REF!+#REF!+#REF!</f>
        <v>#REF!</v>
      </c>
      <c r="G912" s="182" t="e">
        <f>+#REF!+#REF!+Q912+R912+S912+#REF!</f>
        <v>#REF!</v>
      </c>
      <c r="H912" s="183" t="e">
        <f>+#REF!+#REF!+#REF!+#REF!+#REF!</f>
        <v>#REF!</v>
      </c>
      <c r="I912" s="108"/>
      <c r="J912" s="115"/>
      <c r="K912" s="115"/>
      <c r="L912" s="115">
        <v>3237</v>
      </c>
      <c r="M912" s="115"/>
      <c r="N912" s="116"/>
      <c r="O912" s="10" t="s">
        <v>38</v>
      </c>
      <c r="P912" s="111" t="s">
        <v>206</v>
      </c>
      <c r="Q912" s="286">
        <f t="shared" ref="Q912:R912" si="656">Q913+Q917</f>
        <v>5220</v>
      </c>
      <c r="R912" s="286">
        <f t="shared" si="656"/>
        <v>740</v>
      </c>
      <c r="S912" s="286">
        <f t="shared" ref="S912" si="657">S913+S917</f>
        <v>5960</v>
      </c>
      <c r="T912" s="213"/>
      <c r="U912" s="97"/>
    </row>
    <row r="913" spans="1:21" s="98" customFormat="1" ht="20.25" hidden="1" customHeight="1" x14ac:dyDescent="0.25">
      <c r="A913" s="166" t="s">
        <v>332</v>
      </c>
      <c r="B913" s="167"/>
      <c r="C913" s="167"/>
      <c r="D913" s="167"/>
      <c r="E913" s="180" t="s">
        <v>380</v>
      </c>
      <c r="F913" s="182" t="e">
        <f>+#REF!+#REF!+#REF!</f>
        <v>#REF!</v>
      </c>
      <c r="G913" s="182" t="e">
        <f>+#REF!+#REF!+Q913+R913+S913+#REF!</f>
        <v>#REF!</v>
      </c>
      <c r="H913" s="183" t="e">
        <f>+#REF!+#REF!+#REF!+#REF!+#REF!</f>
        <v>#REF!</v>
      </c>
      <c r="I913" s="108"/>
      <c r="J913" s="115"/>
      <c r="K913" s="115"/>
      <c r="L913" s="115"/>
      <c r="M913" s="176">
        <v>32372</v>
      </c>
      <c r="N913" s="177"/>
      <c r="O913" s="178" t="s">
        <v>38</v>
      </c>
      <c r="P913" s="177" t="s">
        <v>207</v>
      </c>
      <c r="Q913" s="287">
        <f t="shared" ref="Q913:R913" si="658">+Q914+Q915+Q916</f>
        <v>5220</v>
      </c>
      <c r="R913" s="287">
        <f t="shared" si="658"/>
        <v>740</v>
      </c>
      <c r="S913" s="287">
        <f t="shared" ref="S913" si="659">+S914+S915+S916</f>
        <v>5960</v>
      </c>
      <c r="T913" s="213"/>
      <c r="U913" s="97"/>
    </row>
    <row r="914" spans="1:21" s="98" customFormat="1" ht="20.25" hidden="1" customHeight="1" x14ac:dyDescent="0.25">
      <c r="A914" s="166" t="s">
        <v>332</v>
      </c>
      <c r="B914" s="166"/>
      <c r="C914" s="166"/>
      <c r="D914" s="166"/>
      <c r="E914" s="166"/>
      <c r="F914" s="182" t="e">
        <f>+#REF!+#REF!+#REF!</f>
        <v>#REF!</v>
      </c>
      <c r="G914" s="182" t="e">
        <f>+#REF!+#REF!+Q914+R914+S914+#REF!</f>
        <v>#REF!</v>
      </c>
      <c r="H914" s="183" t="e">
        <f>+#REF!+#REF!+#REF!+#REF!+#REF!</f>
        <v>#REF!</v>
      </c>
      <c r="I914" s="108"/>
      <c r="J914" s="115"/>
      <c r="K914" s="115"/>
      <c r="L914" s="115"/>
      <c r="M914" s="9"/>
      <c r="N914" s="155">
        <v>323720</v>
      </c>
      <c r="O914" s="156" t="s">
        <v>38</v>
      </c>
      <c r="P914" s="157" t="s">
        <v>207</v>
      </c>
      <c r="Q914" s="289">
        <v>5160</v>
      </c>
      <c r="R914" s="289">
        <v>-5160</v>
      </c>
      <c r="S914" s="289">
        <f t="shared" ref="S914:S916" si="660">+Q914+R914</f>
        <v>0</v>
      </c>
      <c r="T914" s="213"/>
      <c r="U914" s="97"/>
    </row>
    <row r="915" spans="1:21" s="98" customFormat="1" ht="20.25" hidden="1" customHeight="1" x14ac:dyDescent="0.25">
      <c r="A915" s="166" t="s">
        <v>332</v>
      </c>
      <c r="B915" s="166"/>
      <c r="C915" s="166"/>
      <c r="D915" s="166"/>
      <c r="E915" s="166"/>
      <c r="F915" s="182" t="e">
        <f>+#REF!+#REF!+#REF!</f>
        <v>#REF!</v>
      </c>
      <c r="G915" s="182" t="e">
        <f>+#REF!+#REF!+Q915+R915+S915+#REF!</f>
        <v>#REF!</v>
      </c>
      <c r="H915" s="183" t="e">
        <f>+#REF!+#REF!+#REF!+#REF!+#REF!</f>
        <v>#REF!</v>
      </c>
      <c r="I915" s="108"/>
      <c r="J915" s="115"/>
      <c r="K915" s="115"/>
      <c r="L915" s="115"/>
      <c r="M915" s="9"/>
      <c r="N915" s="155">
        <v>323730</v>
      </c>
      <c r="O915" s="156" t="s">
        <v>38</v>
      </c>
      <c r="P915" s="157" t="s">
        <v>208</v>
      </c>
      <c r="Q915" s="289">
        <v>60</v>
      </c>
      <c r="R915" s="289"/>
      <c r="S915" s="289">
        <f t="shared" si="660"/>
        <v>60</v>
      </c>
      <c r="T915" s="213"/>
      <c r="U915" s="97"/>
    </row>
    <row r="916" spans="1:21" s="98" customFormat="1" ht="20.25" hidden="1" customHeight="1" x14ac:dyDescent="0.25">
      <c r="A916" s="166" t="s">
        <v>332</v>
      </c>
      <c r="B916" s="166"/>
      <c r="C916" s="166"/>
      <c r="D916" s="166"/>
      <c r="E916" s="166"/>
      <c r="F916" s="182" t="e">
        <f>+#REF!+#REF!+#REF!</f>
        <v>#REF!</v>
      </c>
      <c r="G916" s="182" t="e">
        <f>+#REF!+#REF!+Q916+R916+S916+#REF!</f>
        <v>#REF!</v>
      </c>
      <c r="H916" s="183" t="e">
        <f>+#REF!+#REF!+#REF!+#REF!+#REF!</f>
        <v>#REF!</v>
      </c>
      <c r="I916" s="108"/>
      <c r="J916" s="115"/>
      <c r="K916" s="115"/>
      <c r="L916" s="115"/>
      <c r="M916" s="9"/>
      <c r="N916" s="155">
        <v>323790</v>
      </c>
      <c r="O916" s="156" t="s">
        <v>38</v>
      </c>
      <c r="P916" s="157" t="s">
        <v>209</v>
      </c>
      <c r="Q916" s="289">
        <v>0</v>
      </c>
      <c r="R916" s="306">
        <v>5900</v>
      </c>
      <c r="S916" s="306">
        <f t="shared" si="660"/>
        <v>5900</v>
      </c>
      <c r="T916" s="213"/>
      <c r="U916" s="97"/>
    </row>
    <row r="917" spans="1:21" s="98" customFormat="1" ht="20.25" hidden="1" customHeight="1" x14ac:dyDescent="0.25">
      <c r="A917" s="166" t="s">
        <v>332</v>
      </c>
      <c r="B917" s="167"/>
      <c r="C917" s="167"/>
      <c r="D917" s="167"/>
      <c r="E917" s="180" t="s">
        <v>380</v>
      </c>
      <c r="F917" s="182" t="e">
        <f>+#REF!+#REF!+#REF!</f>
        <v>#REF!</v>
      </c>
      <c r="G917" s="182" t="e">
        <f>+#REF!+#REF!+Q917+R917+S917+#REF!</f>
        <v>#REF!</v>
      </c>
      <c r="H917" s="183" t="e">
        <f>+#REF!+#REF!+#REF!+#REF!+#REF!</f>
        <v>#REF!</v>
      </c>
      <c r="I917" s="108"/>
      <c r="J917" s="115"/>
      <c r="K917" s="115"/>
      <c r="L917" s="115"/>
      <c r="M917" s="176">
        <v>32373</v>
      </c>
      <c r="N917" s="177"/>
      <c r="O917" s="178" t="s">
        <v>38</v>
      </c>
      <c r="P917" s="177" t="s">
        <v>208</v>
      </c>
      <c r="Q917" s="287">
        <f t="shared" ref="Q917:S917" si="661">+Q918</f>
        <v>0</v>
      </c>
      <c r="R917" s="287">
        <f t="shared" si="661"/>
        <v>0</v>
      </c>
      <c r="S917" s="287">
        <f t="shared" si="661"/>
        <v>0</v>
      </c>
      <c r="T917" s="213"/>
      <c r="U917" s="97"/>
    </row>
    <row r="918" spans="1:21" s="98" customFormat="1" ht="20.25" hidden="1" customHeight="1" x14ac:dyDescent="0.25">
      <c r="A918" s="166" t="s">
        <v>332</v>
      </c>
      <c r="B918" s="166"/>
      <c r="C918" s="166"/>
      <c r="D918" s="166"/>
      <c r="E918" s="166"/>
      <c r="F918" s="182" t="e">
        <f>+#REF!+#REF!+#REF!</f>
        <v>#REF!</v>
      </c>
      <c r="G918" s="182" t="e">
        <f>+#REF!+#REF!+Q918+R918+S918+#REF!</f>
        <v>#REF!</v>
      </c>
      <c r="H918" s="183" t="e">
        <f>+#REF!+#REF!+#REF!+#REF!+#REF!</f>
        <v>#REF!</v>
      </c>
      <c r="I918" s="108"/>
      <c r="J918" s="115"/>
      <c r="K918" s="115"/>
      <c r="L918" s="115"/>
      <c r="M918" s="9"/>
      <c r="N918" s="155">
        <v>323730</v>
      </c>
      <c r="O918" s="156" t="s">
        <v>38</v>
      </c>
      <c r="P918" s="157" t="s">
        <v>208</v>
      </c>
      <c r="Q918" s="289">
        <v>0</v>
      </c>
      <c r="R918" s="289"/>
      <c r="S918" s="289">
        <f>+Q918+R918</f>
        <v>0</v>
      </c>
      <c r="T918" s="213"/>
      <c r="U918" s="97"/>
    </row>
    <row r="919" spans="1:21" s="98" customFormat="1" ht="20.25" hidden="1" customHeight="1" x14ac:dyDescent="0.25">
      <c r="A919" s="166"/>
      <c r="B919" s="166"/>
      <c r="C919" s="166"/>
      <c r="D919" s="166"/>
      <c r="E919" s="166"/>
      <c r="F919" s="182"/>
      <c r="G919" s="182"/>
      <c r="H919" s="183"/>
      <c r="I919" s="108"/>
      <c r="J919" s="115"/>
      <c r="K919" s="115"/>
      <c r="L919" s="115">
        <v>3238</v>
      </c>
      <c r="M919" s="9"/>
      <c r="N919" s="217"/>
      <c r="O919" s="218" t="s">
        <v>38</v>
      </c>
      <c r="P919" s="219" t="s">
        <v>210</v>
      </c>
      <c r="Q919" s="290">
        <f t="shared" ref="Q919:S920" si="662">Q920</f>
        <v>0</v>
      </c>
      <c r="R919" s="290">
        <f t="shared" si="662"/>
        <v>0</v>
      </c>
      <c r="S919" s="290">
        <f t="shared" si="662"/>
        <v>0</v>
      </c>
      <c r="T919" s="213"/>
      <c r="U919" s="97"/>
    </row>
    <row r="920" spans="1:21" s="98" customFormat="1" ht="20.25" hidden="1" customHeight="1" x14ac:dyDescent="0.25">
      <c r="A920" s="166"/>
      <c r="B920" s="166"/>
      <c r="C920" s="166"/>
      <c r="D920" s="166"/>
      <c r="E920" s="166"/>
      <c r="F920" s="182"/>
      <c r="G920" s="182"/>
      <c r="H920" s="183"/>
      <c r="I920" s="108"/>
      <c r="J920" s="115"/>
      <c r="K920" s="115"/>
      <c r="L920" s="115"/>
      <c r="M920" s="221" t="s">
        <v>445</v>
      </c>
      <c r="N920" s="222"/>
      <c r="O920" s="178" t="s">
        <v>38</v>
      </c>
      <c r="P920" s="177" t="s">
        <v>211</v>
      </c>
      <c r="Q920" s="287">
        <f t="shared" si="662"/>
        <v>0</v>
      </c>
      <c r="R920" s="287">
        <f t="shared" si="662"/>
        <v>0</v>
      </c>
      <c r="S920" s="287">
        <f t="shared" si="662"/>
        <v>0</v>
      </c>
      <c r="T920" s="213"/>
      <c r="U920" s="97"/>
    </row>
    <row r="921" spans="1:21" s="98" customFormat="1" ht="20.25" hidden="1" customHeight="1" x14ac:dyDescent="0.25">
      <c r="A921" s="166"/>
      <c r="B921" s="166"/>
      <c r="C921" s="166"/>
      <c r="D921" s="166"/>
      <c r="E921" s="166"/>
      <c r="F921" s="182"/>
      <c r="G921" s="182"/>
      <c r="H921" s="183"/>
      <c r="I921" s="108"/>
      <c r="J921" s="115"/>
      <c r="K921" s="115"/>
      <c r="L921" s="115"/>
      <c r="M921" s="9"/>
      <c r="N921" s="155">
        <v>323890</v>
      </c>
      <c r="O921" s="156" t="s">
        <v>38</v>
      </c>
      <c r="P921" s="157" t="s">
        <v>211</v>
      </c>
      <c r="Q921" s="289">
        <v>0</v>
      </c>
      <c r="R921" s="289"/>
      <c r="S921" s="289">
        <f>+Q921+R921</f>
        <v>0</v>
      </c>
      <c r="T921" s="213"/>
      <c r="U921" s="97"/>
    </row>
    <row r="922" spans="1:21" s="98" customFormat="1" ht="21" hidden="1" customHeight="1" x14ac:dyDescent="0.25">
      <c r="A922" s="166" t="s">
        <v>332</v>
      </c>
      <c r="B922" s="166"/>
      <c r="C922" s="166"/>
      <c r="D922" s="180" t="s">
        <v>379</v>
      </c>
      <c r="E922" s="180" t="s">
        <v>380</v>
      </c>
      <c r="F922" s="182" t="e">
        <f>+#REF!+#REF!+#REF!</f>
        <v>#REF!</v>
      </c>
      <c r="G922" s="182" t="e">
        <f>+#REF!+#REF!+Q922+R922+S922+#REF!</f>
        <v>#REF!</v>
      </c>
      <c r="H922" s="183" t="e">
        <f>+#REF!+#REF!+#REF!+#REF!+#REF!</f>
        <v>#REF!</v>
      </c>
      <c r="I922" s="108"/>
      <c r="J922" s="115"/>
      <c r="K922" s="115"/>
      <c r="L922" s="115">
        <v>3239</v>
      </c>
      <c r="M922" s="115"/>
      <c r="N922" s="116"/>
      <c r="O922" s="10" t="s">
        <v>38</v>
      </c>
      <c r="P922" s="111" t="s">
        <v>212</v>
      </c>
      <c r="Q922" s="286">
        <f t="shared" ref="Q922:R922" si="663">+Q923+Q925</f>
        <v>5445</v>
      </c>
      <c r="R922" s="286">
        <f t="shared" si="663"/>
        <v>3155</v>
      </c>
      <c r="S922" s="286">
        <f t="shared" ref="S922" si="664">+S923+S925</f>
        <v>8600</v>
      </c>
      <c r="T922" s="213"/>
      <c r="U922" s="97"/>
    </row>
    <row r="923" spans="1:21" s="98" customFormat="1" ht="20.25" hidden="1" customHeight="1" x14ac:dyDescent="0.25">
      <c r="A923" s="166" t="s">
        <v>332</v>
      </c>
      <c r="B923" s="167"/>
      <c r="C923" s="167"/>
      <c r="D923" s="167"/>
      <c r="E923" s="180" t="s">
        <v>380</v>
      </c>
      <c r="F923" s="182" t="e">
        <f>+#REF!+#REF!+#REF!</f>
        <v>#REF!</v>
      </c>
      <c r="G923" s="182" t="e">
        <f>+#REF!+#REF!+Q923+R923+S923+#REF!</f>
        <v>#REF!</v>
      </c>
      <c r="H923" s="183" t="e">
        <f>+#REF!+#REF!+#REF!+#REF!+#REF!</f>
        <v>#REF!</v>
      </c>
      <c r="I923" s="108"/>
      <c r="J923" s="115"/>
      <c r="K923" s="115"/>
      <c r="L923" s="115"/>
      <c r="M923" s="176">
        <v>32391</v>
      </c>
      <c r="N923" s="177"/>
      <c r="O923" s="178" t="s">
        <v>38</v>
      </c>
      <c r="P923" s="177" t="s">
        <v>213</v>
      </c>
      <c r="Q923" s="287">
        <f t="shared" ref="Q923:S923" si="665">+Q924</f>
        <v>5445</v>
      </c>
      <c r="R923" s="287">
        <f t="shared" si="665"/>
        <v>3155</v>
      </c>
      <c r="S923" s="287">
        <f t="shared" si="665"/>
        <v>8600</v>
      </c>
      <c r="T923" s="213"/>
      <c r="U923" s="97"/>
    </row>
    <row r="924" spans="1:21" s="98" customFormat="1" ht="20.25" hidden="1" customHeight="1" x14ac:dyDescent="0.25">
      <c r="A924" s="166" t="s">
        <v>332</v>
      </c>
      <c r="B924" s="166"/>
      <c r="C924" s="166"/>
      <c r="D924" s="166"/>
      <c r="E924" s="166"/>
      <c r="F924" s="182" t="e">
        <f>+#REF!+#REF!+#REF!</f>
        <v>#REF!</v>
      </c>
      <c r="G924" s="182" t="e">
        <f>+#REF!+#REF!+Q924+R924+S924+#REF!</f>
        <v>#REF!</v>
      </c>
      <c r="H924" s="183" t="e">
        <f>+#REF!+#REF!+#REF!+#REF!+#REF!</f>
        <v>#REF!</v>
      </c>
      <c r="I924" s="108"/>
      <c r="J924" s="115"/>
      <c r="K924" s="115"/>
      <c r="L924" s="115"/>
      <c r="M924" s="9"/>
      <c r="N924" s="155">
        <v>323910</v>
      </c>
      <c r="O924" s="156" t="s">
        <v>38</v>
      </c>
      <c r="P924" s="157" t="s">
        <v>213</v>
      </c>
      <c r="Q924" s="289">
        <v>5445</v>
      </c>
      <c r="R924" s="306">
        <v>3155</v>
      </c>
      <c r="S924" s="306">
        <f>+Q924+R924</f>
        <v>8600</v>
      </c>
      <c r="T924" s="213"/>
      <c r="U924" s="97"/>
    </row>
    <row r="925" spans="1:21" s="98" customFormat="1" ht="20.25" hidden="1" customHeight="1" x14ac:dyDescent="0.25">
      <c r="A925" s="166" t="s">
        <v>332</v>
      </c>
      <c r="B925" s="167"/>
      <c r="C925" s="167"/>
      <c r="D925" s="167"/>
      <c r="E925" s="180" t="s">
        <v>380</v>
      </c>
      <c r="F925" s="182" t="e">
        <f>+#REF!+#REF!+#REF!</f>
        <v>#REF!</v>
      </c>
      <c r="G925" s="182" t="e">
        <f>+#REF!+#REF!+Q925+R925+S925+#REF!</f>
        <v>#REF!</v>
      </c>
      <c r="H925" s="183" t="e">
        <f>+#REF!+#REF!+#REF!+#REF!+#REF!</f>
        <v>#REF!</v>
      </c>
      <c r="I925" s="108"/>
      <c r="J925" s="115"/>
      <c r="K925" s="115"/>
      <c r="L925" s="115"/>
      <c r="M925" s="176">
        <v>32395</v>
      </c>
      <c r="N925" s="177"/>
      <c r="O925" s="178" t="s">
        <v>38</v>
      </c>
      <c r="P925" s="177" t="s">
        <v>216</v>
      </c>
      <c r="Q925" s="287">
        <f t="shared" ref="Q925:S925" si="666">Q926</f>
        <v>0</v>
      </c>
      <c r="R925" s="287">
        <f t="shared" si="666"/>
        <v>0</v>
      </c>
      <c r="S925" s="287">
        <f t="shared" si="666"/>
        <v>0</v>
      </c>
      <c r="T925" s="213"/>
      <c r="U925" s="97"/>
    </row>
    <row r="926" spans="1:21" s="98" customFormat="1" ht="20.25" hidden="1" customHeight="1" x14ac:dyDescent="0.25">
      <c r="A926" s="166" t="s">
        <v>332</v>
      </c>
      <c r="B926" s="166"/>
      <c r="C926" s="166"/>
      <c r="D926" s="166"/>
      <c r="E926" s="166"/>
      <c r="F926" s="182" t="e">
        <f>+#REF!+#REF!+#REF!</f>
        <v>#REF!</v>
      </c>
      <c r="G926" s="182" t="e">
        <f>+#REF!+#REF!+Q926+R926+S926+#REF!</f>
        <v>#REF!</v>
      </c>
      <c r="H926" s="183" t="e">
        <f>+#REF!+#REF!+#REF!+#REF!+#REF!</f>
        <v>#REF!</v>
      </c>
      <c r="I926" s="108"/>
      <c r="J926" s="115"/>
      <c r="K926" s="115"/>
      <c r="L926" s="115"/>
      <c r="M926" s="9"/>
      <c r="N926" s="155">
        <v>323950</v>
      </c>
      <c r="O926" s="156" t="s">
        <v>38</v>
      </c>
      <c r="P926" s="157" t="s">
        <v>216</v>
      </c>
      <c r="Q926" s="289">
        <v>0</v>
      </c>
      <c r="R926" s="289"/>
      <c r="S926" s="289">
        <f>+Q926+R926</f>
        <v>0</v>
      </c>
      <c r="T926" s="213"/>
      <c r="U926" s="97"/>
    </row>
    <row r="927" spans="1:21" s="194" customFormat="1" ht="20.25" hidden="1" customHeight="1" x14ac:dyDescent="0.25">
      <c r="A927" s="166" t="s">
        <v>332</v>
      </c>
      <c r="B927" s="172"/>
      <c r="C927" s="195" t="s">
        <v>376</v>
      </c>
      <c r="D927" s="195" t="s">
        <v>379</v>
      </c>
      <c r="E927" s="195" t="s">
        <v>380</v>
      </c>
      <c r="F927" s="187" t="e">
        <f>+#REF!+#REF!+#REF!</f>
        <v>#REF!</v>
      </c>
      <c r="G927" s="187" t="e">
        <f>+#REF!+#REF!+Q927+R927+S927+#REF!</f>
        <v>#REF!</v>
      </c>
      <c r="H927" s="188" t="e">
        <f>+#REF!+#REF!+#REF!+#REF!+#REF!</f>
        <v>#REF!</v>
      </c>
      <c r="I927" s="108"/>
      <c r="J927" s="115"/>
      <c r="K927" s="115">
        <v>329</v>
      </c>
      <c r="L927" s="115"/>
      <c r="M927" s="115"/>
      <c r="N927" s="116"/>
      <c r="O927" s="10" t="s">
        <v>38</v>
      </c>
      <c r="P927" s="111" t="s">
        <v>225</v>
      </c>
      <c r="Q927" s="286">
        <f t="shared" ref="Q927:S927" si="667">+Q928</f>
        <v>1780</v>
      </c>
      <c r="R927" s="286">
        <f t="shared" si="667"/>
        <v>20</v>
      </c>
      <c r="S927" s="286">
        <f t="shared" si="667"/>
        <v>1800</v>
      </c>
      <c r="T927" s="213"/>
      <c r="U927" s="97"/>
    </row>
    <row r="928" spans="1:21" s="98" customFormat="1" ht="20.25" hidden="1" customHeight="1" x14ac:dyDescent="0.25">
      <c r="A928" s="166" t="s">
        <v>332</v>
      </c>
      <c r="B928" s="166"/>
      <c r="C928" s="166"/>
      <c r="D928" s="180" t="s">
        <v>379</v>
      </c>
      <c r="E928" s="180" t="s">
        <v>380</v>
      </c>
      <c r="F928" s="182" t="e">
        <f>+#REF!+#REF!+#REF!</f>
        <v>#REF!</v>
      </c>
      <c r="G928" s="182" t="e">
        <f>+#REF!+#REF!+Q928+R928+S928+#REF!</f>
        <v>#REF!</v>
      </c>
      <c r="H928" s="183" t="e">
        <f>+#REF!+#REF!+#REF!+#REF!+#REF!</f>
        <v>#REF!</v>
      </c>
      <c r="I928" s="108"/>
      <c r="J928" s="115"/>
      <c r="K928" s="115"/>
      <c r="L928" s="115">
        <v>3293</v>
      </c>
      <c r="M928" s="115"/>
      <c r="N928" s="116"/>
      <c r="O928" s="10" t="s">
        <v>38</v>
      </c>
      <c r="P928" s="111" t="s">
        <v>232</v>
      </c>
      <c r="Q928" s="286">
        <f t="shared" ref="Q928:S928" si="668">Q929</f>
        <v>1780</v>
      </c>
      <c r="R928" s="286">
        <f t="shared" si="668"/>
        <v>20</v>
      </c>
      <c r="S928" s="286">
        <f t="shared" si="668"/>
        <v>1800</v>
      </c>
      <c r="T928" s="213"/>
      <c r="U928" s="97"/>
    </row>
    <row r="929" spans="1:21" s="98" customFormat="1" ht="20.25" hidden="1" customHeight="1" x14ac:dyDescent="0.25">
      <c r="A929" s="167" t="s">
        <v>332</v>
      </c>
      <c r="B929" s="167"/>
      <c r="C929" s="167"/>
      <c r="D929" s="167"/>
      <c r="E929" s="180" t="s">
        <v>380</v>
      </c>
      <c r="F929" s="182" t="e">
        <f>+#REF!+#REF!+#REF!</f>
        <v>#REF!</v>
      </c>
      <c r="G929" s="182" t="e">
        <f>+#REF!+#REF!+Q929+R929+S929+#REF!</f>
        <v>#REF!</v>
      </c>
      <c r="H929" s="183" t="e">
        <f>+#REF!+#REF!+#REF!+#REF!+#REF!</f>
        <v>#REF!</v>
      </c>
      <c r="I929" s="108"/>
      <c r="J929" s="115"/>
      <c r="K929" s="115"/>
      <c r="L929" s="115"/>
      <c r="M929" s="176">
        <v>32931</v>
      </c>
      <c r="N929" s="177"/>
      <c r="O929" s="178" t="s">
        <v>38</v>
      </c>
      <c r="P929" s="177" t="s">
        <v>232</v>
      </c>
      <c r="Q929" s="287">
        <f t="shared" ref="Q929:S929" si="669">+Q930</f>
        <v>1780</v>
      </c>
      <c r="R929" s="287">
        <f t="shared" si="669"/>
        <v>20</v>
      </c>
      <c r="S929" s="287">
        <f t="shared" si="669"/>
        <v>1800</v>
      </c>
      <c r="T929" s="213"/>
      <c r="U929" s="97"/>
    </row>
    <row r="930" spans="1:21" s="98" customFormat="1" ht="20.25" hidden="1" customHeight="1" x14ac:dyDescent="0.25">
      <c r="A930" s="166" t="s">
        <v>332</v>
      </c>
      <c r="B930" s="166"/>
      <c r="C930" s="166"/>
      <c r="D930" s="166"/>
      <c r="E930" s="166"/>
      <c r="F930" s="182" t="e">
        <f>+#REF!+#REF!+#REF!</f>
        <v>#REF!</v>
      </c>
      <c r="G930" s="182" t="e">
        <f>+#REF!+#REF!+Q930+R930+S930+#REF!</f>
        <v>#REF!</v>
      </c>
      <c r="H930" s="183" t="e">
        <f>+#REF!+#REF!+#REF!+#REF!+#REF!</f>
        <v>#REF!</v>
      </c>
      <c r="I930" s="108"/>
      <c r="J930" s="115"/>
      <c r="K930" s="115"/>
      <c r="L930" s="115"/>
      <c r="M930" s="9"/>
      <c r="N930" s="155">
        <v>329310</v>
      </c>
      <c r="O930" s="156" t="s">
        <v>38</v>
      </c>
      <c r="P930" s="157" t="s">
        <v>232</v>
      </c>
      <c r="Q930" s="289">
        <v>1780</v>
      </c>
      <c r="R930" s="289">
        <v>20</v>
      </c>
      <c r="S930" s="289">
        <f>+Q930+R930</f>
        <v>1800</v>
      </c>
      <c r="T930" s="213"/>
      <c r="U930" s="97"/>
    </row>
    <row r="931" spans="1:21" s="98" customFormat="1" ht="30" hidden="1" customHeight="1" x14ac:dyDescent="0.25">
      <c r="A931" s="166" t="s">
        <v>332</v>
      </c>
      <c r="B931" s="180" t="s">
        <v>345</v>
      </c>
      <c r="C931" s="180" t="s">
        <v>376</v>
      </c>
      <c r="D931" s="180" t="s">
        <v>379</v>
      </c>
      <c r="E931" s="180" t="s">
        <v>380</v>
      </c>
      <c r="F931" s="182" t="e">
        <f>+#REF!+#REF!+#REF!</f>
        <v>#REF!</v>
      </c>
      <c r="G931" s="182" t="e">
        <f>+#REF!+#REF!+Q931+R931+S931+#REF!</f>
        <v>#REF!</v>
      </c>
      <c r="H931" s="183" t="e">
        <f>+#REF!+#REF!+#REF!+#REF!+#REF!</f>
        <v>#REF!</v>
      </c>
      <c r="I931" s="387" t="s">
        <v>101</v>
      </c>
      <c r="J931" s="388"/>
      <c r="K931" s="388"/>
      <c r="L931" s="388"/>
      <c r="M931" s="388"/>
      <c r="N931" s="388"/>
      <c r="O931" s="389"/>
      <c r="P931" s="95" t="s">
        <v>102</v>
      </c>
      <c r="Q931" s="96">
        <f t="shared" ref="Q931:S932" si="670">+Q932</f>
        <v>0</v>
      </c>
      <c r="R931" s="96">
        <f t="shared" si="670"/>
        <v>0</v>
      </c>
      <c r="S931" s="96">
        <f t="shared" si="670"/>
        <v>0</v>
      </c>
      <c r="T931" s="213"/>
      <c r="U931" s="97"/>
    </row>
    <row r="932" spans="1:21" s="175" customFormat="1" ht="21.75" hidden="1" customHeight="1" x14ac:dyDescent="0.25">
      <c r="A932" s="172" t="s">
        <v>332</v>
      </c>
      <c r="B932" s="172"/>
      <c r="C932" s="180" t="s">
        <v>376</v>
      </c>
      <c r="D932" s="180" t="s">
        <v>379</v>
      </c>
      <c r="E932" s="180" t="s">
        <v>380</v>
      </c>
      <c r="F932" s="182" t="e">
        <f>+#REF!+#REF!+#REF!</f>
        <v>#REF!</v>
      </c>
      <c r="G932" s="182" t="e">
        <f>+#REF!+#REF!+Q932+R932+S932+#REF!</f>
        <v>#REF!</v>
      </c>
      <c r="H932" s="183" t="e">
        <f>+#REF!+#REF!+#REF!+#REF!+#REF!</f>
        <v>#REF!</v>
      </c>
      <c r="I932" s="99"/>
      <c r="J932" s="99"/>
      <c r="K932" s="99"/>
      <c r="L932" s="99"/>
      <c r="M932" s="99"/>
      <c r="N932" s="99" t="str">
        <f>+O932</f>
        <v>5.5.</v>
      </c>
      <c r="O932" s="100" t="s">
        <v>38</v>
      </c>
      <c r="P932" s="101" t="s">
        <v>18</v>
      </c>
      <c r="Q932" s="102">
        <f t="shared" si="670"/>
        <v>0</v>
      </c>
      <c r="R932" s="102">
        <f t="shared" si="670"/>
        <v>0</v>
      </c>
      <c r="S932" s="102">
        <f t="shared" si="670"/>
        <v>0</v>
      </c>
      <c r="T932" s="213"/>
      <c r="U932" s="97"/>
    </row>
    <row r="933" spans="1:21" s="103" customFormat="1" ht="20.25" hidden="1" customHeight="1" x14ac:dyDescent="0.25">
      <c r="A933" s="166" t="s">
        <v>332</v>
      </c>
      <c r="B933" s="180" t="s">
        <v>345</v>
      </c>
      <c r="C933" s="180" t="s">
        <v>376</v>
      </c>
      <c r="D933" s="180" t="s">
        <v>379</v>
      </c>
      <c r="E933" s="180" t="s">
        <v>380</v>
      </c>
      <c r="F933" s="182" t="e">
        <f>+#REF!+#REF!+#REF!</f>
        <v>#REF!</v>
      </c>
      <c r="G933" s="182" t="e">
        <f>+#REF!+#REF!+Q933+R933+S933+#REF!</f>
        <v>#REF!</v>
      </c>
      <c r="H933" s="183" t="e">
        <f>+#REF!+#REF!+#REF!+#REF!+#REF!</f>
        <v>#REF!</v>
      </c>
      <c r="I933" s="104">
        <v>4</v>
      </c>
      <c r="J933" s="104"/>
      <c r="K933" s="104"/>
      <c r="L933" s="104"/>
      <c r="M933" s="104"/>
      <c r="N933" s="104"/>
      <c r="O933" s="159" t="s">
        <v>38</v>
      </c>
      <c r="P933" s="106" t="s">
        <v>20</v>
      </c>
      <c r="Q933" s="107">
        <f t="shared" ref="Q933:R933" si="671">+Q934+Q935</f>
        <v>0</v>
      </c>
      <c r="R933" s="107">
        <f t="shared" si="671"/>
        <v>0</v>
      </c>
      <c r="S933" s="107">
        <f t="shared" ref="S933" si="672">+S934+S935</f>
        <v>0</v>
      </c>
      <c r="T933" s="213"/>
      <c r="U933" s="97"/>
    </row>
    <row r="934" spans="1:21" s="171" customFormat="1" ht="20.25" hidden="1" customHeight="1" x14ac:dyDescent="0.25">
      <c r="A934" s="167" t="s">
        <v>332</v>
      </c>
      <c r="B934" s="180" t="s">
        <v>345</v>
      </c>
      <c r="C934" s="180" t="s">
        <v>376</v>
      </c>
      <c r="D934" s="180" t="s">
        <v>379</v>
      </c>
      <c r="E934" s="180" t="s">
        <v>380</v>
      </c>
      <c r="F934" s="182" t="e">
        <f>+#REF!+#REF!+#REF!</f>
        <v>#REF!</v>
      </c>
      <c r="G934" s="182" t="e">
        <f>+#REF!+#REF!+Q934+R934+S934+#REF!</f>
        <v>#REF!</v>
      </c>
      <c r="H934" s="183" t="e">
        <f>+#REF!+#REF!+#REF!+#REF!+#REF!</f>
        <v>#REF!</v>
      </c>
      <c r="I934" s="105"/>
      <c r="J934" s="105">
        <v>41</v>
      </c>
      <c r="K934" s="105"/>
      <c r="L934" s="105"/>
      <c r="M934" s="105"/>
      <c r="N934" s="105"/>
      <c r="O934" s="159" t="s">
        <v>38</v>
      </c>
      <c r="P934" s="169" t="s">
        <v>11</v>
      </c>
      <c r="Q934" s="170">
        <v>0</v>
      </c>
      <c r="R934" s="170">
        <v>0</v>
      </c>
      <c r="S934" s="170">
        <v>0</v>
      </c>
      <c r="T934" s="213"/>
      <c r="U934" s="97"/>
    </row>
    <row r="935" spans="1:21" s="171" customFormat="1" ht="20.25" hidden="1" customHeight="1" x14ac:dyDescent="0.25">
      <c r="A935" s="167" t="s">
        <v>332</v>
      </c>
      <c r="B935" s="180" t="s">
        <v>345</v>
      </c>
      <c r="C935" s="180" t="s">
        <v>376</v>
      </c>
      <c r="D935" s="180" t="s">
        <v>379</v>
      </c>
      <c r="E935" s="180" t="s">
        <v>380</v>
      </c>
      <c r="F935" s="182" t="e">
        <f>+#REF!+#REF!+#REF!</f>
        <v>#REF!</v>
      </c>
      <c r="G935" s="182" t="e">
        <f>+#REF!+#REF!+Q935+R935+S935+#REF!</f>
        <v>#REF!</v>
      </c>
      <c r="H935" s="183" t="e">
        <f>+#REF!+#REF!+#REF!+#REF!+#REF!</f>
        <v>#REF!</v>
      </c>
      <c r="I935" s="231"/>
      <c r="J935" s="231">
        <v>42</v>
      </c>
      <c r="K935" s="231"/>
      <c r="L935" s="231"/>
      <c r="M935" s="231"/>
      <c r="N935" s="231"/>
      <c r="O935" s="257" t="s">
        <v>38</v>
      </c>
      <c r="P935" s="232" t="s">
        <v>12</v>
      </c>
      <c r="Q935" s="233">
        <f t="shared" ref="Q935:S935" si="673">+Q936</f>
        <v>0</v>
      </c>
      <c r="R935" s="233">
        <f t="shared" si="673"/>
        <v>0</v>
      </c>
      <c r="S935" s="233">
        <f t="shared" si="673"/>
        <v>0</v>
      </c>
      <c r="T935" s="213"/>
      <c r="U935" s="97"/>
    </row>
    <row r="936" spans="1:21" s="194" customFormat="1" ht="20.25" hidden="1" customHeight="1" x14ac:dyDescent="0.25">
      <c r="A936" s="166" t="s">
        <v>332</v>
      </c>
      <c r="B936" s="172"/>
      <c r="C936" s="195" t="s">
        <v>376</v>
      </c>
      <c r="D936" s="195" t="s">
        <v>379</v>
      </c>
      <c r="E936" s="195" t="s">
        <v>380</v>
      </c>
      <c r="F936" s="187" t="e">
        <f>+#REF!+#REF!+#REF!</f>
        <v>#REF!</v>
      </c>
      <c r="G936" s="187" t="e">
        <f>+#REF!+#REF!+Q936+R936+S936+#REF!</f>
        <v>#REF!</v>
      </c>
      <c r="H936" s="188" t="e">
        <f>+#REF!+#REF!+#REF!+#REF!+#REF!</f>
        <v>#REF!</v>
      </c>
      <c r="I936" s="108"/>
      <c r="J936" s="115"/>
      <c r="K936" s="115">
        <v>422</v>
      </c>
      <c r="L936" s="115"/>
      <c r="M936" s="115"/>
      <c r="N936" s="116"/>
      <c r="O936" s="10" t="s">
        <v>38</v>
      </c>
      <c r="P936" s="111" t="s">
        <v>272</v>
      </c>
      <c r="Q936" s="286">
        <f t="shared" ref="Q936:S936" si="674">+Q937</f>
        <v>0</v>
      </c>
      <c r="R936" s="286">
        <f t="shared" si="674"/>
        <v>0</v>
      </c>
      <c r="S936" s="286">
        <f t="shared" si="674"/>
        <v>0</v>
      </c>
      <c r="T936" s="213"/>
      <c r="U936" s="97"/>
    </row>
    <row r="937" spans="1:21" s="98" customFormat="1" ht="20.25" hidden="1" customHeight="1" x14ac:dyDescent="0.25">
      <c r="A937" s="166" t="s">
        <v>332</v>
      </c>
      <c r="B937" s="166"/>
      <c r="C937" s="166"/>
      <c r="D937" s="180" t="s">
        <v>379</v>
      </c>
      <c r="E937" s="180" t="s">
        <v>380</v>
      </c>
      <c r="F937" s="182" t="e">
        <f>+#REF!+#REF!+#REF!</f>
        <v>#REF!</v>
      </c>
      <c r="G937" s="182" t="e">
        <f>+#REF!+#REF!+Q937+R937+S937+#REF!</f>
        <v>#REF!</v>
      </c>
      <c r="H937" s="183" t="e">
        <f>+#REF!+#REF!+#REF!+#REF!+#REF!</f>
        <v>#REF!</v>
      </c>
      <c r="I937" s="108"/>
      <c r="J937" s="115"/>
      <c r="K937" s="115"/>
      <c r="L937" s="115">
        <v>4221</v>
      </c>
      <c r="M937" s="115"/>
      <c r="N937" s="116"/>
      <c r="O937" s="10" t="s">
        <v>38</v>
      </c>
      <c r="P937" s="111" t="s">
        <v>273</v>
      </c>
      <c r="Q937" s="286">
        <f t="shared" ref="Q937:S937" si="675">+Q938</f>
        <v>0</v>
      </c>
      <c r="R937" s="286">
        <f t="shared" si="675"/>
        <v>0</v>
      </c>
      <c r="S937" s="286">
        <f t="shared" si="675"/>
        <v>0</v>
      </c>
      <c r="T937" s="213"/>
      <c r="U937" s="97"/>
    </row>
    <row r="938" spans="1:21" s="98" customFormat="1" ht="20.25" hidden="1" customHeight="1" x14ac:dyDescent="0.25">
      <c r="A938" s="167" t="s">
        <v>332</v>
      </c>
      <c r="B938" s="167"/>
      <c r="C938" s="167"/>
      <c r="D938" s="167"/>
      <c r="E938" s="180" t="s">
        <v>380</v>
      </c>
      <c r="F938" s="182" t="e">
        <f>+#REF!+#REF!+#REF!</f>
        <v>#REF!</v>
      </c>
      <c r="G938" s="182" t="e">
        <f>+#REF!+#REF!+Q938+R938+S938+#REF!</f>
        <v>#REF!</v>
      </c>
      <c r="H938" s="183" t="e">
        <f>+#REF!+#REF!+#REF!+#REF!+#REF!</f>
        <v>#REF!</v>
      </c>
      <c r="I938" s="108"/>
      <c r="J938" s="115"/>
      <c r="K938" s="115"/>
      <c r="L938" s="115"/>
      <c r="M938" s="176">
        <v>42211</v>
      </c>
      <c r="N938" s="177"/>
      <c r="O938" s="178" t="s">
        <v>38</v>
      </c>
      <c r="P938" s="177" t="s">
        <v>274</v>
      </c>
      <c r="Q938" s="287">
        <f t="shared" ref="Q938:S938" si="676">Q939</f>
        <v>0</v>
      </c>
      <c r="R938" s="287">
        <f t="shared" si="676"/>
        <v>0</v>
      </c>
      <c r="S938" s="287">
        <f t="shared" si="676"/>
        <v>0</v>
      </c>
      <c r="T938" s="213"/>
      <c r="U938" s="97"/>
    </row>
    <row r="939" spans="1:21" s="98" customFormat="1" ht="20.25" hidden="1" customHeight="1" x14ac:dyDescent="0.25">
      <c r="A939" s="166" t="s">
        <v>332</v>
      </c>
      <c r="B939" s="166"/>
      <c r="C939" s="166"/>
      <c r="D939" s="166"/>
      <c r="E939" s="166"/>
      <c r="F939" s="182" t="e">
        <f>+#REF!+#REF!+#REF!</f>
        <v>#REF!</v>
      </c>
      <c r="G939" s="182" t="e">
        <f>+#REF!+#REF!+Q939+R939+S939+#REF!</f>
        <v>#REF!</v>
      </c>
      <c r="H939" s="183" t="e">
        <f>+#REF!+#REF!+#REF!+#REF!+#REF!</f>
        <v>#REF!</v>
      </c>
      <c r="I939" s="108"/>
      <c r="J939" s="115"/>
      <c r="K939" s="115"/>
      <c r="L939" s="115"/>
      <c r="M939" s="9"/>
      <c r="N939" s="155">
        <v>422110</v>
      </c>
      <c r="O939" s="156" t="s">
        <v>38</v>
      </c>
      <c r="P939" s="157" t="s">
        <v>274</v>
      </c>
      <c r="Q939" s="289">
        <v>0</v>
      </c>
      <c r="R939" s="289"/>
      <c r="S939" s="289">
        <f>+Q939+R939</f>
        <v>0</v>
      </c>
      <c r="T939" s="213"/>
      <c r="U939" s="97"/>
    </row>
    <row r="940" spans="1:21" s="98" customFormat="1" ht="30" customHeight="1" x14ac:dyDescent="0.25">
      <c r="A940" s="166" t="s">
        <v>333</v>
      </c>
      <c r="B940" s="180" t="s">
        <v>345</v>
      </c>
      <c r="C940" s="180" t="s">
        <v>376</v>
      </c>
      <c r="D940" s="180" t="s">
        <v>379</v>
      </c>
      <c r="E940" s="180" t="s">
        <v>380</v>
      </c>
      <c r="F940" s="182" t="e">
        <f>+#REF!+#REF!+#REF!</f>
        <v>#REF!</v>
      </c>
      <c r="G940" s="182" t="e">
        <f>+#REF!+#REF!+Q940+R940+S940+#REF!</f>
        <v>#REF!</v>
      </c>
      <c r="H940" s="183" t="e">
        <f>+#REF!+#REF!+#REF!+#REF!+#REF!</f>
        <v>#REF!</v>
      </c>
      <c r="I940" s="387" t="s">
        <v>103</v>
      </c>
      <c r="J940" s="388"/>
      <c r="K940" s="388"/>
      <c r="L940" s="388"/>
      <c r="M940" s="388"/>
      <c r="N940" s="388"/>
      <c r="O940" s="389"/>
      <c r="P940" s="95" t="s">
        <v>104</v>
      </c>
      <c r="Q940" s="96">
        <f t="shared" ref="Q940:S941" si="677">+Q941</f>
        <v>9500</v>
      </c>
      <c r="R940" s="96">
        <f t="shared" si="677"/>
        <v>0</v>
      </c>
      <c r="S940" s="96">
        <f t="shared" si="677"/>
        <v>9500</v>
      </c>
      <c r="T940" s="325"/>
      <c r="U940" s="97"/>
    </row>
    <row r="941" spans="1:21" s="175" customFormat="1" ht="21.75" customHeight="1" x14ac:dyDescent="0.25">
      <c r="A941" s="172" t="s">
        <v>333</v>
      </c>
      <c r="B941" s="172"/>
      <c r="C941" s="180" t="s">
        <v>376</v>
      </c>
      <c r="D941" s="180" t="s">
        <v>379</v>
      </c>
      <c r="E941" s="180" t="s">
        <v>380</v>
      </c>
      <c r="F941" s="182" t="e">
        <f>+#REF!+#REF!+#REF!</f>
        <v>#REF!</v>
      </c>
      <c r="G941" s="182" t="e">
        <f>+#REF!+#REF!+Q941+R941+S941+#REF!</f>
        <v>#REF!</v>
      </c>
      <c r="H941" s="183" t="e">
        <f>+#REF!+#REF!+#REF!+#REF!+#REF!</f>
        <v>#REF!</v>
      </c>
      <c r="I941" s="99"/>
      <c r="J941" s="99"/>
      <c r="K941" s="99"/>
      <c r="L941" s="99"/>
      <c r="M941" s="99"/>
      <c r="N941" s="99" t="str">
        <f>+O941</f>
        <v>3.1.</v>
      </c>
      <c r="O941" s="100" t="s">
        <v>40</v>
      </c>
      <c r="P941" s="101" t="s">
        <v>19</v>
      </c>
      <c r="Q941" s="102">
        <f t="shared" si="677"/>
        <v>9500</v>
      </c>
      <c r="R941" s="102">
        <f t="shared" si="677"/>
        <v>0</v>
      </c>
      <c r="S941" s="102">
        <f t="shared" si="677"/>
        <v>9500</v>
      </c>
      <c r="T941" s="213"/>
      <c r="U941" s="97"/>
    </row>
    <row r="942" spans="1:21" s="103" customFormat="1" ht="20.25" customHeight="1" x14ac:dyDescent="0.25">
      <c r="A942" s="166" t="s">
        <v>333</v>
      </c>
      <c r="B942" s="180" t="s">
        <v>345</v>
      </c>
      <c r="C942" s="180" t="s">
        <v>376</v>
      </c>
      <c r="D942" s="180" t="s">
        <v>379</v>
      </c>
      <c r="E942" s="180" t="s">
        <v>380</v>
      </c>
      <c r="F942" s="182" t="e">
        <f>+#REF!+#REF!+#REF!</f>
        <v>#REF!</v>
      </c>
      <c r="G942" s="182" t="e">
        <f>+#REF!+#REF!+Q942+R942+S942+#REF!</f>
        <v>#REF!</v>
      </c>
      <c r="H942" s="183" t="e">
        <f>+#REF!+#REF!+#REF!+#REF!+#REF!</f>
        <v>#REF!</v>
      </c>
      <c r="I942" s="104">
        <v>3</v>
      </c>
      <c r="J942" s="104"/>
      <c r="K942" s="104"/>
      <c r="L942" s="104"/>
      <c r="M942" s="104"/>
      <c r="N942" s="104"/>
      <c r="O942" s="10" t="s">
        <v>40</v>
      </c>
      <c r="P942" s="106" t="s">
        <v>17</v>
      </c>
      <c r="Q942" s="107">
        <f t="shared" ref="Q942:R942" si="678">+Q943+Q975</f>
        <v>9500</v>
      </c>
      <c r="R942" s="107">
        <f t="shared" si="678"/>
        <v>0</v>
      </c>
      <c r="S942" s="107">
        <f t="shared" ref="S942" si="679">+S943+S975</f>
        <v>9500</v>
      </c>
      <c r="T942" s="213"/>
      <c r="U942" s="97"/>
    </row>
    <row r="943" spans="1:21" s="171" customFormat="1" ht="20.25" customHeight="1" x14ac:dyDescent="0.25">
      <c r="A943" s="167" t="s">
        <v>333</v>
      </c>
      <c r="B943" s="180" t="s">
        <v>345</v>
      </c>
      <c r="C943" s="180" t="s">
        <v>376</v>
      </c>
      <c r="D943" s="180" t="s">
        <v>379</v>
      </c>
      <c r="E943" s="180" t="s">
        <v>380</v>
      </c>
      <c r="F943" s="182" t="e">
        <f>+#REF!+#REF!+#REF!</f>
        <v>#REF!</v>
      </c>
      <c r="G943" s="182" t="e">
        <f>+#REF!+#REF!+Q943+R943+S943+#REF!</f>
        <v>#REF!</v>
      </c>
      <c r="H943" s="183" t="e">
        <f>+#REF!+#REF!+#REF!+#REF!+#REF!</f>
        <v>#REF!</v>
      </c>
      <c r="I943" s="231"/>
      <c r="J943" s="231">
        <v>31</v>
      </c>
      <c r="K943" s="231"/>
      <c r="L943" s="231"/>
      <c r="M943" s="231"/>
      <c r="N943" s="231"/>
      <c r="O943" s="257" t="s">
        <v>40</v>
      </c>
      <c r="P943" s="232" t="s">
        <v>6</v>
      </c>
      <c r="Q943" s="233">
        <f t="shared" ref="Q943:R943" si="680">Q944+Q966+Q954</f>
        <v>2400</v>
      </c>
      <c r="R943" s="233">
        <f t="shared" si="680"/>
        <v>0</v>
      </c>
      <c r="S943" s="233">
        <f t="shared" ref="S943" si="681">S944+S966+S954</f>
        <v>2400</v>
      </c>
      <c r="T943" s="213"/>
      <c r="U943" s="97"/>
    </row>
    <row r="944" spans="1:21" s="194" customFormat="1" ht="20.25" hidden="1" customHeight="1" x14ac:dyDescent="0.25">
      <c r="A944" s="172" t="s">
        <v>333</v>
      </c>
      <c r="B944" s="172"/>
      <c r="C944" s="195" t="s">
        <v>376</v>
      </c>
      <c r="D944" s="195" t="s">
        <v>379</v>
      </c>
      <c r="E944" s="195" t="s">
        <v>380</v>
      </c>
      <c r="F944" s="187" t="e">
        <f>+#REF!+#REF!+#REF!</f>
        <v>#REF!</v>
      </c>
      <c r="G944" s="187" t="e">
        <f>+#REF!+#REF!+Q944+R944+S944+#REF!</f>
        <v>#REF!</v>
      </c>
      <c r="H944" s="188" t="e">
        <f>+#REF!+#REF!+#REF!+#REF!+#REF!</f>
        <v>#REF!</v>
      </c>
      <c r="I944" s="108"/>
      <c r="J944" s="115"/>
      <c r="K944" s="115">
        <v>311</v>
      </c>
      <c r="L944" s="115"/>
      <c r="M944" s="115"/>
      <c r="N944" s="116"/>
      <c r="O944" s="10" t="s">
        <v>40</v>
      </c>
      <c r="P944" s="111" t="s">
        <v>114</v>
      </c>
      <c r="Q944" s="286">
        <f t="shared" ref="Q944:R944" si="682">Q945+Q948+Q951</f>
        <v>2000</v>
      </c>
      <c r="R944" s="286">
        <f t="shared" si="682"/>
        <v>0</v>
      </c>
      <c r="S944" s="286">
        <f t="shared" ref="S944" si="683">S945+S948+S951</f>
        <v>2000</v>
      </c>
      <c r="T944" s="213"/>
      <c r="U944" s="97"/>
    </row>
    <row r="945" spans="1:21" s="98" customFormat="1" ht="20.25" hidden="1" customHeight="1" x14ac:dyDescent="0.25">
      <c r="A945" s="166" t="s">
        <v>333</v>
      </c>
      <c r="B945" s="166"/>
      <c r="C945" s="166"/>
      <c r="D945" s="180" t="s">
        <v>379</v>
      </c>
      <c r="E945" s="180" t="s">
        <v>380</v>
      </c>
      <c r="F945" s="182" t="e">
        <f>+#REF!+#REF!+#REF!</f>
        <v>#REF!</v>
      </c>
      <c r="G945" s="182" t="e">
        <f>+#REF!+#REF!+Q945+R945+S945+#REF!</f>
        <v>#REF!</v>
      </c>
      <c r="H945" s="183" t="e">
        <f>+#REF!+#REF!+#REF!+#REF!+#REF!</f>
        <v>#REF!</v>
      </c>
      <c r="I945" s="108"/>
      <c r="J945" s="115"/>
      <c r="K945" s="115"/>
      <c r="L945" s="115">
        <v>3111</v>
      </c>
      <c r="M945" s="115"/>
      <c r="N945" s="116"/>
      <c r="O945" s="10" t="s">
        <v>40</v>
      </c>
      <c r="P945" s="111" t="s">
        <v>115</v>
      </c>
      <c r="Q945" s="286">
        <f t="shared" ref="Q945:S946" si="684">Q946</f>
        <v>1550</v>
      </c>
      <c r="R945" s="286">
        <f t="shared" si="684"/>
        <v>0</v>
      </c>
      <c r="S945" s="286">
        <f t="shared" si="684"/>
        <v>1550</v>
      </c>
      <c r="T945" s="213"/>
      <c r="U945" s="97"/>
    </row>
    <row r="946" spans="1:21" s="98" customFormat="1" ht="20.25" hidden="1" customHeight="1" x14ac:dyDescent="0.25">
      <c r="A946" s="167" t="s">
        <v>333</v>
      </c>
      <c r="B946" s="167"/>
      <c r="C946" s="167"/>
      <c r="D946" s="167"/>
      <c r="E946" s="180" t="s">
        <v>380</v>
      </c>
      <c r="F946" s="182" t="e">
        <f>+#REF!+#REF!+#REF!</f>
        <v>#REF!</v>
      </c>
      <c r="G946" s="182" t="e">
        <f>+#REF!+#REF!+Q946+R946+S946+#REF!</f>
        <v>#REF!</v>
      </c>
      <c r="H946" s="183" t="e">
        <f>+#REF!+#REF!+#REF!+#REF!+#REF!</f>
        <v>#REF!</v>
      </c>
      <c r="I946" s="108"/>
      <c r="J946" s="115"/>
      <c r="K946" s="115"/>
      <c r="L946" s="115"/>
      <c r="M946" s="176">
        <v>31111</v>
      </c>
      <c r="N946" s="177"/>
      <c r="O946" s="178" t="s">
        <v>40</v>
      </c>
      <c r="P946" s="177" t="s">
        <v>116</v>
      </c>
      <c r="Q946" s="287">
        <f t="shared" si="684"/>
        <v>1550</v>
      </c>
      <c r="R946" s="287">
        <f t="shared" si="684"/>
        <v>0</v>
      </c>
      <c r="S946" s="287">
        <f t="shared" si="684"/>
        <v>1550</v>
      </c>
      <c r="T946" s="213"/>
      <c r="U946" s="97"/>
    </row>
    <row r="947" spans="1:21" s="98" customFormat="1" ht="20.25" hidden="1" customHeight="1" x14ac:dyDescent="0.25">
      <c r="A947" s="166" t="s">
        <v>333</v>
      </c>
      <c r="B947" s="166"/>
      <c r="C947" s="166"/>
      <c r="D947" s="166"/>
      <c r="E947" s="166"/>
      <c r="F947" s="182" t="e">
        <f>+#REF!+#REF!+#REF!</f>
        <v>#REF!</v>
      </c>
      <c r="G947" s="182" t="e">
        <f>+#REF!+#REF!+Q947+R947+S947+#REF!</f>
        <v>#REF!</v>
      </c>
      <c r="H947" s="183" t="e">
        <f>+#REF!+#REF!+#REF!+#REF!+#REF!</f>
        <v>#REF!</v>
      </c>
      <c r="I947" s="108"/>
      <c r="J947" s="115"/>
      <c r="K947" s="115"/>
      <c r="L947" s="115"/>
      <c r="M947" s="9"/>
      <c r="N947" s="155">
        <v>311110</v>
      </c>
      <c r="O947" s="156" t="s">
        <v>40</v>
      </c>
      <c r="P947" s="157" t="s">
        <v>291</v>
      </c>
      <c r="Q947" s="289">
        <v>1550</v>
      </c>
      <c r="R947" s="289"/>
      <c r="S947" s="289">
        <f>+Q947+R947</f>
        <v>1550</v>
      </c>
      <c r="T947" s="213"/>
      <c r="U947" s="97"/>
    </row>
    <row r="948" spans="1:21" s="98" customFormat="1" ht="20.25" hidden="1" customHeight="1" x14ac:dyDescent="0.25">
      <c r="A948" s="166" t="s">
        <v>333</v>
      </c>
      <c r="B948" s="166"/>
      <c r="C948" s="166"/>
      <c r="D948" s="180" t="s">
        <v>379</v>
      </c>
      <c r="E948" s="180" t="s">
        <v>380</v>
      </c>
      <c r="F948" s="182" t="e">
        <f>+#REF!+#REF!+#REF!</f>
        <v>#REF!</v>
      </c>
      <c r="G948" s="182" t="e">
        <f>+#REF!+#REF!+Q948+R948+S948+#REF!</f>
        <v>#REF!</v>
      </c>
      <c r="H948" s="183" t="e">
        <f>+#REF!+#REF!+#REF!+#REF!+#REF!</f>
        <v>#REF!</v>
      </c>
      <c r="I948" s="108"/>
      <c r="J948" s="115"/>
      <c r="K948" s="115"/>
      <c r="L948" s="115">
        <v>3113</v>
      </c>
      <c r="M948" s="115"/>
      <c r="N948" s="116"/>
      <c r="O948" s="10" t="s">
        <v>40</v>
      </c>
      <c r="P948" s="111" t="s">
        <v>123</v>
      </c>
      <c r="Q948" s="286">
        <f t="shared" ref="Q948:S949" si="685">Q949</f>
        <v>450</v>
      </c>
      <c r="R948" s="286">
        <f t="shared" si="685"/>
        <v>0</v>
      </c>
      <c r="S948" s="286">
        <f t="shared" si="685"/>
        <v>450</v>
      </c>
      <c r="T948" s="213"/>
      <c r="U948" s="97"/>
    </row>
    <row r="949" spans="1:21" s="98" customFormat="1" ht="20.25" hidden="1" customHeight="1" x14ac:dyDescent="0.25">
      <c r="A949" s="167" t="s">
        <v>333</v>
      </c>
      <c r="B949" s="167"/>
      <c r="C949" s="167"/>
      <c r="D949" s="167"/>
      <c r="E949" s="180" t="s">
        <v>380</v>
      </c>
      <c r="F949" s="182" t="e">
        <f>+#REF!+#REF!+#REF!</f>
        <v>#REF!</v>
      </c>
      <c r="G949" s="182" t="e">
        <f>+#REF!+#REF!+Q949+R949+S949+#REF!</f>
        <v>#REF!</v>
      </c>
      <c r="H949" s="183" t="e">
        <f>+#REF!+#REF!+#REF!+#REF!+#REF!</f>
        <v>#REF!</v>
      </c>
      <c r="I949" s="108"/>
      <c r="J949" s="115"/>
      <c r="K949" s="115"/>
      <c r="L949" s="115"/>
      <c r="M949" s="176">
        <v>31131</v>
      </c>
      <c r="N949" s="177"/>
      <c r="O949" s="178" t="s">
        <v>40</v>
      </c>
      <c r="P949" s="177" t="s">
        <v>123</v>
      </c>
      <c r="Q949" s="287">
        <f t="shared" si="685"/>
        <v>450</v>
      </c>
      <c r="R949" s="287">
        <f t="shared" si="685"/>
        <v>0</v>
      </c>
      <c r="S949" s="287">
        <f t="shared" si="685"/>
        <v>450</v>
      </c>
      <c r="T949" s="213"/>
      <c r="U949" s="97"/>
    </row>
    <row r="950" spans="1:21" s="98" customFormat="1" ht="20.25" hidden="1" customHeight="1" x14ac:dyDescent="0.25">
      <c r="A950" s="166" t="s">
        <v>333</v>
      </c>
      <c r="B950" s="166"/>
      <c r="C950" s="166"/>
      <c r="D950" s="166"/>
      <c r="E950" s="166"/>
      <c r="F950" s="182" t="e">
        <f>+#REF!+#REF!+#REF!</f>
        <v>#REF!</v>
      </c>
      <c r="G950" s="182" t="e">
        <f>+#REF!+#REF!+Q950+R950+S950+#REF!</f>
        <v>#REF!</v>
      </c>
      <c r="H950" s="183" t="e">
        <f>+#REF!+#REF!+#REF!+#REF!+#REF!</f>
        <v>#REF!</v>
      </c>
      <c r="I950" s="108"/>
      <c r="J950" s="115"/>
      <c r="K950" s="115"/>
      <c r="L950" s="115"/>
      <c r="M950" s="9"/>
      <c r="N950" s="155">
        <v>311310</v>
      </c>
      <c r="O950" s="156" t="s">
        <v>40</v>
      </c>
      <c r="P950" s="157" t="s">
        <v>123</v>
      </c>
      <c r="Q950" s="289">
        <v>450</v>
      </c>
      <c r="R950" s="289"/>
      <c r="S950" s="289">
        <f>+Q950+R950</f>
        <v>450</v>
      </c>
      <c r="T950" s="213"/>
      <c r="U950" s="97"/>
    </row>
    <row r="951" spans="1:21" s="98" customFormat="1" ht="20.25" hidden="1" customHeight="1" x14ac:dyDescent="0.25">
      <c r="A951" s="166" t="s">
        <v>333</v>
      </c>
      <c r="B951" s="166"/>
      <c r="C951" s="166"/>
      <c r="D951" s="180" t="s">
        <v>379</v>
      </c>
      <c r="E951" s="180" t="s">
        <v>380</v>
      </c>
      <c r="F951" s="182" t="e">
        <f>+#REF!+#REF!+#REF!</f>
        <v>#REF!</v>
      </c>
      <c r="G951" s="182" t="e">
        <f>+#REF!+#REF!+Q951+R951+S951+#REF!</f>
        <v>#REF!</v>
      </c>
      <c r="H951" s="183" t="e">
        <f>+#REF!+#REF!+#REF!+#REF!+#REF!</f>
        <v>#REF!</v>
      </c>
      <c r="I951" s="108"/>
      <c r="J951" s="115"/>
      <c r="K951" s="115"/>
      <c r="L951" s="115">
        <v>3114</v>
      </c>
      <c r="M951" s="115"/>
      <c r="N951" s="116"/>
      <c r="O951" s="10" t="s">
        <v>40</v>
      </c>
      <c r="P951" s="111" t="s">
        <v>295</v>
      </c>
      <c r="Q951" s="286">
        <f t="shared" ref="Q951:S952" si="686">Q952</f>
        <v>0</v>
      </c>
      <c r="R951" s="286">
        <f t="shared" si="686"/>
        <v>0</v>
      </c>
      <c r="S951" s="286">
        <f t="shared" si="686"/>
        <v>0</v>
      </c>
      <c r="T951" s="213"/>
      <c r="U951" s="97"/>
    </row>
    <row r="952" spans="1:21" s="98" customFormat="1" ht="20.25" hidden="1" customHeight="1" x14ac:dyDescent="0.25">
      <c r="A952" s="167" t="s">
        <v>333</v>
      </c>
      <c r="B952" s="167"/>
      <c r="C952" s="167"/>
      <c r="D952" s="167"/>
      <c r="E952" s="180" t="s">
        <v>380</v>
      </c>
      <c r="F952" s="182" t="e">
        <f>+#REF!+#REF!+#REF!</f>
        <v>#REF!</v>
      </c>
      <c r="G952" s="182" t="e">
        <f>+#REF!+#REF!+Q952+R952+S952+#REF!</f>
        <v>#REF!</v>
      </c>
      <c r="H952" s="183" t="e">
        <f>+#REF!+#REF!+#REF!+#REF!+#REF!</f>
        <v>#REF!</v>
      </c>
      <c r="I952" s="108"/>
      <c r="J952" s="115"/>
      <c r="K952" s="115"/>
      <c r="L952" s="115"/>
      <c r="M952" s="176">
        <v>31141</v>
      </c>
      <c r="N952" s="177"/>
      <c r="O952" s="178" t="s">
        <v>40</v>
      </c>
      <c r="P952" s="177" t="s">
        <v>124</v>
      </c>
      <c r="Q952" s="287">
        <f t="shared" si="686"/>
        <v>0</v>
      </c>
      <c r="R952" s="287">
        <f t="shared" si="686"/>
        <v>0</v>
      </c>
      <c r="S952" s="287">
        <f t="shared" si="686"/>
        <v>0</v>
      </c>
      <c r="T952" s="213"/>
      <c r="U952" s="97"/>
    </row>
    <row r="953" spans="1:21" s="98" customFormat="1" ht="20.25" hidden="1" customHeight="1" x14ac:dyDescent="0.25">
      <c r="A953" s="166" t="s">
        <v>333</v>
      </c>
      <c r="B953" s="166"/>
      <c r="C953" s="166"/>
      <c r="D953" s="166"/>
      <c r="E953" s="166"/>
      <c r="F953" s="182" t="e">
        <f>+#REF!+#REF!+#REF!</f>
        <v>#REF!</v>
      </c>
      <c r="G953" s="182" t="e">
        <f>+#REF!+#REF!+Q953+R953+S953+#REF!</f>
        <v>#REF!</v>
      </c>
      <c r="H953" s="183" t="e">
        <f>+#REF!+#REF!+#REF!+#REF!+#REF!</f>
        <v>#REF!</v>
      </c>
      <c r="I953" s="108"/>
      <c r="J953" s="115"/>
      <c r="K953" s="115"/>
      <c r="L953" s="115"/>
      <c r="M953" s="9"/>
      <c r="N953" s="155">
        <v>311410</v>
      </c>
      <c r="O953" s="156" t="s">
        <v>40</v>
      </c>
      <c r="P953" s="157" t="s">
        <v>124</v>
      </c>
      <c r="Q953" s="289">
        <v>0</v>
      </c>
      <c r="R953" s="289"/>
      <c r="S953" s="289">
        <f>+Q953+R953</f>
        <v>0</v>
      </c>
      <c r="T953" s="213"/>
      <c r="U953" s="97"/>
    </row>
    <row r="954" spans="1:21" s="194" customFormat="1" ht="20.25" hidden="1" customHeight="1" x14ac:dyDescent="0.25">
      <c r="A954" s="172" t="s">
        <v>333</v>
      </c>
      <c r="B954" s="172"/>
      <c r="C954" s="195" t="s">
        <v>376</v>
      </c>
      <c r="D954" s="195" t="s">
        <v>379</v>
      </c>
      <c r="E954" s="195" t="s">
        <v>380</v>
      </c>
      <c r="F954" s="187" t="e">
        <f>+#REF!+#REF!+#REF!</f>
        <v>#REF!</v>
      </c>
      <c r="G954" s="187" t="e">
        <f>+#REF!+#REF!+Q954+R954+S954+#REF!</f>
        <v>#REF!</v>
      </c>
      <c r="H954" s="188" t="e">
        <f>+#REF!+#REF!+#REF!+#REF!+#REF!</f>
        <v>#REF!</v>
      </c>
      <c r="I954" s="108"/>
      <c r="J954" s="115"/>
      <c r="K954" s="115">
        <v>312</v>
      </c>
      <c r="L954" s="115"/>
      <c r="M954" s="115"/>
      <c r="N954" s="116"/>
      <c r="O954" s="10" t="s">
        <v>40</v>
      </c>
      <c r="P954" s="111" t="s">
        <v>127</v>
      </c>
      <c r="Q954" s="286">
        <f t="shared" ref="Q954:S954" si="687">Q955</f>
        <v>0</v>
      </c>
      <c r="R954" s="286">
        <f t="shared" si="687"/>
        <v>0</v>
      </c>
      <c r="S954" s="286">
        <f t="shared" si="687"/>
        <v>0</v>
      </c>
      <c r="T954" s="213"/>
      <c r="U954" s="97"/>
    </row>
    <row r="955" spans="1:21" s="98" customFormat="1" ht="20.25" hidden="1" customHeight="1" x14ac:dyDescent="0.25">
      <c r="A955" s="166" t="s">
        <v>333</v>
      </c>
      <c r="B955" s="166"/>
      <c r="C955" s="166"/>
      <c r="D955" s="180" t="s">
        <v>379</v>
      </c>
      <c r="E955" s="180" t="s">
        <v>380</v>
      </c>
      <c r="F955" s="182" t="e">
        <f>+#REF!+#REF!+#REF!</f>
        <v>#REF!</v>
      </c>
      <c r="G955" s="182" t="e">
        <f>+#REF!+#REF!+Q955+R955+S955+#REF!</f>
        <v>#REF!</v>
      </c>
      <c r="H955" s="183" t="e">
        <f>+#REF!+#REF!+#REF!+#REF!+#REF!</f>
        <v>#REF!</v>
      </c>
      <c r="I955" s="108"/>
      <c r="J955" s="115"/>
      <c r="K955" s="115"/>
      <c r="L955" s="115">
        <v>3121</v>
      </c>
      <c r="M955" s="115"/>
      <c r="N955" s="116"/>
      <c r="O955" s="10" t="s">
        <v>40</v>
      </c>
      <c r="P955" s="111" t="s">
        <v>127</v>
      </c>
      <c r="Q955" s="286">
        <f t="shared" ref="Q955:R955" si="688">Q956+Q958+Q960+Q962+Q964</f>
        <v>0</v>
      </c>
      <c r="R955" s="286">
        <f t="shared" si="688"/>
        <v>0</v>
      </c>
      <c r="S955" s="286">
        <f t="shared" ref="S955" si="689">S956+S958+S960+S962+S964</f>
        <v>0</v>
      </c>
      <c r="T955" s="213"/>
      <c r="U955" s="97"/>
    </row>
    <row r="956" spans="1:21" s="98" customFormat="1" ht="20.25" hidden="1" customHeight="1" x14ac:dyDescent="0.25">
      <c r="A956" s="167" t="s">
        <v>333</v>
      </c>
      <c r="B956" s="167"/>
      <c r="C956" s="167"/>
      <c r="D956" s="167"/>
      <c r="E956" s="180" t="s">
        <v>380</v>
      </c>
      <c r="F956" s="182" t="e">
        <f>+#REF!+#REF!+#REF!</f>
        <v>#REF!</v>
      </c>
      <c r="G956" s="182" t="e">
        <f>+#REF!+#REF!+Q956+R956+S956+#REF!</f>
        <v>#REF!</v>
      </c>
      <c r="H956" s="183" t="e">
        <f>+#REF!+#REF!+#REF!+#REF!+#REF!</f>
        <v>#REF!</v>
      </c>
      <c r="I956" s="108"/>
      <c r="J956" s="115"/>
      <c r="K956" s="115"/>
      <c r="L956" s="115"/>
      <c r="M956" s="176">
        <v>31212</v>
      </c>
      <c r="N956" s="177"/>
      <c r="O956" s="178" t="s">
        <v>40</v>
      </c>
      <c r="P956" s="177" t="s">
        <v>128</v>
      </c>
      <c r="Q956" s="287">
        <f t="shared" ref="Q956:S956" si="690">Q957</f>
        <v>0</v>
      </c>
      <c r="R956" s="287">
        <f t="shared" si="690"/>
        <v>0</v>
      </c>
      <c r="S956" s="287">
        <f t="shared" si="690"/>
        <v>0</v>
      </c>
      <c r="T956" s="213"/>
      <c r="U956" s="97"/>
    </row>
    <row r="957" spans="1:21" s="98" customFormat="1" ht="20.25" hidden="1" customHeight="1" x14ac:dyDescent="0.25">
      <c r="A957" s="166" t="s">
        <v>333</v>
      </c>
      <c r="B957" s="166"/>
      <c r="C957" s="166"/>
      <c r="D957" s="166"/>
      <c r="E957" s="166"/>
      <c r="F957" s="182" t="e">
        <f>+#REF!+#REF!+#REF!</f>
        <v>#REF!</v>
      </c>
      <c r="G957" s="182" t="e">
        <f>+#REF!+#REF!+Q957+R957+S957+#REF!</f>
        <v>#REF!</v>
      </c>
      <c r="H957" s="183" t="e">
        <f>+#REF!+#REF!+#REF!+#REF!+#REF!</f>
        <v>#REF!</v>
      </c>
      <c r="I957" s="108"/>
      <c r="J957" s="115"/>
      <c r="K957" s="115"/>
      <c r="L957" s="115"/>
      <c r="M957" s="9"/>
      <c r="N957" s="155">
        <v>312120</v>
      </c>
      <c r="O957" s="156" t="s">
        <v>40</v>
      </c>
      <c r="P957" s="157" t="s">
        <v>128</v>
      </c>
      <c r="Q957" s="289"/>
      <c r="R957" s="289"/>
      <c r="S957" s="289">
        <f>+Q957+R957</f>
        <v>0</v>
      </c>
      <c r="T957" s="213"/>
      <c r="U957" s="97"/>
    </row>
    <row r="958" spans="1:21" s="98" customFormat="1" ht="20.25" hidden="1" customHeight="1" x14ac:dyDescent="0.25">
      <c r="A958" s="167" t="s">
        <v>333</v>
      </c>
      <c r="B958" s="167"/>
      <c r="C958" s="167"/>
      <c r="D958" s="167"/>
      <c r="E958" s="180" t="s">
        <v>380</v>
      </c>
      <c r="F958" s="182" t="e">
        <f>+#REF!+#REF!+#REF!</f>
        <v>#REF!</v>
      </c>
      <c r="G958" s="182" t="e">
        <f>+#REF!+#REF!+Q958+R958+S958+#REF!</f>
        <v>#REF!</v>
      </c>
      <c r="H958" s="183" t="e">
        <f>+#REF!+#REF!+#REF!+#REF!+#REF!</f>
        <v>#REF!</v>
      </c>
      <c r="I958" s="108"/>
      <c r="J958" s="115"/>
      <c r="K958" s="115"/>
      <c r="L958" s="115"/>
      <c r="M958" s="176">
        <v>31213</v>
      </c>
      <c r="N958" s="177"/>
      <c r="O958" s="178" t="s">
        <v>40</v>
      </c>
      <c r="P958" s="177" t="s">
        <v>129</v>
      </c>
      <c r="Q958" s="287">
        <f t="shared" ref="Q958:S958" si="691">Q959</f>
        <v>0</v>
      </c>
      <c r="R958" s="287">
        <f t="shared" si="691"/>
        <v>0</v>
      </c>
      <c r="S958" s="287">
        <f t="shared" si="691"/>
        <v>0</v>
      </c>
      <c r="T958" s="213"/>
      <c r="U958" s="97"/>
    </row>
    <row r="959" spans="1:21" s="98" customFormat="1" ht="20.25" hidden="1" customHeight="1" x14ac:dyDescent="0.25">
      <c r="A959" s="166" t="s">
        <v>333</v>
      </c>
      <c r="B959" s="166"/>
      <c r="C959" s="166"/>
      <c r="D959" s="166"/>
      <c r="E959" s="166"/>
      <c r="F959" s="182" t="e">
        <f>+#REF!+#REF!+#REF!</f>
        <v>#REF!</v>
      </c>
      <c r="G959" s="182" t="e">
        <f>+#REF!+#REF!+Q959+R959+S959+#REF!</f>
        <v>#REF!</v>
      </c>
      <c r="H959" s="183" t="e">
        <f>+#REF!+#REF!+#REF!+#REF!+#REF!</f>
        <v>#REF!</v>
      </c>
      <c r="I959" s="108"/>
      <c r="J959" s="115"/>
      <c r="K959" s="115"/>
      <c r="L959" s="115"/>
      <c r="M959" s="9"/>
      <c r="N959" s="155">
        <v>312130</v>
      </c>
      <c r="O959" s="156" t="s">
        <v>40</v>
      </c>
      <c r="P959" s="157" t="s">
        <v>129</v>
      </c>
      <c r="Q959" s="289"/>
      <c r="R959" s="289"/>
      <c r="S959" s="289">
        <f>+Q959+R959</f>
        <v>0</v>
      </c>
      <c r="T959" s="213"/>
      <c r="U959" s="97"/>
    </row>
    <row r="960" spans="1:21" s="98" customFormat="1" ht="20.25" hidden="1" customHeight="1" x14ac:dyDescent="0.25">
      <c r="A960" s="167" t="s">
        <v>333</v>
      </c>
      <c r="B960" s="167"/>
      <c r="C960" s="167"/>
      <c r="D960" s="167"/>
      <c r="E960" s="180" t="s">
        <v>380</v>
      </c>
      <c r="F960" s="182" t="e">
        <f>+#REF!+#REF!+#REF!</f>
        <v>#REF!</v>
      </c>
      <c r="G960" s="182" t="e">
        <f>+#REF!+#REF!+Q960+R960+S960+#REF!</f>
        <v>#REF!</v>
      </c>
      <c r="H960" s="183" t="e">
        <f>+#REF!+#REF!+#REF!+#REF!+#REF!</f>
        <v>#REF!</v>
      </c>
      <c r="I960" s="108"/>
      <c r="J960" s="115"/>
      <c r="K960" s="115"/>
      <c r="L960" s="115"/>
      <c r="M960" s="176">
        <v>31214</v>
      </c>
      <c r="N960" s="177"/>
      <c r="O960" s="178" t="s">
        <v>40</v>
      </c>
      <c r="P960" s="177" t="s">
        <v>130</v>
      </c>
      <c r="Q960" s="287">
        <f t="shared" ref="Q960:S960" si="692">Q961</f>
        <v>0</v>
      </c>
      <c r="R960" s="287">
        <f t="shared" si="692"/>
        <v>0</v>
      </c>
      <c r="S960" s="287">
        <f t="shared" si="692"/>
        <v>0</v>
      </c>
      <c r="T960" s="213"/>
      <c r="U960" s="97"/>
    </row>
    <row r="961" spans="1:21" s="98" customFormat="1" ht="20.25" hidden="1" customHeight="1" x14ac:dyDescent="0.25">
      <c r="A961" s="166" t="s">
        <v>333</v>
      </c>
      <c r="B961" s="166"/>
      <c r="C961" s="166"/>
      <c r="D961" s="166"/>
      <c r="E961" s="166"/>
      <c r="F961" s="182" t="e">
        <f>+#REF!+#REF!+#REF!</f>
        <v>#REF!</v>
      </c>
      <c r="G961" s="182" t="e">
        <f>+#REF!+#REF!+Q961+R961+S961+#REF!</f>
        <v>#REF!</v>
      </c>
      <c r="H961" s="183" t="e">
        <f>+#REF!+#REF!+#REF!+#REF!+#REF!</f>
        <v>#REF!</v>
      </c>
      <c r="I961" s="108"/>
      <c r="J961" s="115"/>
      <c r="K961" s="115"/>
      <c r="L961" s="115"/>
      <c r="M961" s="9"/>
      <c r="N961" s="155">
        <v>312140</v>
      </c>
      <c r="O961" s="156" t="s">
        <v>40</v>
      </c>
      <c r="P961" s="157" t="s">
        <v>130</v>
      </c>
      <c r="Q961" s="289"/>
      <c r="R961" s="289"/>
      <c r="S961" s="289">
        <f>+Q961+R961</f>
        <v>0</v>
      </c>
      <c r="T961" s="213"/>
      <c r="U961" s="97"/>
    </row>
    <row r="962" spans="1:21" s="98" customFormat="1" ht="20.25" hidden="1" customHeight="1" x14ac:dyDescent="0.25">
      <c r="A962" s="167" t="s">
        <v>333</v>
      </c>
      <c r="B962" s="167"/>
      <c r="C962" s="167"/>
      <c r="D962" s="167"/>
      <c r="E962" s="180" t="s">
        <v>380</v>
      </c>
      <c r="F962" s="182" t="e">
        <f>+#REF!+#REF!+#REF!</f>
        <v>#REF!</v>
      </c>
      <c r="G962" s="182" t="e">
        <f>+#REF!+#REF!+Q962+R962+S962+#REF!</f>
        <v>#REF!</v>
      </c>
      <c r="H962" s="183" t="e">
        <f>+#REF!+#REF!+#REF!+#REF!+#REF!</f>
        <v>#REF!</v>
      </c>
      <c r="I962" s="108"/>
      <c r="J962" s="115"/>
      <c r="K962" s="115"/>
      <c r="L962" s="115"/>
      <c r="M962" s="176">
        <v>31215</v>
      </c>
      <c r="N962" s="177"/>
      <c r="O962" s="178" t="s">
        <v>40</v>
      </c>
      <c r="P962" s="177" t="s">
        <v>131</v>
      </c>
      <c r="Q962" s="287">
        <f t="shared" ref="Q962:S962" si="693">Q963</f>
        <v>0</v>
      </c>
      <c r="R962" s="287">
        <f t="shared" si="693"/>
        <v>0</v>
      </c>
      <c r="S962" s="287">
        <f t="shared" si="693"/>
        <v>0</v>
      </c>
      <c r="T962" s="213"/>
      <c r="U962" s="97"/>
    </row>
    <row r="963" spans="1:21" s="98" customFormat="1" ht="20.25" hidden="1" customHeight="1" x14ac:dyDescent="0.25">
      <c r="A963" s="166" t="s">
        <v>333</v>
      </c>
      <c r="B963" s="166"/>
      <c r="C963" s="166"/>
      <c r="D963" s="166"/>
      <c r="E963" s="166"/>
      <c r="F963" s="182" t="e">
        <f>+#REF!+#REF!+#REF!</f>
        <v>#REF!</v>
      </c>
      <c r="G963" s="182" t="e">
        <f>+#REF!+#REF!+Q963+R963+S963+#REF!</f>
        <v>#REF!</v>
      </c>
      <c r="H963" s="183" t="e">
        <f>+#REF!+#REF!+#REF!+#REF!+#REF!</f>
        <v>#REF!</v>
      </c>
      <c r="I963" s="108"/>
      <c r="J963" s="115"/>
      <c r="K963" s="115"/>
      <c r="L963" s="115"/>
      <c r="M963" s="9"/>
      <c r="N963" s="155">
        <v>312150</v>
      </c>
      <c r="O963" s="156" t="s">
        <v>40</v>
      </c>
      <c r="P963" s="157" t="s">
        <v>131</v>
      </c>
      <c r="Q963" s="289"/>
      <c r="R963" s="289"/>
      <c r="S963" s="289">
        <f>+Q963+R963</f>
        <v>0</v>
      </c>
      <c r="T963" s="213"/>
      <c r="U963" s="97"/>
    </row>
    <row r="964" spans="1:21" s="98" customFormat="1" ht="20.25" hidden="1" customHeight="1" x14ac:dyDescent="0.25">
      <c r="A964" s="167" t="s">
        <v>333</v>
      </c>
      <c r="B964" s="167"/>
      <c r="C964" s="167"/>
      <c r="D964" s="167"/>
      <c r="E964" s="180" t="s">
        <v>380</v>
      </c>
      <c r="F964" s="182" t="e">
        <f>+#REF!+#REF!+#REF!</f>
        <v>#REF!</v>
      </c>
      <c r="G964" s="182" t="e">
        <f>+#REF!+#REF!+Q964+R964+S964+#REF!</f>
        <v>#REF!</v>
      </c>
      <c r="H964" s="183" t="e">
        <f>+#REF!+#REF!+#REF!+#REF!+#REF!</f>
        <v>#REF!</v>
      </c>
      <c r="I964" s="108"/>
      <c r="J964" s="115"/>
      <c r="K964" s="115"/>
      <c r="L964" s="115"/>
      <c r="M964" s="176">
        <v>31219</v>
      </c>
      <c r="N964" s="177"/>
      <c r="O964" s="178" t="s">
        <v>40</v>
      </c>
      <c r="P964" s="177" t="s">
        <v>133</v>
      </c>
      <c r="Q964" s="287">
        <f t="shared" ref="Q964:S964" si="694">Q965</f>
        <v>0</v>
      </c>
      <c r="R964" s="287">
        <f t="shared" si="694"/>
        <v>0</v>
      </c>
      <c r="S964" s="287">
        <f t="shared" si="694"/>
        <v>0</v>
      </c>
      <c r="T964" s="213"/>
      <c r="U964" s="97"/>
    </row>
    <row r="965" spans="1:21" s="98" customFormat="1" ht="20.25" hidden="1" customHeight="1" x14ac:dyDescent="0.25">
      <c r="A965" s="166" t="s">
        <v>333</v>
      </c>
      <c r="B965" s="166"/>
      <c r="C965" s="166"/>
      <c r="D965" s="166"/>
      <c r="E965" s="166"/>
      <c r="F965" s="182" t="e">
        <f>+#REF!+#REF!+#REF!</f>
        <v>#REF!</v>
      </c>
      <c r="G965" s="182" t="e">
        <f>+#REF!+#REF!+Q965+R965+S965+#REF!</f>
        <v>#REF!</v>
      </c>
      <c r="H965" s="183" t="e">
        <f>+#REF!+#REF!+#REF!+#REF!+#REF!</f>
        <v>#REF!</v>
      </c>
      <c r="I965" s="108"/>
      <c r="J965" s="115"/>
      <c r="K965" s="115"/>
      <c r="L965" s="115"/>
      <c r="M965" s="9"/>
      <c r="N965" s="155">
        <v>312190</v>
      </c>
      <c r="O965" s="156" t="s">
        <v>40</v>
      </c>
      <c r="P965" s="157" t="s">
        <v>133</v>
      </c>
      <c r="Q965" s="289"/>
      <c r="R965" s="289"/>
      <c r="S965" s="289">
        <f>+Q965+R965</f>
        <v>0</v>
      </c>
      <c r="T965" s="213"/>
      <c r="U965" s="97"/>
    </row>
    <row r="966" spans="1:21" s="194" customFormat="1" ht="20.25" hidden="1" customHeight="1" x14ac:dyDescent="0.25">
      <c r="A966" s="172" t="s">
        <v>333</v>
      </c>
      <c r="B966" s="172"/>
      <c r="C966" s="195" t="s">
        <v>376</v>
      </c>
      <c r="D966" s="195" t="s">
        <v>379</v>
      </c>
      <c r="E966" s="195" t="s">
        <v>380</v>
      </c>
      <c r="F966" s="187" t="e">
        <f>+#REF!+#REF!+#REF!</f>
        <v>#REF!</v>
      </c>
      <c r="G966" s="187" t="e">
        <f>+#REF!+#REF!+Q966+R966+S966+#REF!</f>
        <v>#REF!</v>
      </c>
      <c r="H966" s="188" t="e">
        <f>+#REF!+#REF!+#REF!+#REF!+#REF!</f>
        <v>#REF!</v>
      </c>
      <c r="I966" s="108"/>
      <c r="J966" s="115"/>
      <c r="K966" s="115">
        <v>313</v>
      </c>
      <c r="L966" s="115"/>
      <c r="M966" s="115"/>
      <c r="N966" s="116"/>
      <c r="O966" s="10" t="s">
        <v>40</v>
      </c>
      <c r="P966" s="111" t="s">
        <v>135</v>
      </c>
      <c r="Q966" s="286">
        <f t="shared" ref="Q966:R966" si="695">Q967+Q972</f>
        <v>400</v>
      </c>
      <c r="R966" s="286">
        <f t="shared" si="695"/>
        <v>0</v>
      </c>
      <c r="S966" s="286">
        <f t="shared" ref="S966" si="696">S967+S972</f>
        <v>400</v>
      </c>
      <c r="T966" s="213"/>
      <c r="U966" s="97"/>
    </row>
    <row r="967" spans="1:21" s="98" customFormat="1" ht="20.25" hidden="1" customHeight="1" x14ac:dyDescent="0.25">
      <c r="A967" s="166" t="s">
        <v>333</v>
      </c>
      <c r="B967" s="166"/>
      <c r="C967" s="166"/>
      <c r="D967" s="180" t="s">
        <v>379</v>
      </c>
      <c r="E967" s="180" t="s">
        <v>380</v>
      </c>
      <c r="F967" s="182" t="e">
        <f>+#REF!+#REF!+#REF!</f>
        <v>#REF!</v>
      </c>
      <c r="G967" s="182" t="e">
        <f>+#REF!+#REF!+Q967+R967+S967+#REF!</f>
        <v>#REF!</v>
      </c>
      <c r="H967" s="183" t="e">
        <f>+#REF!+#REF!+#REF!+#REF!+#REF!</f>
        <v>#REF!</v>
      </c>
      <c r="I967" s="108"/>
      <c r="J967" s="115"/>
      <c r="K967" s="115"/>
      <c r="L967" s="115">
        <v>3132</v>
      </c>
      <c r="M967" s="115"/>
      <c r="N967" s="116"/>
      <c r="O967" s="10" t="s">
        <v>40</v>
      </c>
      <c r="P967" s="111" t="s">
        <v>136</v>
      </c>
      <c r="Q967" s="286">
        <f t="shared" ref="Q967:R967" si="697">Q968+Q970</f>
        <v>400</v>
      </c>
      <c r="R967" s="286">
        <f t="shared" si="697"/>
        <v>0</v>
      </c>
      <c r="S967" s="286">
        <f t="shared" ref="S967" si="698">S968+S970</f>
        <v>400</v>
      </c>
      <c r="T967" s="213"/>
      <c r="U967" s="97"/>
    </row>
    <row r="968" spans="1:21" s="98" customFormat="1" ht="20.25" hidden="1" customHeight="1" x14ac:dyDescent="0.25">
      <c r="A968" s="167" t="s">
        <v>333</v>
      </c>
      <c r="B968" s="167"/>
      <c r="C968" s="167"/>
      <c r="D968" s="167"/>
      <c r="E968" s="180" t="s">
        <v>380</v>
      </c>
      <c r="F968" s="182" t="e">
        <f>+#REF!+#REF!+#REF!</f>
        <v>#REF!</v>
      </c>
      <c r="G968" s="182" t="e">
        <f>+#REF!+#REF!+Q968+R968+S968+#REF!</f>
        <v>#REF!</v>
      </c>
      <c r="H968" s="183" t="e">
        <f>+#REF!+#REF!+#REF!+#REF!+#REF!</f>
        <v>#REF!</v>
      </c>
      <c r="I968" s="108"/>
      <c r="J968" s="115"/>
      <c r="K968" s="115"/>
      <c r="L968" s="115"/>
      <c r="M968" s="176">
        <v>31321</v>
      </c>
      <c r="N968" s="177"/>
      <c r="O968" s="178" t="s">
        <v>40</v>
      </c>
      <c r="P968" s="177" t="s">
        <v>136</v>
      </c>
      <c r="Q968" s="287">
        <f t="shared" ref="Q968:S968" si="699">Q969</f>
        <v>400</v>
      </c>
      <c r="R968" s="287">
        <f t="shared" si="699"/>
        <v>0</v>
      </c>
      <c r="S968" s="287">
        <f t="shared" si="699"/>
        <v>400</v>
      </c>
      <c r="T968" s="213"/>
      <c r="U968" s="97"/>
    </row>
    <row r="969" spans="1:21" s="98" customFormat="1" ht="20.25" hidden="1" customHeight="1" x14ac:dyDescent="0.25">
      <c r="A969" s="166" t="s">
        <v>333</v>
      </c>
      <c r="B969" s="166"/>
      <c r="C969" s="166"/>
      <c r="D969" s="166"/>
      <c r="E969" s="166"/>
      <c r="F969" s="182" t="e">
        <f>+#REF!+#REF!+#REF!</f>
        <v>#REF!</v>
      </c>
      <c r="G969" s="182" t="e">
        <f>+#REF!+#REF!+Q969+R969+S969+#REF!</f>
        <v>#REF!</v>
      </c>
      <c r="H969" s="183" t="e">
        <f>+#REF!+#REF!+#REF!+#REF!+#REF!</f>
        <v>#REF!</v>
      </c>
      <c r="I969" s="108"/>
      <c r="J969" s="115"/>
      <c r="K969" s="115"/>
      <c r="L969" s="115"/>
      <c r="M969" s="9"/>
      <c r="N969" s="155">
        <v>313210</v>
      </c>
      <c r="O969" s="156" t="s">
        <v>40</v>
      </c>
      <c r="P969" s="157" t="s">
        <v>136</v>
      </c>
      <c r="Q969" s="289">
        <v>400</v>
      </c>
      <c r="R969" s="289"/>
      <c r="S969" s="289">
        <f>+Q969+R969</f>
        <v>400</v>
      </c>
      <c r="T969" s="213"/>
      <c r="U969" s="97"/>
    </row>
    <row r="970" spans="1:21" s="98" customFormat="1" ht="20.25" hidden="1" customHeight="1" x14ac:dyDescent="0.25">
      <c r="A970" s="167" t="s">
        <v>333</v>
      </c>
      <c r="B970" s="167"/>
      <c r="C970" s="167"/>
      <c r="D970" s="167"/>
      <c r="E970" s="180" t="s">
        <v>380</v>
      </c>
      <c r="F970" s="182" t="e">
        <f>+#REF!+#REF!+#REF!</f>
        <v>#REF!</v>
      </c>
      <c r="G970" s="182" t="e">
        <f>+#REF!+#REF!+Q970+R970+S970+#REF!</f>
        <v>#REF!</v>
      </c>
      <c r="H970" s="183" t="e">
        <f>+#REF!+#REF!+#REF!+#REF!+#REF!</f>
        <v>#REF!</v>
      </c>
      <c r="I970" s="108"/>
      <c r="J970" s="115"/>
      <c r="K970" s="115"/>
      <c r="L970" s="115"/>
      <c r="M970" s="176">
        <v>31322</v>
      </c>
      <c r="N970" s="177"/>
      <c r="O970" s="178" t="s">
        <v>40</v>
      </c>
      <c r="P970" s="177" t="s">
        <v>256</v>
      </c>
      <c r="Q970" s="287">
        <f t="shared" ref="Q970:S970" si="700">+Q971</f>
        <v>0</v>
      </c>
      <c r="R970" s="287">
        <f t="shared" si="700"/>
        <v>0</v>
      </c>
      <c r="S970" s="287">
        <f t="shared" si="700"/>
        <v>0</v>
      </c>
      <c r="T970" s="213"/>
      <c r="U970" s="97"/>
    </row>
    <row r="971" spans="1:21" s="98" customFormat="1" ht="20.25" hidden="1" customHeight="1" x14ac:dyDescent="0.25">
      <c r="A971" s="166" t="s">
        <v>333</v>
      </c>
      <c r="B971" s="166"/>
      <c r="C971" s="166"/>
      <c r="D971" s="166"/>
      <c r="E971" s="166"/>
      <c r="F971" s="182" t="e">
        <f>+#REF!+#REF!+#REF!</f>
        <v>#REF!</v>
      </c>
      <c r="G971" s="182" t="e">
        <f>+#REF!+#REF!+Q971+R971+S971+#REF!</f>
        <v>#REF!</v>
      </c>
      <c r="H971" s="183" t="e">
        <f>+#REF!+#REF!+#REF!+#REF!+#REF!</f>
        <v>#REF!</v>
      </c>
      <c r="I971" s="108"/>
      <c r="J971" s="115"/>
      <c r="K971" s="115"/>
      <c r="L971" s="115"/>
      <c r="M971" s="9"/>
      <c r="N971" s="155">
        <v>313220</v>
      </c>
      <c r="O971" s="156" t="s">
        <v>40</v>
      </c>
      <c r="P971" s="157" t="s">
        <v>256</v>
      </c>
      <c r="Q971" s="289"/>
      <c r="R971" s="289"/>
      <c r="S971" s="289">
        <f>+Q971+R971</f>
        <v>0</v>
      </c>
      <c r="T971" s="213"/>
      <c r="U971" s="97"/>
    </row>
    <row r="972" spans="1:21" s="98" customFormat="1" ht="20.25" hidden="1" customHeight="1" x14ac:dyDescent="0.25">
      <c r="A972" s="166" t="s">
        <v>333</v>
      </c>
      <c r="B972" s="166"/>
      <c r="C972" s="166"/>
      <c r="D972" s="180" t="s">
        <v>379</v>
      </c>
      <c r="E972" s="180" t="s">
        <v>380</v>
      </c>
      <c r="F972" s="182" t="e">
        <f>+#REF!+#REF!+#REF!</f>
        <v>#REF!</v>
      </c>
      <c r="G972" s="182" t="e">
        <f>+#REF!+#REF!+Q972+R972+S972+#REF!</f>
        <v>#REF!</v>
      </c>
      <c r="H972" s="183" t="e">
        <f>+#REF!+#REF!+#REF!+#REF!+#REF!</f>
        <v>#REF!</v>
      </c>
      <c r="I972" s="108"/>
      <c r="J972" s="115"/>
      <c r="K972" s="115"/>
      <c r="L972" s="115">
        <v>3133</v>
      </c>
      <c r="M972" s="115"/>
      <c r="N972" s="116"/>
      <c r="O972" s="10" t="s">
        <v>40</v>
      </c>
      <c r="P972" s="111" t="s">
        <v>257</v>
      </c>
      <c r="Q972" s="286">
        <f t="shared" ref="Q972:S973" si="701">+Q973</f>
        <v>0</v>
      </c>
      <c r="R972" s="286">
        <f t="shared" si="701"/>
        <v>0</v>
      </c>
      <c r="S972" s="286">
        <f t="shared" si="701"/>
        <v>0</v>
      </c>
      <c r="T972" s="213"/>
      <c r="U972" s="97"/>
    </row>
    <row r="973" spans="1:21" s="98" customFormat="1" ht="20.25" hidden="1" customHeight="1" x14ac:dyDescent="0.25">
      <c r="A973" s="167" t="s">
        <v>333</v>
      </c>
      <c r="B973" s="167"/>
      <c r="C973" s="167"/>
      <c r="D973" s="167"/>
      <c r="E973" s="180" t="s">
        <v>380</v>
      </c>
      <c r="F973" s="182" t="e">
        <f>+#REF!+#REF!+#REF!</f>
        <v>#REF!</v>
      </c>
      <c r="G973" s="182" t="e">
        <f>+#REF!+#REF!+Q973+R973+S973+#REF!</f>
        <v>#REF!</v>
      </c>
      <c r="H973" s="183" t="e">
        <f>+#REF!+#REF!+#REF!+#REF!+#REF!</f>
        <v>#REF!</v>
      </c>
      <c r="I973" s="108"/>
      <c r="J973" s="115"/>
      <c r="K973" s="115"/>
      <c r="L973" s="115"/>
      <c r="M973" s="176">
        <v>31332</v>
      </c>
      <c r="N973" s="177"/>
      <c r="O973" s="178" t="s">
        <v>40</v>
      </c>
      <c r="P973" s="177" t="s">
        <v>257</v>
      </c>
      <c r="Q973" s="287">
        <f t="shared" si="701"/>
        <v>0</v>
      </c>
      <c r="R973" s="287">
        <f t="shared" si="701"/>
        <v>0</v>
      </c>
      <c r="S973" s="287">
        <f t="shared" si="701"/>
        <v>0</v>
      </c>
      <c r="T973" s="213"/>
      <c r="U973" s="97"/>
    </row>
    <row r="974" spans="1:21" s="98" customFormat="1" ht="20.25" hidden="1" customHeight="1" x14ac:dyDescent="0.25">
      <c r="A974" s="166" t="s">
        <v>333</v>
      </c>
      <c r="B974" s="166"/>
      <c r="C974" s="166"/>
      <c r="D974" s="166"/>
      <c r="E974" s="166"/>
      <c r="F974" s="182" t="e">
        <f>+#REF!+#REF!+#REF!</f>
        <v>#REF!</v>
      </c>
      <c r="G974" s="182" t="e">
        <f>+#REF!+#REF!+Q974+R974+S974+#REF!</f>
        <v>#REF!</v>
      </c>
      <c r="H974" s="183" t="e">
        <f>+#REF!+#REF!+#REF!+#REF!+#REF!</f>
        <v>#REF!</v>
      </c>
      <c r="I974" s="108"/>
      <c r="J974" s="115"/>
      <c r="K974" s="115"/>
      <c r="L974" s="115"/>
      <c r="M974" s="9"/>
      <c r="N974" s="155">
        <v>313320</v>
      </c>
      <c r="O974" s="156" t="s">
        <v>40</v>
      </c>
      <c r="P974" s="157" t="s">
        <v>257</v>
      </c>
      <c r="Q974" s="289"/>
      <c r="R974" s="289"/>
      <c r="S974" s="289">
        <f>+Q974+R974</f>
        <v>0</v>
      </c>
      <c r="T974" s="213"/>
      <c r="U974" s="97"/>
    </row>
    <row r="975" spans="1:21" s="171" customFormat="1" ht="20.25" customHeight="1" x14ac:dyDescent="0.25">
      <c r="A975" s="167" t="s">
        <v>333</v>
      </c>
      <c r="B975" s="180" t="s">
        <v>345</v>
      </c>
      <c r="C975" s="180" t="s">
        <v>376</v>
      </c>
      <c r="D975" s="180" t="s">
        <v>379</v>
      </c>
      <c r="E975" s="180" t="s">
        <v>380</v>
      </c>
      <c r="F975" s="182" t="e">
        <f>+#REF!+#REF!+#REF!</f>
        <v>#REF!</v>
      </c>
      <c r="G975" s="182" t="e">
        <f>+#REF!+#REF!+Q975+R975+S975+#REF!</f>
        <v>#REF!</v>
      </c>
      <c r="H975" s="183" t="e">
        <f>+#REF!+#REF!+#REF!+#REF!+#REF!</f>
        <v>#REF!</v>
      </c>
      <c r="I975" s="231"/>
      <c r="J975" s="231">
        <v>32</v>
      </c>
      <c r="K975" s="231"/>
      <c r="L975" s="231"/>
      <c r="M975" s="231"/>
      <c r="N975" s="231"/>
      <c r="O975" s="257" t="s">
        <v>40</v>
      </c>
      <c r="P975" s="232" t="s">
        <v>7</v>
      </c>
      <c r="Q975" s="233">
        <f t="shared" ref="Q975:R975" si="702">Q976+Q997+Q1021</f>
        <v>7100</v>
      </c>
      <c r="R975" s="233">
        <f t="shared" si="702"/>
        <v>0</v>
      </c>
      <c r="S975" s="233">
        <f t="shared" ref="S975" si="703">S976+S997+S1021</f>
        <v>7100</v>
      </c>
      <c r="T975" s="213"/>
      <c r="U975" s="97"/>
    </row>
    <row r="976" spans="1:21" s="194" customFormat="1" ht="20.25" hidden="1" customHeight="1" x14ac:dyDescent="0.25">
      <c r="A976" s="172" t="s">
        <v>333</v>
      </c>
      <c r="B976" s="172"/>
      <c r="C976" s="195" t="s">
        <v>376</v>
      </c>
      <c r="D976" s="195" t="s">
        <v>379</v>
      </c>
      <c r="E976" s="195" t="s">
        <v>380</v>
      </c>
      <c r="F976" s="187" t="e">
        <f>+#REF!+#REF!+#REF!</f>
        <v>#REF!</v>
      </c>
      <c r="G976" s="187" t="e">
        <f>+#REF!+#REF!+Q976+R976+S976+#REF!</f>
        <v>#REF!</v>
      </c>
      <c r="H976" s="188" t="e">
        <f>+#REF!+#REF!+#REF!+#REF!+#REF!</f>
        <v>#REF!</v>
      </c>
      <c r="I976" s="108"/>
      <c r="J976" s="115"/>
      <c r="K976" s="115">
        <v>321</v>
      </c>
      <c r="L976" s="115"/>
      <c r="M976" s="115"/>
      <c r="N976" s="116"/>
      <c r="O976" s="10" t="s">
        <v>40</v>
      </c>
      <c r="P976" s="111" t="s">
        <v>137</v>
      </c>
      <c r="Q976" s="286">
        <f t="shared" ref="Q976:R976" si="704">Q977+Q991+Q986</f>
        <v>260</v>
      </c>
      <c r="R976" s="286">
        <f t="shared" si="704"/>
        <v>-260</v>
      </c>
      <c r="S976" s="286">
        <f t="shared" ref="S976" si="705">S977+S991+S986</f>
        <v>0</v>
      </c>
      <c r="T976" s="213"/>
      <c r="U976" s="97"/>
    </row>
    <row r="977" spans="1:21" s="98" customFormat="1" ht="20.25" hidden="1" customHeight="1" x14ac:dyDescent="0.25">
      <c r="A977" s="166" t="s">
        <v>333</v>
      </c>
      <c r="B977" s="166"/>
      <c r="C977" s="166"/>
      <c r="D977" s="180" t="s">
        <v>379</v>
      </c>
      <c r="E977" s="180" t="s">
        <v>380</v>
      </c>
      <c r="F977" s="182" t="e">
        <f>+#REF!+#REF!+#REF!</f>
        <v>#REF!</v>
      </c>
      <c r="G977" s="182" t="e">
        <f>+#REF!+#REF!+Q977+R977+S977+#REF!</f>
        <v>#REF!</v>
      </c>
      <c r="H977" s="183" t="e">
        <f>+#REF!+#REF!+#REF!+#REF!+#REF!</f>
        <v>#REF!</v>
      </c>
      <c r="I977" s="108"/>
      <c r="J977" s="115"/>
      <c r="K977" s="115"/>
      <c r="L977" s="115">
        <v>3211</v>
      </c>
      <c r="M977" s="115"/>
      <c r="N977" s="116"/>
      <c r="O977" s="10" t="s">
        <v>40</v>
      </c>
      <c r="P977" s="111" t="s">
        <v>138</v>
      </c>
      <c r="Q977" s="286">
        <f t="shared" ref="Q977:R977" si="706">Q978+Q980+Q982+Q984</f>
        <v>60</v>
      </c>
      <c r="R977" s="286">
        <f t="shared" si="706"/>
        <v>-60</v>
      </c>
      <c r="S977" s="286">
        <f t="shared" ref="S977" si="707">S978+S980+S982+S984</f>
        <v>0</v>
      </c>
      <c r="T977" s="213"/>
      <c r="U977" s="97"/>
    </row>
    <row r="978" spans="1:21" s="98" customFormat="1" ht="20.25" hidden="1" customHeight="1" x14ac:dyDescent="0.25">
      <c r="A978" s="167" t="s">
        <v>333</v>
      </c>
      <c r="B978" s="167"/>
      <c r="C978" s="167"/>
      <c r="D978" s="167"/>
      <c r="E978" s="180" t="s">
        <v>380</v>
      </c>
      <c r="F978" s="182" t="e">
        <f>+#REF!+#REF!+#REF!</f>
        <v>#REF!</v>
      </c>
      <c r="G978" s="182" t="e">
        <f>+#REF!+#REF!+Q978+R978+S978+#REF!</f>
        <v>#REF!</v>
      </c>
      <c r="H978" s="183" t="e">
        <f>+#REF!+#REF!+#REF!+#REF!+#REF!</f>
        <v>#REF!</v>
      </c>
      <c r="I978" s="108"/>
      <c r="J978" s="115"/>
      <c r="K978" s="115"/>
      <c r="L978" s="115"/>
      <c r="M978" s="176">
        <v>32111</v>
      </c>
      <c r="N978" s="177"/>
      <c r="O978" s="178" t="s">
        <v>40</v>
      </c>
      <c r="P978" s="177" t="s">
        <v>139</v>
      </c>
      <c r="Q978" s="287">
        <f t="shared" ref="Q978:S978" si="708">Q979</f>
        <v>60</v>
      </c>
      <c r="R978" s="287">
        <f t="shared" si="708"/>
        <v>-60</v>
      </c>
      <c r="S978" s="287">
        <f t="shared" si="708"/>
        <v>0</v>
      </c>
      <c r="T978" s="213"/>
      <c r="U978" s="97"/>
    </row>
    <row r="979" spans="1:21" s="98" customFormat="1" ht="20.25" hidden="1" customHeight="1" x14ac:dyDescent="0.25">
      <c r="A979" s="166" t="s">
        <v>333</v>
      </c>
      <c r="B979" s="166"/>
      <c r="C979" s="166"/>
      <c r="D979" s="166"/>
      <c r="E979" s="166"/>
      <c r="F979" s="182" t="e">
        <f>+#REF!+#REF!+#REF!</f>
        <v>#REF!</v>
      </c>
      <c r="G979" s="182" t="e">
        <f>+#REF!+#REF!+Q979+R979+S979+#REF!</f>
        <v>#REF!</v>
      </c>
      <c r="H979" s="183" t="e">
        <f>+#REF!+#REF!+#REF!+#REF!+#REF!</f>
        <v>#REF!</v>
      </c>
      <c r="I979" s="108"/>
      <c r="J979" s="115"/>
      <c r="K979" s="115"/>
      <c r="L979" s="115"/>
      <c r="M979" s="9"/>
      <c r="N979" s="155">
        <v>321110</v>
      </c>
      <c r="O979" s="156" t="s">
        <v>40</v>
      </c>
      <c r="P979" s="157" t="s">
        <v>139</v>
      </c>
      <c r="Q979" s="289">
        <v>60</v>
      </c>
      <c r="R979" s="289">
        <v>-60</v>
      </c>
      <c r="S979" s="289">
        <f>+Q979+R979</f>
        <v>0</v>
      </c>
      <c r="T979" s="213"/>
      <c r="U979" s="97"/>
    </row>
    <row r="980" spans="1:21" s="98" customFormat="1" ht="20.25" hidden="1" customHeight="1" x14ac:dyDescent="0.25">
      <c r="A980" s="167" t="s">
        <v>333</v>
      </c>
      <c r="B980" s="167"/>
      <c r="C980" s="167"/>
      <c r="D980" s="167"/>
      <c r="E980" s="180" t="s">
        <v>380</v>
      </c>
      <c r="F980" s="182" t="e">
        <f>+#REF!+#REF!+#REF!</f>
        <v>#REF!</v>
      </c>
      <c r="G980" s="182" t="e">
        <f>+#REF!+#REF!+Q980+R980+S980+#REF!</f>
        <v>#REF!</v>
      </c>
      <c r="H980" s="183" t="e">
        <f>+#REF!+#REF!+#REF!+#REF!+#REF!</f>
        <v>#REF!</v>
      </c>
      <c r="I980" s="108"/>
      <c r="J980" s="115"/>
      <c r="K980" s="115"/>
      <c r="L980" s="115"/>
      <c r="M980" s="176">
        <v>32113</v>
      </c>
      <c r="N980" s="177"/>
      <c r="O980" s="178" t="s">
        <v>40</v>
      </c>
      <c r="P980" s="177" t="s">
        <v>140</v>
      </c>
      <c r="Q980" s="287">
        <f t="shared" ref="Q980:S980" si="709">+Q981</f>
        <v>0</v>
      </c>
      <c r="R980" s="287">
        <f t="shared" si="709"/>
        <v>0</v>
      </c>
      <c r="S980" s="287">
        <f t="shared" si="709"/>
        <v>0</v>
      </c>
      <c r="T980" s="213"/>
      <c r="U980" s="97"/>
    </row>
    <row r="981" spans="1:21" s="98" customFormat="1" ht="20.25" hidden="1" customHeight="1" x14ac:dyDescent="0.25">
      <c r="A981" s="166" t="s">
        <v>333</v>
      </c>
      <c r="B981" s="166"/>
      <c r="C981" s="166"/>
      <c r="D981" s="166"/>
      <c r="E981" s="166"/>
      <c r="F981" s="182" t="e">
        <f>+#REF!+#REF!+#REF!</f>
        <v>#REF!</v>
      </c>
      <c r="G981" s="182" t="e">
        <f>+#REF!+#REF!+Q981+R981+S981+#REF!</f>
        <v>#REF!</v>
      </c>
      <c r="H981" s="183" t="e">
        <f>+#REF!+#REF!+#REF!+#REF!+#REF!</f>
        <v>#REF!</v>
      </c>
      <c r="I981" s="108"/>
      <c r="J981" s="115"/>
      <c r="K981" s="115"/>
      <c r="L981" s="115"/>
      <c r="M981" s="9"/>
      <c r="N981" s="155">
        <v>321130</v>
      </c>
      <c r="O981" s="156" t="s">
        <v>40</v>
      </c>
      <c r="P981" s="157" t="s">
        <v>140</v>
      </c>
      <c r="Q981" s="289"/>
      <c r="R981" s="289"/>
      <c r="S981" s="289">
        <f>+Q981+R981</f>
        <v>0</v>
      </c>
      <c r="T981" s="213"/>
      <c r="U981" s="97"/>
    </row>
    <row r="982" spans="1:21" s="98" customFormat="1" ht="20.25" hidden="1" customHeight="1" x14ac:dyDescent="0.25">
      <c r="A982" s="167" t="s">
        <v>333</v>
      </c>
      <c r="B982" s="167"/>
      <c r="C982" s="167"/>
      <c r="D982" s="167"/>
      <c r="E982" s="180" t="s">
        <v>380</v>
      </c>
      <c r="F982" s="182" t="e">
        <f>+#REF!+#REF!+#REF!</f>
        <v>#REF!</v>
      </c>
      <c r="G982" s="182" t="e">
        <f>+#REF!+#REF!+Q982+R982+S982+#REF!</f>
        <v>#REF!</v>
      </c>
      <c r="H982" s="183" t="e">
        <f>+#REF!+#REF!+#REF!+#REF!+#REF!</f>
        <v>#REF!</v>
      </c>
      <c r="I982" s="108"/>
      <c r="J982" s="115"/>
      <c r="K982" s="115"/>
      <c r="L982" s="115"/>
      <c r="M982" s="176">
        <v>32115</v>
      </c>
      <c r="N982" s="177"/>
      <c r="O982" s="178" t="s">
        <v>40</v>
      </c>
      <c r="P982" s="177" t="s">
        <v>292</v>
      </c>
      <c r="Q982" s="287">
        <f t="shared" ref="Q982:S982" si="710">+Q983</f>
        <v>0</v>
      </c>
      <c r="R982" s="287">
        <f t="shared" si="710"/>
        <v>0</v>
      </c>
      <c r="S982" s="287">
        <f t="shared" si="710"/>
        <v>0</v>
      </c>
      <c r="T982" s="213"/>
      <c r="U982" s="97"/>
    </row>
    <row r="983" spans="1:21" s="98" customFormat="1" ht="20.25" hidden="1" customHeight="1" x14ac:dyDescent="0.25">
      <c r="A983" s="166" t="s">
        <v>333</v>
      </c>
      <c r="B983" s="166"/>
      <c r="C983" s="166"/>
      <c r="D983" s="166"/>
      <c r="E983" s="166"/>
      <c r="F983" s="182" t="e">
        <f>+#REF!+#REF!+#REF!</f>
        <v>#REF!</v>
      </c>
      <c r="G983" s="182" t="e">
        <f>+#REF!+#REF!+Q983+R983+S983+#REF!</f>
        <v>#REF!</v>
      </c>
      <c r="H983" s="183" t="e">
        <f>+#REF!+#REF!+#REF!+#REF!+#REF!</f>
        <v>#REF!</v>
      </c>
      <c r="I983" s="108"/>
      <c r="J983" s="115"/>
      <c r="K983" s="115"/>
      <c r="L983" s="115"/>
      <c r="M983" s="9"/>
      <c r="N983" s="155">
        <v>321150</v>
      </c>
      <c r="O983" s="156" t="s">
        <v>40</v>
      </c>
      <c r="P983" s="157" t="s">
        <v>292</v>
      </c>
      <c r="Q983" s="289"/>
      <c r="R983" s="289"/>
      <c r="S983" s="289">
        <f>+Q983+R983</f>
        <v>0</v>
      </c>
      <c r="T983" s="213"/>
      <c r="U983" s="97"/>
    </row>
    <row r="984" spans="1:21" s="98" customFormat="1" ht="20.25" hidden="1" customHeight="1" x14ac:dyDescent="0.25">
      <c r="A984" s="167" t="s">
        <v>333</v>
      </c>
      <c r="B984" s="167"/>
      <c r="C984" s="167"/>
      <c r="D984" s="167"/>
      <c r="E984" s="180" t="s">
        <v>380</v>
      </c>
      <c r="F984" s="182" t="e">
        <f>+#REF!+#REF!+#REF!</f>
        <v>#REF!</v>
      </c>
      <c r="G984" s="182" t="e">
        <f>+#REF!+#REF!+Q984+R984+S984+#REF!</f>
        <v>#REF!</v>
      </c>
      <c r="H984" s="183" t="e">
        <f>+#REF!+#REF!+#REF!+#REF!+#REF!</f>
        <v>#REF!</v>
      </c>
      <c r="I984" s="108"/>
      <c r="J984" s="115"/>
      <c r="K984" s="115"/>
      <c r="L984" s="115"/>
      <c r="M984" s="176">
        <v>32119</v>
      </c>
      <c r="N984" s="177"/>
      <c r="O984" s="178" t="s">
        <v>40</v>
      </c>
      <c r="P984" s="177" t="s">
        <v>142</v>
      </c>
      <c r="Q984" s="287">
        <f t="shared" ref="Q984:S984" si="711">+Q985</f>
        <v>0</v>
      </c>
      <c r="R984" s="287">
        <f t="shared" si="711"/>
        <v>0</v>
      </c>
      <c r="S984" s="287">
        <f t="shared" si="711"/>
        <v>0</v>
      </c>
      <c r="T984" s="213"/>
      <c r="U984" s="97"/>
    </row>
    <row r="985" spans="1:21" s="98" customFormat="1" ht="20.25" hidden="1" customHeight="1" x14ac:dyDescent="0.25">
      <c r="A985" s="166" t="s">
        <v>333</v>
      </c>
      <c r="B985" s="166"/>
      <c r="C985" s="166"/>
      <c r="D985" s="166"/>
      <c r="E985" s="166"/>
      <c r="F985" s="182" t="e">
        <f>+#REF!+#REF!+#REF!</f>
        <v>#REF!</v>
      </c>
      <c r="G985" s="182" t="e">
        <f>+#REF!+#REF!+Q985+R985+S985+#REF!</f>
        <v>#REF!</v>
      </c>
      <c r="H985" s="183" t="e">
        <f>+#REF!+#REF!+#REF!+#REF!+#REF!</f>
        <v>#REF!</v>
      </c>
      <c r="I985" s="108"/>
      <c r="J985" s="115"/>
      <c r="K985" s="115"/>
      <c r="L985" s="115"/>
      <c r="M985" s="9"/>
      <c r="N985" s="155">
        <v>321190</v>
      </c>
      <c r="O985" s="156" t="s">
        <v>40</v>
      </c>
      <c r="P985" s="157" t="s">
        <v>142</v>
      </c>
      <c r="Q985" s="289"/>
      <c r="R985" s="289"/>
      <c r="S985" s="289">
        <f>+Q985+R985</f>
        <v>0</v>
      </c>
      <c r="T985" s="213"/>
      <c r="U985" s="97"/>
    </row>
    <row r="986" spans="1:21" s="98" customFormat="1" ht="20.25" hidden="1" customHeight="1" x14ac:dyDescent="0.25">
      <c r="A986" s="166" t="s">
        <v>333</v>
      </c>
      <c r="B986" s="166"/>
      <c r="C986" s="166"/>
      <c r="D986" s="180" t="s">
        <v>379</v>
      </c>
      <c r="E986" s="180" t="s">
        <v>380</v>
      </c>
      <c r="F986" s="182" t="e">
        <f>+#REF!+#REF!+#REF!</f>
        <v>#REF!</v>
      </c>
      <c r="G986" s="182" t="e">
        <f>+#REF!+#REF!+Q986+R986+S986+#REF!</f>
        <v>#REF!</v>
      </c>
      <c r="H986" s="183" t="e">
        <f>+#REF!+#REF!+#REF!+#REF!+#REF!</f>
        <v>#REF!</v>
      </c>
      <c r="I986" s="108"/>
      <c r="J986" s="115"/>
      <c r="K986" s="115"/>
      <c r="L986" s="115">
        <v>3212</v>
      </c>
      <c r="M986" s="115"/>
      <c r="N986" s="116"/>
      <c r="O986" s="10" t="s">
        <v>40</v>
      </c>
      <c r="P986" s="111" t="s">
        <v>143</v>
      </c>
      <c r="Q986" s="286">
        <f t="shared" ref="Q986:R986" si="712">+Q987+Q989</f>
        <v>0</v>
      </c>
      <c r="R986" s="286">
        <f t="shared" si="712"/>
        <v>0</v>
      </c>
      <c r="S986" s="286">
        <f t="shared" ref="S986" si="713">+S987+S989</f>
        <v>0</v>
      </c>
      <c r="T986" s="213"/>
      <c r="U986" s="97"/>
    </row>
    <row r="987" spans="1:21" s="98" customFormat="1" ht="20.25" hidden="1" customHeight="1" x14ac:dyDescent="0.25">
      <c r="A987" s="167" t="s">
        <v>333</v>
      </c>
      <c r="B987" s="167"/>
      <c r="C987" s="167"/>
      <c r="D987" s="167"/>
      <c r="E987" s="180" t="s">
        <v>380</v>
      </c>
      <c r="F987" s="182" t="e">
        <f>+#REF!+#REF!+#REF!</f>
        <v>#REF!</v>
      </c>
      <c r="G987" s="182" t="e">
        <f>+#REF!+#REF!+Q987+R987+S987+#REF!</f>
        <v>#REF!</v>
      </c>
      <c r="H987" s="183" t="e">
        <f>+#REF!+#REF!+#REF!+#REF!+#REF!</f>
        <v>#REF!</v>
      </c>
      <c r="I987" s="108"/>
      <c r="J987" s="115"/>
      <c r="K987" s="115"/>
      <c r="L987" s="115"/>
      <c r="M987" s="176">
        <v>32121</v>
      </c>
      <c r="N987" s="177"/>
      <c r="O987" s="178" t="s">
        <v>40</v>
      </c>
      <c r="P987" s="177" t="s">
        <v>144</v>
      </c>
      <c r="Q987" s="287">
        <f t="shared" ref="Q987:S987" si="714">+Q988</f>
        <v>0</v>
      </c>
      <c r="R987" s="287">
        <f t="shared" si="714"/>
        <v>0</v>
      </c>
      <c r="S987" s="287">
        <f t="shared" si="714"/>
        <v>0</v>
      </c>
      <c r="T987" s="213"/>
      <c r="U987" s="97"/>
    </row>
    <row r="988" spans="1:21" s="98" customFormat="1" ht="20.25" hidden="1" customHeight="1" x14ac:dyDescent="0.25">
      <c r="A988" s="166" t="s">
        <v>333</v>
      </c>
      <c r="B988" s="166"/>
      <c r="C988" s="166"/>
      <c r="D988" s="166"/>
      <c r="E988" s="166"/>
      <c r="F988" s="182" t="e">
        <f>+#REF!+#REF!+#REF!</f>
        <v>#REF!</v>
      </c>
      <c r="G988" s="182" t="e">
        <f>+#REF!+#REF!+Q988+R988+S988+#REF!</f>
        <v>#REF!</v>
      </c>
      <c r="H988" s="183" t="e">
        <f>+#REF!+#REF!+#REF!+#REF!+#REF!</f>
        <v>#REF!</v>
      </c>
      <c r="I988" s="108"/>
      <c r="J988" s="115"/>
      <c r="K988" s="115"/>
      <c r="L988" s="115"/>
      <c r="M988" s="9"/>
      <c r="N988" s="155">
        <v>321210</v>
      </c>
      <c r="O988" s="156" t="s">
        <v>40</v>
      </c>
      <c r="P988" s="157" t="s">
        <v>144</v>
      </c>
      <c r="Q988" s="289"/>
      <c r="R988" s="289"/>
      <c r="S988" s="289">
        <f>+Q988+R988</f>
        <v>0</v>
      </c>
      <c r="T988" s="213"/>
      <c r="U988" s="97"/>
    </row>
    <row r="989" spans="1:21" s="98" customFormat="1" ht="20.25" hidden="1" customHeight="1" x14ac:dyDescent="0.25">
      <c r="A989" s="167" t="s">
        <v>333</v>
      </c>
      <c r="B989" s="167"/>
      <c r="C989" s="167"/>
      <c r="D989" s="167"/>
      <c r="E989" s="180" t="s">
        <v>380</v>
      </c>
      <c r="F989" s="182" t="e">
        <f>+#REF!+#REF!+#REF!</f>
        <v>#REF!</v>
      </c>
      <c r="G989" s="182" t="e">
        <f>+#REF!+#REF!+Q989+R989+S989+#REF!</f>
        <v>#REF!</v>
      </c>
      <c r="H989" s="183" t="e">
        <f>+#REF!+#REF!+#REF!+#REF!+#REF!</f>
        <v>#REF!</v>
      </c>
      <c r="I989" s="108"/>
      <c r="J989" s="115"/>
      <c r="K989" s="115"/>
      <c r="L989" s="115"/>
      <c r="M989" s="176">
        <v>32123</v>
      </c>
      <c r="N989" s="177"/>
      <c r="O989" s="178" t="s">
        <v>40</v>
      </c>
      <c r="P989" s="177" t="s">
        <v>145</v>
      </c>
      <c r="Q989" s="287">
        <f t="shared" ref="Q989:S989" si="715">+Q990</f>
        <v>0</v>
      </c>
      <c r="R989" s="287">
        <f t="shared" si="715"/>
        <v>0</v>
      </c>
      <c r="S989" s="287">
        <f t="shared" si="715"/>
        <v>0</v>
      </c>
      <c r="T989" s="213"/>
      <c r="U989" s="97"/>
    </row>
    <row r="990" spans="1:21" s="98" customFormat="1" ht="20.25" hidden="1" customHeight="1" x14ac:dyDescent="0.25">
      <c r="A990" s="166" t="s">
        <v>333</v>
      </c>
      <c r="B990" s="166"/>
      <c r="C990" s="166"/>
      <c r="D990" s="166"/>
      <c r="E990" s="166"/>
      <c r="F990" s="182" t="e">
        <f>+#REF!+#REF!+#REF!</f>
        <v>#REF!</v>
      </c>
      <c r="G990" s="182" t="e">
        <f>+#REF!+#REF!+Q990+R990+S990+#REF!</f>
        <v>#REF!</v>
      </c>
      <c r="H990" s="183" t="e">
        <f>+#REF!+#REF!+#REF!+#REF!+#REF!</f>
        <v>#REF!</v>
      </c>
      <c r="I990" s="108"/>
      <c r="J990" s="115"/>
      <c r="K990" s="115"/>
      <c r="L990" s="115"/>
      <c r="M990" s="9"/>
      <c r="N990" s="155">
        <v>321230</v>
      </c>
      <c r="O990" s="156" t="s">
        <v>40</v>
      </c>
      <c r="P990" s="157" t="s">
        <v>145</v>
      </c>
      <c r="Q990" s="289"/>
      <c r="R990" s="289"/>
      <c r="S990" s="289">
        <f>+Q990+R990</f>
        <v>0</v>
      </c>
      <c r="T990" s="213"/>
      <c r="U990" s="97"/>
    </row>
    <row r="991" spans="1:21" s="98" customFormat="1" ht="20.25" hidden="1" customHeight="1" x14ac:dyDescent="0.25">
      <c r="A991" s="166" t="s">
        <v>333</v>
      </c>
      <c r="B991" s="166"/>
      <c r="C991" s="166"/>
      <c r="D991" s="180" t="s">
        <v>379</v>
      </c>
      <c r="E991" s="180" t="s">
        <v>380</v>
      </c>
      <c r="F991" s="182" t="e">
        <f>+#REF!+#REF!+#REF!</f>
        <v>#REF!</v>
      </c>
      <c r="G991" s="182" t="e">
        <f>+#REF!+#REF!+Q991+R991+S991+#REF!</f>
        <v>#REF!</v>
      </c>
      <c r="H991" s="183" t="e">
        <f>+#REF!+#REF!+#REF!+#REF!+#REF!</f>
        <v>#REF!</v>
      </c>
      <c r="I991" s="108"/>
      <c r="J991" s="115"/>
      <c r="K991" s="115"/>
      <c r="L991" s="115">
        <v>3213</v>
      </c>
      <c r="M991" s="115"/>
      <c r="N991" s="116"/>
      <c r="O991" s="10" t="s">
        <v>40</v>
      </c>
      <c r="P991" s="111" t="s">
        <v>146</v>
      </c>
      <c r="Q991" s="286">
        <f t="shared" ref="Q991:R991" si="716">Q992+Q995</f>
        <v>200</v>
      </c>
      <c r="R991" s="286">
        <f t="shared" si="716"/>
        <v>-200</v>
      </c>
      <c r="S991" s="286">
        <f t="shared" ref="S991" si="717">S992+S995</f>
        <v>0</v>
      </c>
      <c r="T991" s="213"/>
      <c r="U991" s="97"/>
    </row>
    <row r="992" spans="1:21" s="98" customFormat="1" ht="20.25" hidden="1" customHeight="1" x14ac:dyDescent="0.25">
      <c r="A992" s="167" t="s">
        <v>333</v>
      </c>
      <c r="B992" s="167"/>
      <c r="C992" s="167"/>
      <c r="D992" s="167"/>
      <c r="E992" s="180" t="s">
        <v>380</v>
      </c>
      <c r="F992" s="182" t="e">
        <f>+#REF!+#REF!+#REF!</f>
        <v>#REF!</v>
      </c>
      <c r="G992" s="182" t="e">
        <f>+#REF!+#REF!+Q992+R992+S992+#REF!</f>
        <v>#REF!</v>
      </c>
      <c r="H992" s="183" t="e">
        <f>+#REF!+#REF!+#REF!+#REF!+#REF!</f>
        <v>#REF!</v>
      </c>
      <c r="I992" s="108"/>
      <c r="J992" s="115"/>
      <c r="K992" s="115"/>
      <c r="L992" s="115"/>
      <c r="M992" s="176">
        <v>32131</v>
      </c>
      <c r="N992" s="177"/>
      <c r="O992" s="178" t="s">
        <v>40</v>
      </c>
      <c r="P992" s="177" t="s">
        <v>147</v>
      </c>
      <c r="Q992" s="287">
        <f t="shared" ref="Q992:S992" si="718">Q993</f>
        <v>200</v>
      </c>
      <c r="R992" s="287">
        <f t="shared" si="718"/>
        <v>-200</v>
      </c>
      <c r="S992" s="287">
        <f t="shared" si="718"/>
        <v>0</v>
      </c>
      <c r="T992" s="213"/>
      <c r="U992" s="97"/>
    </row>
    <row r="993" spans="1:21" s="98" customFormat="1" ht="20.25" hidden="1" customHeight="1" x14ac:dyDescent="0.25">
      <c r="A993" s="166" t="s">
        <v>333</v>
      </c>
      <c r="B993" s="166"/>
      <c r="C993" s="166"/>
      <c r="D993" s="166"/>
      <c r="E993" s="166"/>
      <c r="F993" s="182" t="e">
        <f>+#REF!+#REF!+#REF!</f>
        <v>#REF!</v>
      </c>
      <c r="G993" s="182" t="e">
        <f>+#REF!+#REF!+Q993+R993+S993+#REF!</f>
        <v>#REF!</v>
      </c>
      <c r="H993" s="183" t="e">
        <f>+#REF!+#REF!+#REF!+#REF!+#REF!</f>
        <v>#REF!</v>
      </c>
      <c r="I993" s="108"/>
      <c r="J993" s="115"/>
      <c r="K993" s="115"/>
      <c r="L993" s="115"/>
      <c r="M993" s="9"/>
      <c r="N993" s="155">
        <v>321310</v>
      </c>
      <c r="O993" s="156" t="s">
        <v>40</v>
      </c>
      <c r="P993" s="157" t="s">
        <v>148</v>
      </c>
      <c r="Q993" s="289">
        <v>200</v>
      </c>
      <c r="R993" s="289">
        <v>-200</v>
      </c>
      <c r="S993" s="289">
        <f t="shared" ref="S993:S994" si="719">+Q993+R993</f>
        <v>0</v>
      </c>
      <c r="T993" s="213"/>
      <c r="U993" s="97"/>
    </row>
    <row r="994" spans="1:21" s="98" customFormat="1" ht="20.25" hidden="1" customHeight="1" x14ac:dyDescent="0.25">
      <c r="A994" s="166" t="s">
        <v>333</v>
      </c>
      <c r="B994" s="166"/>
      <c r="C994" s="166"/>
      <c r="D994" s="166"/>
      <c r="E994" s="166"/>
      <c r="F994" s="182" t="e">
        <f>+#REF!+#REF!+#REF!</f>
        <v>#REF!</v>
      </c>
      <c r="G994" s="182" t="e">
        <f>+#REF!+#REF!+Q994+R994+S994+#REF!</f>
        <v>#REF!</v>
      </c>
      <c r="H994" s="183" t="e">
        <f>+#REF!+#REF!+#REF!+#REF!+#REF!</f>
        <v>#REF!</v>
      </c>
      <c r="I994" s="108"/>
      <c r="J994" s="115"/>
      <c r="K994" s="115"/>
      <c r="L994" s="115"/>
      <c r="M994" s="9"/>
      <c r="N994" s="155">
        <v>321311</v>
      </c>
      <c r="O994" s="156" t="s">
        <v>40</v>
      </c>
      <c r="P994" s="157" t="s">
        <v>149</v>
      </c>
      <c r="Q994" s="289"/>
      <c r="R994" s="289"/>
      <c r="S994" s="289">
        <f t="shared" si="719"/>
        <v>0</v>
      </c>
      <c r="T994" s="213"/>
      <c r="U994" s="97"/>
    </row>
    <row r="995" spans="1:21" s="98" customFormat="1" ht="20.25" hidden="1" customHeight="1" x14ac:dyDescent="0.25">
      <c r="A995" s="167" t="s">
        <v>333</v>
      </c>
      <c r="B995" s="167"/>
      <c r="C995" s="167"/>
      <c r="D995" s="167"/>
      <c r="E995" s="180" t="s">
        <v>380</v>
      </c>
      <c r="F995" s="182" t="e">
        <f>+#REF!+#REF!+#REF!</f>
        <v>#REF!</v>
      </c>
      <c r="G995" s="182" t="e">
        <f>+#REF!+#REF!+Q995+R995+S995+#REF!</f>
        <v>#REF!</v>
      </c>
      <c r="H995" s="183" t="e">
        <f>+#REF!+#REF!+#REF!+#REF!+#REF!</f>
        <v>#REF!</v>
      </c>
      <c r="I995" s="108"/>
      <c r="J995" s="115"/>
      <c r="K995" s="115"/>
      <c r="L995" s="115"/>
      <c r="M995" s="176">
        <v>32132</v>
      </c>
      <c r="N995" s="177"/>
      <c r="O995" s="178" t="s">
        <v>40</v>
      </c>
      <c r="P995" s="177" t="s">
        <v>150</v>
      </c>
      <c r="Q995" s="287">
        <f t="shared" ref="Q995:S995" si="720">+Q996</f>
        <v>0</v>
      </c>
      <c r="R995" s="287">
        <f t="shared" si="720"/>
        <v>0</v>
      </c>
      <c r="S995" s="287">
        <f t="shared" si="720"/>
        <v>0</v>
      </c>
      <c r="T995" s="213"/>
      <c r="U995" s="97"/>
    </row>
    <row r="996" spans="1:21" s="98" customFormat="1" ht="20.25" hidden="1" customHeight="1" x14ac:dyDescent="0.25">
      <c r="A996" s="166" t="s">
        <v>333</v>
      </c>
      <c r="B996" s="166"/>
      <c r="C996" s="166"/>
      <c r="D996" s="166"/>
      <c r="E996" s="166"/>
      <c r="F996" s="182" t="e">
        <f>+#REF!+#REF!+#REF!</f>
        <v>#REF!</v>
      </c>
      <c r="G996" s="182" t="e">
        <f>+#REF!+#REF!+Q996+R996+S996+#REF!</f>
        <v>#REF!</v>
      </c>
      <c r="H996" s="183" t="e">
        <f>+#REF!+#REF!+#REF!+#REF!+#REF!</f>
        <v>#REF!</v>
      </c>
      <c r="I996" s="108"/>
      <c r="J996" s="115"/>
      <c r="K996" s="115"/>
      <c r="L996" s="115"/>
      <c r="M996" s="9"/>
      <c r="N996" s="155">
        <v>321320</v>
      </c>
      <c r="O996" s="156" t="s">
        <v>40</v>
      </c>
      <c r="P996" s="157" t="s">
        <v>150</v>
      </c>
      <c r="Q996" s="289"/>
      <c r="R996" s="289"/>
      <c r="S996" s="289">
        <f>+Q996+R996</f>
        <v>0</v>
      </c>
      <c r="T996" s="213"/>
      <c r="U996" s="97"/>
    </row>
    <row r="997" spans="1:21" s="194" customFormat="1" ht="20.25" hidden="1" customHeight="1" x14ac:dyDescent="0.25">
      <c r="A997" s="172" t="s">
        <v>333</v>
      </c>
      <c r="B997" s="172"/>
      <c r="C997" s="195" t="s">
        <v>376</v>
      </c>
      <c r="D997" s="195" t="s">
        <v>379</v>
      </c>
      <c r="E997" s="195" t="s">
        <v>380</v>
      </c>
      <c r="F997" s="187" t="e">
        <f>+#REF!+#REF!+#REF!</f>
        <v>#REF!</v>
      </c>
      <c r="G997" s="187" t="e">
        <f>+#REF!+#REF!+Q997+R997+S997+#REF!</f>
        <v>#REF!</v>
      </c>
      <c r="H997" s="188" t="e">
        <f>+#REF!+#REF!+#REF!+#REF!+#REF!</f>
        <v>#REF!</v>
      </c>
      <c r="I997" s="108"/>
      <c r="J997" s="115"/>
      <c r="K997" s="115">
        <v>322</v>
      </c>
      <c r="L997" s="115"/>
      <c r="M997" s="115"/>
      <c r="N997" s="116"/>
      <c r="O997" s="10" t="s">
        <v>40</v>
      </c>
      <c r="P997" s="111" t="s">
        <v>151</v>
      </c>
      <c r="Q997" s="286">
        <f t="shared" ref="Q997:R997" si="721">Q998+Q1008+Q1013</f>
        <v>2680</v>
      </c>
      <c r="R997" s="286">
        <f t="shared" si="721"/>
        <v>-680</v>
      </c>
      <c r="S997" s="286">
        <f t="shared" ref="S997" si="722">S998+S1008+S1013</f>
        <v>2000</v>
      </c>
      <c r="T997" s="213"/>
      <c r="U997" s="97"/>
    </row>
    <row r="998" spans="1:21" s="98" customFormat="1" ht="20.25" hidden="1" customHeight="1" x14ac:dyDescent="0.25">
      <c r="A998" s="166" t="s">
        <v>333</v>
      </c>
      <c r="B998" s="166"/>
      <c r="C998" s="166"/>
      <c r="D998" s="180" t="s">
        <v>379</v>
      </c>
      <c r="E998" s="180" t="s">
        <v>380</v>
      </c>
      <c r="F998" s="182" t="e">
        <f>+#REF!+#REF!+#REF!</f>
        <v>#REF!</v>
      </c>
      <c r="G998" s="182" t="e">
        <f>+#REF!+#REF!+Q998+R998+S998+#REF!</f>
        <v>#REF!</v>
      </c>
      <c r="H998" s="183" t="e">
        <f>+#REF!+#REF!+#REF!+#REF!+#REF!</f>
        <v>#REF!</v>
      </c>
      <c r="I998" s="108"/>
      <c r="J998" s="115"/>
      <c r="K998" s="115"/>
      <c r="L998" s="115">
        <v>3221</v>
      </c>
      <c r="M998" s="115"/>
      <c r="N998" s="116"/>
      <c r="O998" s="10" t="s">
        <v>40</v>
      </c>
      <c r="P998" s="111" t="s">
        <v>152</v>
      </c>
      <c r="Q998" s="286">
        <f t="shared" ref="Q998:R998" si="723">Q999+Q1004+Q1006+Q1002</f>
        <v>720</v>
      </c>
      <c r="R998" s="286">
        <f t="shared" si="723"/>
        <v>-170</v>
      </c>
      <c r="S998" s="286">
        <f t="shared" ref="S998" si="724">S999+S1004+S1006+S1002</f>
        <v>550</v>
      </c>
      <c r="T998" s="213"/>
      <c r="U998" s="97"/>
    </row>
    <row r="999" spans="1:21" s="98" customFormat="1" ht="20.25" hidden="1" customHeight="1" x14ac:dyDescent="0.25">
      <c r="A999" s="167" t="s">
        <v>333</v>
      </c>
      <c r="B999" s="167"/>
      <c r="C999" s="167"/>
      <c r="D999" s="167"/>
      <c r="E999" s="180" t="s">
        <v>380</v>
      </c>
      <c r="F999" s="182" t="e">
        <f>+#REF!+#REF!+#REF!</f>
        <v>#REF!</v>
      </c>
      <c r="G999" s="182" t="e">
        <f>+#REF!+#REF!+Q999+R999+S999+#REF!</f>
        <v>#REF!</v>
      </c>
      <c r="H999" s="183" t="e">
        <f>+#REF!+#REF!+#REF!+#REF!+#REF!</f>
        <v>#REF!</v>
      </c>
      <c r="I999" s="108"/>
      <c r="J999" s="115"/>
      <c r="K999" s="115"/>
      <c r="L999" s="115"/>
      <c r="M999" s="176">
        <v>32211</v>
      </c>
      <c r="N999" s="177"/>
      <c r="O999" s="178" t="s">
        <v>40</v>
      </c>
      <c r="P999" s="177" t="s">
        <v>153</v>
      </c>
      <c r="Q999" s="287">
        <f t="shared" ref="Q999:R999" si="725">Q1001+Q1000</f>
        <v>260</v>
      </c>
      <c r="R999" s="287">
        <f t="shared" si="725"/>
        <v>-40</v>
      </c>
      <c r="S999" s="287">
        <f t="shared" ref="S999" si="726">S1001+S1000</f>
        <v>220</v>
      </c>
      <c r="T999" s="213"/>
      <c r="U999" s="97"/>
    </row>
    <row r="1000" spans="1:21" s="98" customFormat="1" ht="20.25" hidden="1" customHeight="1" x14ac:dyDescent="0.25">
      <c r="A1000" s="166" t="s">
        <v>333</v>
      </c>
      <c r="B1000" s="166"/>
      <c r="C1000" s="166"/>
      <c r="D1000" s="166"/>
      <c r="E1000" s="166"/>
      <c r="F1000" s="182" t="e">
        <f>+#REF!+#REF!+#REF!</f>
        <v>#REF!</v>
      </c>
      <c r="G1000" s="182" t="e">
        <f>+#REF!+#REF!+Q1000+R1000+S1000+#REF!</f>
        <v>#REF!</v>
      </c>
      <c r="H1000" s="183" t="e">
        <f>+#REF!+#REF!+#REF!+#REF!+#REF!</f>
        <v>#REF!</v>
      </c>
      <c r="I1000" s="108"/>
      <c r="J1000" s="115"/>
      <c r="K1000" s="115"/>
      <c r="L1000" s="115"/>
      <c r="M1000" s="9"/>
      <c r="N1000" s="155">
        <v>322110</v>
      </c>
      <c r="O1000" s="156" t="s">
        <v>40</v>
      </c>
      <c r="P1000" s="157" t="s">
        <v>153</v>
      </c>
      <c r="Q1000" s="289">
        <v>260</v>
      </c>
      <c r="R1000" s="289">
        <v>-40</v>
      </c>
      <c r="S1000" s="289">
        <f t="shared" ref="S1000:S1001" si="727">+Q1000+R1000</f>
        <v>220</v>
      </c>
      <c r="T1000" s="213"/>
      <c r="U1000" s="97"/>
    </row>
    <row r="1001" spans="1:21" s="98" customFormat="1" ht="20.25" hidden="1" customHeight="1" x14ac:dyDescent="0.25">
      <c r="A1001" s="166" t="s">
        <v>333</v>
      </c>
      <c r="B1001" s="166"/>
      <c r="C1001" s="166"/>
      <c r="D1001" s="166"/>
      <c r="E1001" s="166"/>
      <c r="F1001" s="182" t="e">
        <f>+#REF!+#REF!+#REF!</f>
        <v>#REF!</v>
      </c>
      <c r="G1001" s="182" t="e">
        <f>+#REF!+#REF!+Q1001+R1001+S1001+#REF!</f>
        <v>#REF!</v>
      </c>
      <c r="H1001" s="183" t="e">
        <f>+#REF!+#REF!+#REF!+#REF!+#REF!</f>
        <v>#REF!</v>
      </c>
      <c r="I1001" s="108"/>
      <c r="J1001" s="115"/>
      <c r="K1001" s="115"/>
      <c r="L1001" s="115"/>
      <c r="M1001" s="9"/>
      <c r="N1001" s="155">
        <v>322111</v>
      </c>
      <c r="O1001" s="156" t="s">
        <v>40</v>
      </c>
      <c r="P1001" s="157" t="s">
        <v>261</v>
      </c>
      <c r="Q1001" s="289">
        <v>0</v>
      </c>
      <c r="R1001" s="289"/>
      <c r="S1001" s="289">
        <f t="shared" si="727"/>
        <v>0</v>
      </c>
      <c r="T1001" s="213"/>
      <c r="U1001" s="97"/>
    </row>
    <row r="1002" spans="1:21" s="98" customFormat="1" ht="20.25" hidden="1" customHeight="1" x14ac:dyDescent="0.25">
      <c r="A1002" s="167" t="s">
        <v>333</v>
      </c>
      <c r="B1002" s="167"/>
      <c r="C1002" s="167"/>
      <c r="D1002" s="167"/>
      <c r="E1002" s="180" t="s">
        <v>380</v>
      </c>
      <c r="F1002" s="182" t="e">
        <f>+#REF!+#REF!+#REF!</f>
        <v>#REF!</v>
      </c>
      <c r="G1002" s="182" t="e">
        <f>+#REF!+#REF!+Q1002+R1002+S1002+#REF!</f>
        <v>#REF!</v>
      </c>
      <c r="H1002" s="183" t="e">
        <f>+#REF!+#REF!+#REF!+#REF!+#REF!</f>
        <v>#REF!</v>
      </c>
      <c r="I1002" s="108"/>
      <c r="J1002" s="115"/>
      <c r="K1002" s="115"/>
      <c r="L1002" s="115"/>
      <c r="M1002" s="176">
        <v>32212</v>
      </c>
      <c r="N1002" s="177"/>
      <c r="O1002" s="178" t="s">
        <v>40</v>
      </c>
      <c r="P1002" s="177" t="s">
        <v>160</v>
      </c>
      <c r="Q1002" s="287">
        <f t="shared" ref="Q1002:S1002" si="728">+Q1003</f>
        <v>0</v>
      </c>
      <c r="R1002" s="287">
        <f t="shared" si="728"/>
        <v>0</v>
      </c>
      <c r="S1002" s="287">
        <f t="shared" si="728"/>
        <v>0</v>
      </c>
      <c r="T1002" s="213"/>
      <c r="U1002" s="97"/>
    </row>
    <row r="1003" spans="1:21" s="98" customFormat="1" ht="20.25" hidden="1" customHeight="1" x14ac:dyDescent="0.25">
      <c r="A1003" s="166" t="s">
        <v>333</v>
      </c>
      <c r="B1003" s="166"/>
      <c r="C1003" s="166"/>
      <c r="D1003" s="166"/>
      <c r="E1003" s="166"/>
      <c r="F1003" s="182" t="e">
        <f>+#REF!+#REF!+#REF!</f>
        <v>#REF!</v>
      </c>
      <c r="G1003" s="182" t="e">
        <f>+#REF!+#REF!+Q1003+R1003+S1003+#REF!</f>
        <v>#REF!</v>
      </c>
      <c r="H1003" s="183" t="e">
        <f>+#REF!+#REF!+#REF!+#REF!+#REF!</f>
        <v>#REF!</v>
      </c>
      <c r="I1003" s="108"/>
      <c r="J1003" s="115"/>
      <c r="K1003" s="115"/>
      <c r="L1003" s="115"/>
      <c r="M1003" s="9"/>
      <c r="N1003" s="155">
        <v>322120</v>
      </c>
      <c r="O1003" s="156" t="s">
        <v>40</v>
      </c>
      <c r="P1003" s="157" t="s">
        <v>160</v>
      </c>
      <c r="Q1003" s="289"/>
      <c r="R1003" s="289"/>
      <c r="S1003" s="289">
        <f>+Q1003+R1003</f>
        <v>0</v>
      </c>
      <c r="T1003" s="213"/>
      <c r="U1003" s="97"/>
    </row>
    <row r="1004" spans="1:21" s="98" customFormat="1" ht="20.25" hidden="1" customHeight="1" x14ac:dyDescent="0.25">
      <c r="A1004" s="167" t="s">
        <v>333</v>
      </c>
      <c r="B1004" s="167"/>
      <c r="C1004" s="167"/>
      <c r="D1004" s="167"/>
      <c r="E1004" s="180" t="s">
        <v>380</v>
      </c>
      <c r="F1004" s="182" t="e">
        <f>+#REF!+#REF!+#REF!</f>
        <v>#REF!</v>
      </c>
      <c r="G1004" s="182" t="e">
        <f>+#REF!+#REF!+Q1004+R1004+S1004+#REF!</f>
        <v>#REF!</v>
      </c>
      <c r="H1004" s="183" t="e">
        <f>+#REF!+#REF!+#REF!+#REF!+#REF!</f>
        <v>#REF!</v>
      </c>
      <c r="I1004" s="108"/>
      <c r="J1004" s="115"/>
      <c r="K1004" s="115"/>
      <c r="L1004" s="115"/>
      <c r="M1004" s="176">
        <v>32214</v>
      </c>
      <c r="N1004" s="177"/>
      <c r="O1004" s="178" t="s">
        <v>40</v>
      </c>
      <c r="P1004" s="177" t="s">
        <v>161</v>
      </c>
      <c r="Q1004" s="287">
        <f t="shared" ref="Q1004:S1004" si="729">Q1005</f>
        <v>130</v>
      </c>
      <c r="R1004" s="287">
        <f t="shared" si="729"/>
        <v>-130</v>
      </c>
      <c r="S1004" s="287">
        <f t="shared" si="729"/>
        <v>0</v>
      </c>
      <c r="T1004" s="213"/>
      <c r="U1004" s="97"/>
    </row>
    <row r="1005" spans="1:21" s="98" customFormat="1" ht="20.25" hidden="1" customHeight="1" x14ac:dyDescent="0.25">
      <c r="A1005" s="166" t="s">
        <v>333</v>
      </c>
      <c r="B1005" s="166"/>
      <c r="C1005" s="166"/>
      <c r="D1005" s="166"/>
      <c r="E1005" s="166"/>
      <c r="F1005" s="182" t="e">
        <f>+#REF!+#REF!+#REF!</f>
        <v>#REF!</v>
      </c>
      <c r="G1005" s="182" t="e">
        <f>+#REF!+#REF!+Q1005+R1005+S1005+#REF!</f>
        <v>#REF!</v>
      </c>
      <c r="H1005" s="183" t="e">
        <f>+#REF!+#REF!+#REF!+#REF!+#REF!</f>
        <v>#REF!</v>
      </c>
      <c r="I1005" s="108"/>
      <c r="J1005" s="115"/>
      <c r="K1005" s="115"/>
      <c r="L1005" s="115"/>
      <c r="M1005" s="9"/>
      <c r="N1005" s="155">
        <v>322140</v>
      </c>
      <c r="O1005" s="156" t="s">
        <v>40</v>
      </c>
      <c r="P1005" s="157" t="s">
        <v>161</v>
      </c>
      <c r="Q1005" s="289">
        <v>130</v>
      </c>
      <c r="R1005" s="289">
        <v>-130</v>
      </c>
      <c r="S1005" s="289">
        <f>+Q1005+R1005</f>
        <v>0</v>
      </c>
      <c r="T1005" s="213"/>
      <c r="U1005" s="97"/>
    </row>
    <row r="1006" spans="1:21" s="98" customFormat="1" ht="20.25" hidden="1" customHeight="1" x14ac:dyDescent="0.25">
      <c r="A1006" s="167" t="s">
        <v>333</v>
      </c>
      <c r="B1006" s="167"/>
      <c r="C1006" s="167"/>
      <c r="D1006" s="167"/>
      <c r="E1006" s="180" t="s">
        <v>380</v>
      </c>
      <c r="F1006" s="182" t="e">
        <f>+#REF!+#REF!+#REF!</f>
        <v>#REF!</v>
      </c>
      <c r="G1006" s="182" t="e">
        <f>+#REF!+#REF!+Q1006+R1006+S1006+#REF!</f>
        <v>#REF!</v>
      </c>
      <c r="H1006" s="183" t="e">
        <f>+#REF!+#REF!+#REF!+#REF!+#REF!</f>
        <v>#REF!</v>
      </c>
      <c r="I1006" s="108"/>
      <c r="J1006" s="115"/>
      <c r="K1006" s="115"/>
      <c r="L1006" s="115"/>
      <c r="M1006" s="176">
        <v>32216</v>
      </c>
      <c r="N1006" s="177"/>
      <c r="O1006" s="178" t="s">
        <v>40</v>
      </c>
      <c r="P1006" s="177" t="s">
        <v>162</v>
      </c>
      <c r="Q1006" s="287">
        <f t="shared" ref="Q1006:S1006" si="730">Q1007</f>
        <v>330</v>
      </c>
      <c r="R1006" s="287">
        <f t="shared" si="730"/>
        <v>0</v>
      </c>
      <c r="S1006" s="287">
        <f t="shared" si="730"/>
        <v>330</v>
      </c>
      <c r="T1006" s="213"/>
      <c r="U1006" s="97"/>
    </row>
    <row r="1007" spans="1:21" s="98" customFormat="1" ht="20.25" hidden="1" customHeight="1" x14ac:dyDescent="0.25">
      <c r="A1007" s="166" t="s">
        <v>333</v>
      </c>
      <c r="B1007" s="166"/>
      <c r="C1007" s="166"/>
      <c r="D1007" s="166"/>
      <c r="E1007" s="166"/>
      <c r="F1007" s="182" t="e">
        <f>+#REF!+#REF!+#REF!</f>
        <v>#REF!</v>
      </c>
      <c r="G1007" s="182" t="e">
        <f>+#REF!+#REF!+Q1007+R1007+S1007+#REF!</f>
        <v>#REF!</v>
      </c>
      <c r="H1007" s="183" t="e">
        <f>+#REF!+#REF!+#REF!+#REF!+#REF!</f>
        <v>#REF!</v>
      </c>
      <c r="I1007" s="108"/>
      <c r="J1007" s="115"/>
      <c r="K1007" s="115"/>
      <c r="L1007" s="115"/>
      <c r="M1007" s="9"/>
      <c r="N1007" s="155">
        <v>322160</v>
      </c>
      <c r="O1007" s="156" t="s">
        <v>40</v>
      </c>
      <c r="P1007" s="157" t="s">
        <v>162</v>
      </c>
      <c r="Q1007" s="289">
        <v>330</v>
      </c>
      <c r="R1007" s="289"/>
      <c r="S1007" s="289">
        <f>+Q1007+R1007</f>
        <v>330</v>
      </c>
      <c r="T1007" s="213"/>
      <c r="U1007" s="97"/>
    </row>
    <row r="1008" spans="1:21" s="98" customFormat="1" ht="20.25" hidden="1" customHeight="1" x14ac:dyDescent="0.25">
      <c r="A1008" s="166" t="s">
        <v>333</v>
      </c>
      <c r="B1008" s="166"/>
      <c r="C1008" s="166"/>
      <c r="D1008" s="180" t="s">
        <v>379</v>
      </c>
      <c r="E1008" s="180" t="s">
        <v>380</v>
      </c>
      <c r="F1008" s="182" t="e">
        <f>+#REF!+#REF!+#REF!</f>
        <v>#REF!</v>
      </c>
      <c r="G1008" s="182" t="e">
        <f>+#REF!+#REF!+Q1008+R1008+S1008+#REF!</f>
        <v>#REF!</v>
      </c>
      <c r="H1008" s="183" t="e">
        <f>+#REF!+#REF!+#REF!+#REF!+#REF!</f>
        <v>#REF!</v>
      </c>
      <c r="I1008" s="108"/>
      <c r="J1008" s="115"/>
      <c r="K1008" s="115"/>
      <c r="L1008" s="115">
        <v>3222</v>
      </c>
      <c r="M1008" s="115"/>
      <c r="N1008" s="116"/>
      <c r="O1008" s="10" t="s">
        <v>40</v>
      </c>
      <c r="P1008" s="111" t="s">
        <v>164</v>
      </c>
      <c r="Q1008" s="286">
        <f t="shared" ref="Q1008:R1008" si="731">Q1009+Q1011</f>
        <v>260</v>
      </c>
      <c r="R1008" s="286">
        <f t="shared" si="731"/>
        <v>-160</v>
      </c>
      <c r="S1008" s="286">
        <f t="shared" ref="S1008" si="732">S1009+S1011</f>
        <v>100</v>
      </c>
      <c r="T1008" s="213"/>
      <c r="U1008" s="97"/>
    </row>
    <row r="1009" spans="1:21" s="98" customFormat="1" ht="20.25" hidden="1" customHeight="1" x14ac:dyDescent="0.25">
      <c r="A1009" s="167" t="s">
        <v>333</v>
      </c>
      <c r="B1009" s="167"/>
      <c r="C1009" s="167"/>
      <c r="D1009" s="167"/>
      <c r="E1009" s="180" t="s">
        <v>380</v>
      </c>
      <c r="F1009" s="182" t="e">
        <f>+#REF!+#REF!+#REF!</f>
        <v>#REF!</v>
      </c>
      <c r="G1009" s="182" t="e">
        <f>+#REF!+#REF!+Q1009+R1009+S1009+#REF!</f>
        <v>#REF!</v>
      </c>
      <c r="H1009" s="183" t="e">
        <f>+#REF!+#REF!+#REF!+#REF!+#REF!</f>
        <v>#REF!</v>
      </c>
      <c r="I1009" s="108"/>
      <c r="J1009" s="115"/>
      <c r="K1009" s="115"/>
      <c r="L1009" s="115"/>
      <c r="M1009" s="176">
        <v>32221</v>
      </c>
      <c r="N1009" s="177"/>
      <c r="O1009" s="178" t="s">
        <v>40</v>
      </c>
      <c r="P1009" s="177" t="s">
        <v>165</v>
      </c>
      <c r="Q1009" s="287">
        <f t="shared" ref="Q1009:S1009" si="733">Q1010</f>
        <v>0</v>
      </c>
      <c r="R1009" s="287">
        <f t="shared" si="733"/>
        <v>0</v>
      </c>
      <c r="S1009" s="287">
        <f t="shared" si="733"/>
        <v>0</v>
      </c>
      <c r="T1009" s="213"/>
      <c r="U1009" s="97"/>
    </row>
    <row r="1010" spans="1:21" s="98" customFormat="1" ht="20.25" hidden="1" customHeight="1" x14ac:dyDescent="0.25">
      <c r="A1010" s="166" t="s">
        <v>333</v>
      </c>
      <c r="B1010" s="166"/>
      <c r="C1010" s="166"/>
      <c r="D1010" s="166"/>
      <c r="E1010" s="166"/>
      <c r="F1010" s="182" t="e">
        <f>+#REF!+#REF!+#REF!</f>
        <v>#REF!</v>
      </c>
      <c r="G1010" s="182" t="e">
        <f>+#REF!+#REF!+Q1010+R1010+S1010+#REF!</f>
        <v>#REF!</v>
      </c>
      <c r="H1010" s="183" t="e">
        <f>+#REF!+#REF!+#REF!+#REF!+#REF!</f>
        <v>#REF!</v>
      </c>
      <c r="I1010" s="108"/>
      <c r="J1010" s="115"/>
      <c r="K1010" s="115"/>
      <c r="L1010" s="115"/>
      <c r="M1010" s="9"/>
      <c r="N1010" s="155">
        <v>322210</v>
      </c>
      <c r="O1010" s="156" t="s">
        <v>40</v>
      </c>
      <c r="P1010" s="157" t="s">
        <v>165</v>
      </c>
      <c r="Q1010" s="289"/>
      <c r="R1010" s="289"/>
      <c r="S1010" s="289">
        <f>+Q1010+R1010</f>
        <v>0</v>
      </c>
      <c r="T1010" s="213"/>
      <c r="U1010" s="97"/>
    </row>
    <row r="1011" spans="1:21" s="98" customFormat="1" ht="20.25" hidden="1" customHeight="1" x14ac:dyDescent="0.25">
      <c r="A1011" s="167" t="s">
        <v>333</v>
      </c>
      <c r="B1011" s="167"/>
      <c r="C1011" s="167"/>
      <c r="D1011" s="167"/>
      <c r="E1011" s="180" t="s">
        <v>380</v>
      </c>
      <c r="F1011" s="182" t="e">
        <f>+#REF!+#REF!+#REF!</f>
        <v>#REF!</v>
      </c>
      <c r="G1011" s="182" t="e">
        <f>+#REF!+#REF!+Q1011+R1011+S1011+#REF!</f>
        <v>#REF!</v>
      </c>
      <c r="H1011" s="183" t="e">
        <f>+#REF!+#REF!+#REF!+#REF!+#REF!</f>
        <v>#REF!</v>
      </c>
      <c r="I1011" s="108"/>
      <c r="J1011" s="115"/>
      <c r="K1011" s="115"/>
      <c r="L1011" s="115"/>
      <c r="M1011" s="176">
        <v>32222</v>
      </c>
      <c r="N1011" s="177"/>
      <c r="O1011" s="178" t="s">
        <v>40</v>
      </c>
      <c r="P1011" s="177" t="s">
        <v>167</v>
      </c>
      <c r="Q1011" s="287">
        <f t="shared" ref="Q1011:S1011" si="734">Q1012</f>
        <v>260</v>
      </c>
      <c r="R1011" s="287">
        <f t="shared" si="734"/>
        <v>-160</v>
      </c>
      <c r="S1011" s="287">
        <f t="shared" si="734"/>
        <v>100</v>
      </c>
      <c r="T1011" s="213"/>
      <c r="U1011" s="97"/>
    </row>
    <row r="1012" spans="1:21" s="98" customFormat="1" ht="20.25" hidden="1" customHeight="1" x14ac:dyDescent="0.25">
      <c r="A1012" s="166" t="s">
        <v>333</v>
      </c>
      <c r="B1012" s="166"/>
      <c r="C1012" s="166"/>
      <c r="D1012" s="166"/>
      <c r="E1012" s="166"/>
      <c r="F1012" s="182" t="e">
        <f>+#REF!+#REF!+#REF!</f>
        <v>#REF!</v>
      </c>
      <c r="G1012" s="182" t="e">
        <f>+#REF!+#REF!+Q1012+R1012+S1012+#REF!</f>
        <v>#REF!</v>
      </c>
      <c r="H1012" s="183" t="e">
        <f>+#REF!+#REF!+#REF!+#REF!+#REF!</f>
        <v>#REF!</v>
      </c>
      <c r="I1012" s="108"/>
      <c r="J1012" s="115"/>
      <c r="K1012" s="115"/>
      <c r="L1012" s="115"/>
      <c r="M1012" s="9"/>
      <c r="N1012" s="155">
        <v>322220</v>
      </c>
      <c r="O1012" s="156" t="s">
        <v>40</v>
      </c>
      <c r="P1012" s="157" t="s">
        <v>167</v>
      </c>
      <c r="Q1012" s="289">
        <v>260</v>
      </c>
      <c r="R1012" s="289">
        <v>-160</v>
      </c>
      <c r="S1012" s="289">
        <f>+Q1012+R1012</f>
        <v>100</v>
      </c>
      <c r="T1012" s="213"/>
      <c r="U1012" s="97"/>
    </row>
    <row r="1013" spans="1:21" s="98" customFormat="1" ht="20.25" hidden="1" customHeight="1" x14ac:dyDescent="0.25">
      <c r="A1013" s="166" t="s">
        <v>333</v>
      </c>
      <c r="B1013" s="166"/>
      <c r="C1013" s="166"/>
      <c r="D1013" s="180" t="s">
        <v>379</v>
      </c>
      <c r="E1013" s="180" t="s">
        <v>380</v>
      </c>
      <c r="F1013" s="182" t="e">
        <f>+#REF!+#REF!+#REF!</f>
        <v>#REF!</v>
      </c>
      <c r="G1013" s="182" t="e">
        <f>+#REF!+#REF!+Q1013+R1013+S1013+#REF!</f>
        <v>#REF!</v>
      </c>
      <c r="H1013" s="183" t="e">
        <f>+#REF!+#REF!+#REF!+#REF!+#REF!</f>
        <v>#REF!</v>
      </c>
      <c r="I1013" s="108"/>
      <c r="J1013" s="115"/>
      <c r="K1013" s="115"/>
      <c r="L1013" s="115">
        <v>3223</v>
      </c>
      <c r="M1013" s="115"/>
      <c r="N1013" s="116"/>
      <c r="O1013" s="10" t="s">
        <v>40</v>
      </c>
      <c r="P1013" s="111" t="s">
        <v>170</v>
      </c>
      <c r="Q1013" s="286">
        <f t="shared" ref="Q1013:R1013" si="735">Q1014+Q1017+Q1019</f>
        <v>1700</v>
      </c>
      <c r="R1013" s="286">
        <f t="shared" si="735"/>
        <v>-350</v>
      </c>
      <c r="S1013" s="286">
        <f t="shared" ref="S1013" si="736">S1014+S1017+S1019</f>
        <v>1350</v>
      </c>
      <c r="T1013" s="213"/>
      <c r="U1013" s="97"/>
    </row>
    <row r="1014" spans="1:21" s="98" customFormat="1" ht="20.25" hidden="1" customHeight="1" x14ac:dyDescent="0.25">
      <c r="A1014" s="167" t="s">
        <v>333</v>
      </c>
      <c r="B1014" s="167"/>
      <c r="C1014" s="167"/>
      <c r="D1014" s="167"/>
      <c r="E1014" s="180" t="s">
        <v>380</v>
      </c>
      <c r="F1014" s="182" t="e">
        <f>+#REF!+#REF!+#REF!</f>
        <v>#REF!</v>
      </c>
      <c r="G1014" s="182" t="e">
        <f>+#REF!+#REF!+Q1014+R1014+S1014+#REF!</f>
        <v>#REF!</v>
      </c>
      <c r="H1014" s="183" t="e">
        <f>+#REF!+#REF!+#REF!+#REF!+#REF!</f>
        <v>#REF!</v>
      </c>
      <c r="I1014" s="108"/>
      <c r="J1014" s="115"/>
      <c r="K1014" s="115"/>
      <c r="L1014" s="115"/>
      <c r="M1014" s="176">
        <v>32231</v>
      </c>
      <c r="N1014" s="177"/>
      <c r="O1014" s="178" t="s">
        <v>40</v>
      </c>
      <c r="P1014" s="177" t="s">
        <v>171</v>
      </c>
      <c r="Q1014" s="287">
        <f t="shared" ref="Q1014:R1014" si="737">Q1015+Q1016</f>
        <v>1100</v>
      </c>
      <c r="R1014" s="287">
        <f t="shared" si="737"/>
        <v>-150</v>
      </c>
      <c r="S1014" s="287">
        <f t="shared" ref="S1014" si="738">S1015+S1016</f>
        <v>950</v>
      </c>
      <c r="T1014" s="213"/>
      <c r="U1014" s="97"/>
    </row>
    <row r="1015" spans="1:21" s="98" customFormat="1" ht="20.25" hidden="1" customHeight="1" x14ac:dyDescent="0.25">
      <c r="A1015" s="166" t="s">
        <v>333</v>
      </c>
      <c r="B1015" s="166"/>
      <c r="C1015" s="166"/>
      <c r="D1015" s="166"/>
      <c r="E1015" s="166"/>
      <c r="F1015" s="182" t="e">
        <f>+#REF!+#REF!+#REF!</f>
        <v>#REF!</v>
      </c>
      <c r="G1015" s="182" t="e">
        <f>+#REF!+#REF!+Q1015+R1015+S1015+#REF!</f>
        <v>#REF!</v>
      </c>
      <c r="H1015" s="183" t="e">
        <f>+#REF!+#REF!+#REF!+#REF!+#REF!</f>
        <v>#REF!</v>
      </c>
      <c r="I1015" s="108"/>
      <c r="J1015" s="115"/>
      <c r="K1015" s="115"/>
      <c r="L1015" s="115"/>
      <c r="M1015" s="9"/>
      <c r="N1015" s="155">
        <v>322310</v>
      </c>
      <c r="O1015" s="156" t="s">
        <v>40</v>
      </c>
      <c r="P1015" s="157" t="s">
        <v>171</v>
      </c>
      <c r="Q1015" s="289">
        <v>1100</v>
      </c>
      <c r="R1015" s="289">
        <v>-150</v>
      </c>
      <c r="S1015" s="289">
        <f t="shared" ref="S1015:S1016" si="739">+Q1015+R1015</f>
        <v>950</v>
      </c>
      <c r="T1015" s="213"/>
      <c r="U1015" s="97"/>
    </row>
    <row r="1016" spans="1:21" s="98" customFormat="1" ht="20.25" hidden="1" customHeight="1" x14ac:dyDescent="0.25">
      <c r="A1016" s="166" t="s">
        <v>333</v>
      </c>
      <c r="B1016" s="166"/>
      <c r="C1016" s="166"/>
      <c r="D1016" s="166"/>
      <c r="E1016" s="166"/>
      <c r="F1016" s="182" t="e">
        <f>+#REF!+#REF!+#REF!</f>
        <v>#REF!</v>
      </c>
      <c r="G1016" s="182" t="e">
        <f>+#REF!+#REF!+Q1016+R1016+S1016+#REF!</f>
        <v>#REF!</v>
      </c>
      <c r="H1016" s="183" t="e">
        <f>+#REF!+#REF!+#REF!+#REF!+#REF!</f>
        <v>#REF!</v>
      </c>
      <c r="I1016" s="108"/>
      <c r="J1016" s="115"/>
      <c r="K1016" s="115"/>
      <c r="L1016" s="115"/>
      <c r="M1016" s="9"/>
      <c r="N1016" s="155">
        <v>322311</v>
      </c>
      <c r="O1016" s="156" t="s">
        <v>40</v>
      </c>
      <c r="P1016" s="157" t="s">
        <v>172</v>
      </c>
      <c r="Q1016" s="289">
        <v>0</v>
      </c>
      <c r="R1016" s="289"/>
      <c r="S1016" s="289">
        <f t="shared" si="739"/>
        <v>0</v>
      </c>
      <c r="T1016" s="213"/>
      <c r="U1016" s="97"/>
    </row>
    <row r="1017" spans="1:21" s="98" customFormat="1" ht="20.25" hidden="1" customHeight="1" x14ac:dyDescent="0.25">
      <c r="A1017" s="167" t="s">
        <v>333</v>
      </c>
      <c r="B1017" s="167"/>
      <c r="C1017" s="167"/>
      <c r="D1017" s="167"/>
      <c r="E1017" s="180" t="s">
        <v>380</v>
      </c>
      <c r="F1017" s="182" t="e">
        <f>+#REF!+#REF!+#REF!</f>
        <v>#REF!</v>
      </c>
      <c r="G1017" s="182" t="e">
        <f>+#REF!+#REF!+Q1017+R1017+S1017+#REF!</f>
        <v>#REF!</v>
      </c>
      <c r="H1017" s="183" t="e">
        <f>+#REF!+#REF!+#REF!+#REF!+#REF!</f>
        <v>#REF!</v>
      </c>
      <c r="I1017" s="108"/>
      <c r="J1017" s="115"/>
      <c r="K1017" s="115"/>
      <c r="L1017" s="115"/>
      <c r="M1017" s="176">
        <v>32233</v>
      </c>
      <c r="N1017" s="177"/>
      <c r="O1017" s="178" t="s">
        <v>40</v>
      </c>
      <c r="P1017" s="177" t="s">
        <v>173</v>
      </c>
      <c r="Q1017" s="287">
        <f t="shared" ref="Q1017:S1017" si="740">Q1018</f>
        <v>600</v>
      </c>
      <c r="R1017" s="287">
        <f t="shared" si="740"/>
        <v>-200</v>
      </c>
      <c r="S1017" s="287">
        <f t="shared" si="740"/>
        <v>400</v>
      </c>
      <c r="T1017" s="213"/>
      <c r="U1017" s="97"/>
    </row>
    <row r="1018" spans="1:21" s="98" customFormat="1" ht="20.25" hidden="1" customHeight="1" x14ac:dyDescent="0.25">
      <c r="A1018" s="166" t="s">
        <v>333</v>
      </c>
      <c r="B1018" s="166"/>
      <c r="C1018" s="166"/>
      <c r="D1018" s="166"/>
      <c r="E1018" s="166"/>
      <c r="F1018" s="182" t="e">
        <f>+#REF!+#REF!+#REF!</f>
        <v>#REF!</v>
      </c>
      <c r="G1018" s="182" t="e">
        <f>+#REF!+#REF!+Q1018+R1018+S1018+#REF!</f>
        <v>#REF!</v>
      </c>
      <c r="H1018" s="183" t="e">
        <f>+#REF!+#REF!+#REF!+#REF!+#REF!</f>
        <v>#REF!</v>
      </c>
      <c r="I1018" s="108"/>
      <c r="J1018" s="115"/>
      <c r="K1018" s="115"/>
      <c r="L1018" s="115"/>
      <c r="M1018" s="9"/>
      <c r="N1018" s="155">
        <v>322330</v>
      </c>
      <c r="O1018" s="156" t="s">
        <v>40</v>
      </c>
      <c r="P1018" s="157" t="s">
        <v>173</v>
      </c>
      <c r="Q1018" s="289">
        <v>600</v>
      </c>
      <c r="R1018" s="289">
        <v>-200</v>
      </c>
      <c r="S1018" s="289">
        <f>+Q1018+R1018</f>
        <v>400</v>
      </c>
      <c r="T1018" s="213"/>
      <c r="U1018" s="97"/>
    </row>
    <row r="1019" spans="1:21" s="98" customFormat="1" ht="20.25" hidden="1" customHeight="1" x14ac:dyDescent="0.25">
      <c r="A1019" s="167" t="s">
        <v>333</v>
      </c>
      <c r="B1019" s="167"/>
      <c r="C1019" s="167"/>
      <c r="D1019" s="167"/>
      <c r="E1019" s="180" t="s">
        <v>380</v>
      </c>
      <c r="F1019" s="182" t="e">
        <f>+#REF!+#REF!+#REF!</f>
        <v>#REF!</v>
      </c>
      <c r="G1019" s="182" t="e">
        <f>+#REF!+#REF!+Q1019+R1019+S1019+#REF!</f>
        <v>#REF!</v>
      </c>
      <c r="H1019" s="183" t="e">
        <f>+#REF!+#REF!+#REF!+#REF!+#REF!</f>
        <v>#REF!</v>
      </c>
      <c r="I1019" s="108"/>
      <c r="J1019" s="115"/>
      <c r="K1019" s="115"/>
      <c r="L1019" s="115"/>
      <c r="M1019" s="176">
        <v>32234</v>
      </c>
      <c r="N1019" s="177"/>
      <c r="O1019" s="178" t="s">
        <v>40</v>
      </c>
      <c r="P1019" s="177" t="s">
        <v>174</v>
      </c>
      <c r="Q1019" s="287">
        <f t="shared" ref="Q1019:S1019" si="741">Q1020</f>
        <v>0</v>
      </c>
      <c r="R1019" s="287">
        <f t="shared" si="741"/>
        <v>0</v>
      </c>
      <c r="S1019" s="287">
        <f t="shared" si="741"/>
        <v>0</v>
      </c>
      <c r="T1019" s="213"/>
      <c r="U1019" s="97"/>
    </row>
    <row r="1020" spans="1:21" s="98" customFormat="1" ht="20.25" hidden="1" customHeight="1" x14ac:dyDescent="0.25">
      <c r="A1020" s="166" t="s">
        <v>333</v>
      </c>
      <c r="B1020" s="166"/>
      <c r="C1020" s="166"/>
      <c r="D1020" s="166"/>
      <c r="E1020" s="166"/>
      <c r="F1020" s="182" t="e">
        <f>+#REF!+#REF!+#REF!</f>
        <v>#REF!</v>
      </c>
      <c r="G1020" s="182" t="e">
        <f>+#REF!+#REF!+Q1020+R1020+S1020+#REF!</f>
        <v>#REF!</v>
      </c>
      <c r="H1020" s="183" t="e">
        <f>+#REF!+#REF!+#REF!+#REF!+#REF!</f>
        <v>#REF!</v>
      </c>
      <c r="I1020" s="108"/>
      <c r="J1020" s="115"/>
      <c r="K1020" s="115"/>
      <c r="L1020" s="115"/>
      <c r="M1020" s="9"/>
      <c r="N1020" s="155">
        <v>322340</v>
      </c>
      <c r="O1020" s="156" t="s">
        <v>40</v>
      </c>
      <c r="P1020" s="157" t="s">
        <v>174</v>
      </c>
      <c r="Q1020" s="289"/>
      <c r="R1020" s="289"/>
      <c r="S1020" s="289">
        <f>+Q1020+R1020</f>
        <v>0</v>
      </c>
      <c r="T1020" s="213"/>
      <c r="U1020" s="97"/>
    </row>
    <row r="1021" spans="1:21" s="194" customFormat="1" ht="20.25" hidden="1" customHeight="1" x14ac:dyDescent="0.25">
      <c r="A1021" s="172" t="s">
        <v>333</v>
      </c>
      <c r="B1021" s="172"/>
      <c r="C1021" s="195" t="s">
        <v>376</v>
      </c>
      <c r="D1021" s="195" t="s">
        <v>379</v>
      </c>
      <c r="E1021" s="195" t="s">
        <v>380</v>
      </c>
      <c r="F1021" s="187" t="e">
        <f>+#REF!+#REF!+#REF!</f>
        <v>#REF!</v>
      </c>
      <c r="G1021" s="187" t="e">
        <f>+#REF!+#REF!+Q1021+R1021+S1021+#REF!</f>
        <v>#REF!</v>
      </c>
      <c r="H1021" s="188" t="e">
        <f>+#REF!+#REF!+#REF!+#REF!+#REF!</f>
        <v>#REF!</v>
      </c>
      <c r="I1021" s="108"/>
      <c r="J1021" s="115"/>
      <c r="K1021" s="115">
        <v>323</v>
      </c>
      <c r="L1021" s="115"/>
      <c r="M1021" s="115"/>
      <c r="N1021" s="116"/>
      <c r="O1021" s="10" t="s">
        <v>40</v>
      </c>
      <c r="P1021" s="111" t="s">
        <v>182</v>
      </c>
      <c r="Q1021" s="286">
        <f t="shared" ref="Q1021:R1021" si="742">Q1022+Q1031+Q1034+Q1047+Q1055+Q1058+Q1042</f>
        <v>4160</v>
      </c>
      <c r="R1021" s="286">
        <f t="shared" si="742"/>
        <v>940</v>
      </c>
      <c r="S1021" s="286">
        <f t="shared" ref="S1021" si="743">S1022+S1031+S1034+S1047+S1055+S1058+S1042</f>
        <v>5100</v>
      </c>
      <c r="T1021" s="213"/>
      <c r="U1021" s="97"/>
    </row>
    <row r="1022" spans="1:21" s="98" customFormat="1" ht="20.25" hidden="1" customHeight="1" x14ac:dyDescent="0.25">
      <c r="A1022" s="166" t="s">
        <v>333</v>
      </c>
      <c r="B1022" s="166"/>
      <c r="C1022" s="166"/>
      <c r="D1022" s="180" t="s">
        <v>379</v>
      </c>
      <c r="E1022" s="180" t="s">
        <v>380</v>
      </c>
      <c r="F1022" s="182" t="e">
        <f>+#REF!+#REF!+#REF!</f>
        <v>#REF!</v>
      </c>
      <c r="G1022" s="182" t="e">
        <f>+#REF!+#REF!+Q1022+R1022+S1022+#REF!</f>
        <v>#REF!</v>
      </c>
      <c r="H1022" s="183" t="e">
        <f>+#REF!+#REF!+#REF!+#REF!+#REF!</f>
        <v>#REF!</v>
      </c>
      <c r="I1022" s="108"/>
      <c r="J1022" s="115"/>
      <c r="K1022" s="115"/>
      <c r="L1022" s="115">
        <v>3231</v>
      </c>
      <c r="M1022" s="115"/>
      <c r="N1022" s="116"/>
      <c r="O1022" s="10" t="s">
        <v>40</v>
      </c>
      <c r="P1022" s="111" t="s">
        <v>183</v>
      </c>
      <c r="Q1022" s="286">
        <f t="shared" ref="Q1022:R1022" si="744">Q1023+Q1025+Q1027+Q1029</f>
        <v>470</v>
      </c>
      <c r="R1022" s="286">
        <f t="shared" si="744"/>
        <v>-300</v>
      </c>
      <c r="S1022" s="286">
        <f t="shared" ref="S1022" si="745">S1023+S1025+S1027+S1029</f>
        <v>170</v>
      </c>
      <c r="T1022" s="213"/>
      <c r="U1022" s="97"/>
    </row>
    <row r="1023" spans="1:21" s="98" customFormat="1" ht="20.25" hidden="1" customHeight="1" x14ac:dyDescent="0.25">
      <c r="A1023" s="167" t="s">
        <v>333</v>
      </c>
      <c r="B1023" s="167"/>
      <c r="C1023" s="167"/>
      <c r="D1023" s="167"/>
      <c r="E1023" s="180" t="s">
        <v>380</v>
      </c>
      <c r="F1023" s="182" t="e">
        <f>+#REF!+#REF!+#REF!</f>
        <v>#REF!</v>
      </c>
      <c r="G1023" s="182" t="e">
        <f>+#REF!+#REF!+Q1023+R1023+S1023+#REF!</f>
        <v>#REF!</v>
      </c>
      <c r="H1023" s="183" t="e">
        <f>+#REF!+#REF!+#REF!+#REF!+#REF!</f>
        <v>#REF!</v>
      </c>
      <c r="I1023" s="108"/>
      <c r="J1023" s="115"/>
      <c r="K1023" s="115"/>
      <c r="L1023" s="115"/>
      <c r="M1023" s="176">
        <v>32311</v>
      </c>
      <c r="N1023" s="177"/>
      <c r="O1023" s="178" t="s">
        <v>40</v>
      </c>
      <c r="P1023" s="177" t="s">
        <v>184</v>
      </c>
      <c r="Q1023" s="287">
        <f t="shared" ref="Q1023:S1023" si="746">Q1024</f>
        <v>470</v>
      </c>
      <c r="R1023" s="287">
        <f t="shared" si="746"/>
        <v>-300</v>
      </c>
      <c r="S1023" s="287">
        <f t="shared" si="746"/>
        <v>170</v>
      </c>
      <c r="T1023" s="213"/>
      <c r="U1023" s="97"/>
    </row>
    <row r="1024" spans="1:21" s="98" customFormat="1" ht="20.25" hidden="1" customHeight="1" x14ac:dyDescent="0.25">
      <c r="A1024" s="166" t="s">
        <v>333</v>
      </c>
      <c r="B1024" s="166"/>
      <c r="C1024" s="166"/>
      <c r="D1024" s="166"/>
      <c r="E1024" s="166"/>
      <c r="F1024" s="182" t="e">
        <f>+#REF!+#REF!+#REF!</f>
        <v>#REF!</v>
      </c>
      <c r="G1024" s="182" t="e">
        <f>+#REF!+#REF!+Q1024+R1024+S1024+#REF!</f>
        <v>#REF!</v>
      </c>
      <c r="H1024" s="183" t="e">
        <f>+#REF!+#REF!+#REF!+#REF!+#REF!</f>
        <v>#REF!</v>
      </c>
      <c r="I1024" s="108"/>
      <c r="J1024" s="115"/>
      <c r="K1024" s="115"/>
      <c r="L1024" s="115"/>
      <c r="M1024" s="9"/>
      <c r="N1024" s="155">
        <v>323110</v>
      </c>
      <c r="O1024" s="156" t="s">
        <v>40</v>
      </c>
      <c r="P1024" s="157" t="s">
        <v>184</v>
      </c>
      <c r="Q1024" s="289">
        <v>470</v>
      </c>
      <c r="R1024" s="289">
        <v>-300</v>
      </c>
      <c r="S1024" s="289">
        <f>+Q1024+R1024</f>
        <v>170</v>
      </c>
      <c r="T1024" s="213"/>
      <c r="U1024" s="97"/>
    </row>
    <row r="1025" spans="1:21" s="98" customFormat="1" ht="20.25" hidden="1" customHeight="1" x14ac:dyDescent="0.25">
      <c r="A1025" s="167" t="s">
        <v>333</v>
      </c>
      <c r="B1025" s="167"/>
      <c r="C1025" s="167"/>
      <c r="D1025" s="167"/>
      <c r="E1025" s="180" t="s">
        <v>380</v>
      </c>
      <c r="F1025" s="182" t="e">
        <f>+#REF!+#REF!+#REF!</f>
        <v>#REF!</v>
      </c>
      <c r="G1025" s="182" t="e">
        <f>+#REF!+#REF!+Q1025+R1025+S1025+#REF!</f>
        <v>#REF!</v>
      </c>
      <c r="H1025" s="183" t="e">
        <f>+#REF!+#REF!+#REF!+#REF!+#REF!</f>
        <v>#REF!</v>
      </c>
      <c r="I1025" s="108"/>
      <c r="J1025" s="115"/>
      <c r="K1025" s="115"/>
      <c r="L1025" s="115"/>
      <c r="M1025" s="176">
        <v>32312</v>
      </c>
      <c r="N1025" s="177"/>
      <c r="O1025" s="178" t="s">
        <v>40</v>
      </c>
      <c r="P1025" s="177" t="s">
        <v>185</v>
      </c>
      <c r="Q1025" s="287">
        <f t="shared" ref="Q1025:S1025" si="747">+Q1026</f>
        <v>0</v>
      </c>
      <c r="R1025" s="287">
        <f t="shared" si="747"/>
        <v>0</v>
      </c>
      <c r="S1025" s="287">
        <f t="shared" si="747"/>
        <v>0</v>
      </c>
      <c r="T1025" s="213"/>
      <c r="U1025" s="97"/>
    </row>
    <row r="1026" spans="1:21" s="98" customFormat="1" ht="20.25" hidden="1" customHeight="1" x14ac:dyDescent="0.25">
      <c r="A1026" s="166" t="s">
        <v>333</v>
      </c>
      <c r="B1026" s="166"/>
      <c r="C1026" s="166"/>
      <c r="D1026" s="166"/>
      <c r="E1026" s="166"/>
      <c r="F1026" s="182" t="e">
        <f>+#REF!+#REF!+#REF!</f>
        <v>#REF!</v>
      </c>
      <c r="G1026" s="182" t="e">
        <f>+#REF!+#REF!+Q1026+R1026+S1026+#REF!</f>
        <v>#REF!</v>
      </c>
      <c r="H1026" s="183" t="e">
        <f>+#REF!+#REF!+#REF!+#REF!+#REF!</f>
        <v>#REF!</v>
      </c>
      <c r="I1026" s="108"/>
      <c r="J1026" s="115"/>
      <c r="K1026" s="115"/>
      <c r="L1026" s="115"/>
      <c r="M1026" s="9"/>
      <c r="N1026" s="155">
        <v>323120</v>
      </c>
      <c r="O1026" s="156" t="s">
        <v>40</v>
      </c>
      <c r="P1026" s="157" t="s">
        <v>185</v>
      </c>
      <c r="Q1026" s="289"/>
      <c r="R1026" s="289"/>
      <c r="S1026" s="289">
        <f>+Q1026+R1026</f>
        <v>0</v>
      </c>
      <c r="T1026" s="213"/>
      <c r="U1026" s="97"/>
    </row>
    <row r="1027" spans="1:21" s="98" customFormat="1" ht="20.25" hidden="1" customHeight="1" x14ac:dyDescent="0.25">
      <c r="A1027" s="167" t="s">
        <v>333</v>
      </c>
      <c r="B1027" s="167"/>
      <c r="C1027" s="167"/>
      <c r="D1027" s="167"/>
      <c r="E1027" s="180" t="s">
        <v>380</v>
      </c>
      <c r="F1027" s="182" t="e">
        <f>+#REF!+#REF!+#REF!</f>
        <v>#REF!</v>
      </c>
      <c r="G1027" s="182" t="e">
        <f>+#REF!+#REF!+Q1027+R1027+S1027+#REF!</f>
        <v>#REF!</v>
      </c>
      <c r="H1027" s="183" t="e">
        <f>+#REF!+#REF!+#REF!+#REF!+#REF!</f>
        <v>#REF!</v>
      </c>
      <c r="I1027" s="108"/>
      <c r="J1027" s="115"/>
      <c r="K1027" s="115"/>
      <c r="L1027" s="115"/>
      <c r="M1027" s="176">
        <v>32313</v>
      </c>
      <c r="N1027" s="177"/>
      <c r="O1027" s="178" t="s">
        <v>40</v>
      </c>
      <c r="P1027" s="177" t="s">
        <v>186</v>
      </c>
      <c r="Q1027" s="287">
        <f t="shared" ref="Q1027:S1027" si="748">+Q1028</f>
        <v>0</v>
      </c>
      <c r="R1027" s="287">
        <f t="shared" si="748"/>
        <v>0</v>
      </c>
      <c r="S1027" s="287">
        <f t="shared" si="748"/>
        <v>0</v>
      </c>
      <c r="T1027" s="213"/>
      <c r="U1027" s="97"/>
    </row>
    <row r="1028" spans="1:21" s="98" customFormat="1" ht="20.25" hidden="1" customHeight="1" x14ac:dyDescent="0.25">
      <c r="A1028" s="166" t="s">
        <v>333</v>
      </c>
      <c r="B1028" s="166"/>
      <c r="C1028" s="166"/>
      <c r="D1028" s="166"/>
      <c r="E1028" s="166"/>
      <c r="F1028" s="182" t="e">
        <f>+#REF!+#REF!+#REF!</f>
        <v>#REF!</v>
      </c>
      <c r="G1028" s="182" t="e">
        <f>+#REF!+#REF!+Q1028+R1028+S1028+#REF!</f>
        <v>#REF!</v>
      </c>
      <c r="H1028" s="183" t="e">
        <f>+#REF!+#REF!+#REF!+#REF!+#REF!</f>
        <v>#REF!</v>
      </c>
      <c r="I1028" s="108"/>
      <c r="J1028" s="115"/>
      <c r="K1028" s="115"/>
      <c r="L1028" s="115"/>
      <c r="M1028" s="9"/>
      <c r="N1028" s="155">
        <v>323130</v>
      </c>
      <c r="O1028" s="156" t="s">
        <v>40</v>
      </c>
      <c r="P1028" s="157" t="s">
        <v>186</v>
      </c>
      <c r="Q1028" s="289"/>
      <c r="R1028" s="289"/>
      <c r="S1028" s="289">
        <f>+Q1028+R1028</f>
        <v>0</v>
      </c>
      <c r="T1028" s="213"/>
      <c r="U1028" s="97"/>
    </row>
    <row r="1029" spans="1:21" s="98" customFormat="1" ht="20.25" hidden="1" customHeight="1" x14ac:dyDescent="0.25">
      <c r="A1029" s="167" t="s">
        <v>333</v>
      </c>
      <c r="B1029" s="167"/>
      <c r="C1029" s="167"/>
      <c r="D1029" s="167"/>
      <c r="E1029" s="180" t="s">
        <v>380</v>
      </c>
      <c r="F1029" s="182" t="e">
        <f>+#REF!+#REF!+#REF!</f>
        <v>#REF!</v>
      </c>
      <c r="G1029" s="182" t="e">
        <f>+#REF!+#REF!+Q1029+R1029+S1029+#REF!</f>
        <v>#REF!</v>
      </c>
      <c r="H1029" s="183" t="e">
        <f>+#REF!+#REF!+#REF!+#REF!+#REF!</f>
        <v>#REF!</v>
      </c>
      <c r="I1029" s="108"/>
      <c r="J1029" s="115"/>
      <c r="K1029" s="115"/>
      <c r="L1029" s="115"/>
      <c r="M1029" s="176">
        <v>32319</v>
      </c>
      <c r="N1029" s="177"/>
      <c r="O1029" s="178" t="s">
        <v>40</v>
      </c>
      <c r="P1029" s="177" t="s">
        <v>187</v>
      </c>
      <c r="Q1029" s="287">
        <f t="shared" ref="Q1029:S1029" si="749">+Q1030</f>
        <v>0</v>
      </c>
      <c r="R1029" s="287">
        <f t="shared" si="749"/>
        <v>0</v>
      </c>
      <c r="S1029" s="287">
        <f t="shared" si="749"/>
        <v>0</v>
      </c>
      <c r="T1029" s="213"/>
      <c r="U1029" s="97"/>
    </row>
    <row r="1030" spans="1:21" s="98" customFormat="1" ht="20.25" hidden="1" customHeight="1" x14ac:dyDescent="0.25">
      <c r="A1030" s="166" t="s">
        <v>333</v>
      </c>
      <c r="B1030" s="166"/>
      <c r="C1030" s="166"/>
      <c r="D1030" s="166"/>
      <c r="E1030" s="166"/>
      <c r="F1030" s="182" t="e">
        <f>+#REF!+#REF!+#REF!</f>
        <v>#REF!</v>
      </c>
      <c r="G1030" s="182" t="e">
        <f>+#REF!+#REF!+Q1030+R1030+S1030+#REF!</f>
        <v>#REF!</v>
      </c>
      <c r="H1030" s="183" t="e">
        <f>+#REF!+#REF!+#REF!+#REF!+#REF!</f>
        <v>#REF!</v>
      </c>
      <c r="I1030" s="108"/>
      <c r="J1030" s="115"/>
      <c r="K1030" s="115"/>
      <c r="L1030" s="115"/>
      <c r="M1030" s="9"/>
      <c r="N1030" s="155">
        <v>323190</v>
      </c>
      <c r="O1030" s="156" t="s">
        <v>40</v>
      </c>
      <c r="P1030" s="157" t="s">
        <v>187</v>
      </c>
      <c r="Q1030" s="289"/>
      <c r="R1030" s="289"/>
      <c r="S1030" s="289">
        <f>+Q1030+R1030</f>
        <v>0</v>
      </c>
      <c r="T1030" s="213"/>
      <c r="U1030" s="97"/>
    </row>
    <row r="1031" spans="1:21" s="98" customFormat="1" ht="20.25" hidden="1" customHeight="1" x14ac:dyDescent="0.25">
      <c r="A1031" s="166" t="s">
        <v>333</v>
      </c>
      <c r="B1031" s="166"/>
      <c r="C1031" s="166"/>
      <c r="D1031" s="180" t="s">
        <v>379</v>
      </c>
      <c r="E1031" s="180" t="s">
        <v>380</v>
      </c>
      <c r="F1031" s="182" t="e">
        <f>+#REF!+#REF!+#REF!</f>
        <v>#REF!</v>
      </c>
      <c r="G1031" s="182" t="e">
        <f>+#REF!+#REF!+Q1031+R1031+S1031+#REF!</f>
        <v>#REF!</v>
      </c>
      <c r="H1031" s="183" t="e">
        <f>+#REF!+#REF!+#REF!+#REF!+#REF!</f>
        <v>#REF!</v>
      </c>
      <c r="I1031" s="108"/>
      <c r="J1031" s="115"/>
      <c r="K1031" s="115"/>
      <c r="L1031" s="115">
        <v>3233</v>
      </c>
      <c r="M1031" s="115"/>
      <c r="N1031" s="116"/>
      <c r="O1031" s="10" t="s">
        <v>40</v>
      </c>
      <c r="P1031" s="111" t="s">
        <v>192</v>
      </c>
      <c r="Q1031" s="286">
        <f t="shared" ref="Q1031:S1032" si="750">Q1032</f>
        <v>260</v>
      </c>
      <c r="R1031" s="286">
        <f t="shared" si="750"/>
        <v>-260</v>
      </c>
      <c r="S1031" s="286">
        <f t="shared" si="750"/>
        <v>0</v>
      </c>
      <c r="T1031" s="213"/>
      <c r="U1031" s="97"/>
    </row>
    <row r="1032" spans="1:21" s="98" customFormat="1" ht="20.25" hidden="1" customHeight="1" x14ac:dyDescent="0.25">
      <c r="A1032" s="167" t="s">
        <v>333</v>
      </c>
      <c r="B1032" s="167"/>
      <c r="C1032" s="167"/>
      <c r="D1032" s="167"/>
      <c r="E1032" s="180" t="s">
        <v>380</v>
      </c>
      <c r="F1032" s="182" t="e">
        <f>+#REF!+#REF!+#REF!</f>
        <v>#REF!</v>
      </c>
      <c r="G1032" s="182" t="e">
        <f>+#REF!+#REF!+Q1032+R1032+S1032+#REF!</f>
        <v>#REF!</v>
      </c>
      <c r="H1032" s="183" t="e">
        <f>+#REF!+#REF!+#REF!+#REF!+#REF!</f>
        <v>#REF!</v>
      </c>
      <c r="I1032" s="108"/>
      <c r="J1032" s="115"/>
      <c r="K1032" s="115"/>
      <c r="L1032" s="115"/>
      <c r="M1032" s="176">
        <v>32339</v>
      </c>
      <c r="N1032" s="177"/>
      <c r="O1032" s="178" t="s">
        <v>40</v>
      </c>
      <c r="P1032" s="177" t="s">
        <v>193</v>
      </c>
      <c r="Q1032" s="287">
        <f t="shared" si="750"/>
        <v>260</v>
      </c>
      <c r="R1032" s="287">
        <f t="shared" si="750"/>
        <v>-260</v>
      </c>
      <c r="S1032" s="287">
        <f t="shared" si="750"/>
        <v>0</v>
      </c>
      <c r="T1032" s="213"/>
      <c r="U1032" s="97"/>
    </row>
    <row r="1033" spans="1:21" s="98" customFormat="1" ht="20.25" hidden="1" customHeight="1" x14ac:dyDescent="0.25">
      <c r="A1033" s="166" t="s">
        <v>333</v>
      </c>
      <c r="B1033" s="166"/>
      <c r="C1033" s="166"/>
      <c r="D1033" s="166"/>
      <c r="E1033" s="166"/>
      <c r="F1033" s="182" t="e">
        <f>+#REF!+#REF!+#REF!</f>
        <v>#REF!</v>
      </c>
      <c r="G1033" s="182" t="e">
        <f>+#REF!+#REF!+Q1033+R1033+S1033+#REF!</f>
        <v>#REF!</v>
      </c>
      <c r="H1033" s="183" t="e">
        <f>+#REF!+#REF!+#REF!+#REF!+#REF!</f>
        <v>#REF!</v>
      </c>
      <c r="I1033" s="108"/>
      <c r="J1033" s="115"/>
      <c r="K1033" s="115"/>
      <c r="L1033" s="115"/>
      <c r="M1033" s="9"/>
      <c r="N1033" s="155">
        <v>323390</v>
      </c>
      <c r="O1033" s="156" t="s">
        <v>40</v>
      </c>
      <c r="P1033" s="157" t="s">
        <v>193</v>
      </c>
      <c r="Q1033" s="289">
        <v>260</v>
      </c>
      <c r="R1033" s="289">
        <v>-260</v>
      </c>
      <c r="S1033" s="289">
        <f>+Q1033+R1033</f>
        <v>0</v>
      </c>
      <c r="T1033" s="213"/>
      <c r="U1033" s="97"/>
    </row>
    <row r="1034" spans="1:21" s="98" customFormat="1" ht="20.25" hidden="1" customHeight="1" x14ac:dyDescent="0.25">
      <c r="A1034" s="166" t="s">
        <v>333</v>
      </c>
      <c r="B1034" s="166"/>
      <c r="C1034" s="166"/>
      <c r="D1034" s="180" t="s">
        <v>379</v>
      </c>
      <c r="E1034" s="180" t="s">
        <v>380</v>
      </c>
      <c r="F1034" s="182" t="e">
        <f>+#REF!+#REF!+#REF!</f>
        <v>#REF!</v>
      </c>
      <c r="G1034" s="182" t="e">
        <f>+#REF!+#REF!+Q1034+R1034+S1034+#REF!</f>
        <v>#REF!</v>
      </c>
      <c r="H1034" s="183" t="e">
        <f>+#REF!+#REF!+#REF!+#REF!+#REF!</f>
        <v>#REF!</v>
      </c>
      <c r="I1034" s="108"/>
      <c r="J1034" s="115"/>
      <c r="K1034" s="115"/>
      <c r="L1034" s="115">
        <v>3234</v>
      </c>
      <c r="M1034" s="115"/>
      <c r="N1034" s="116"/>
      <c r="O1034" s="10" t="s">
        <v>40</v>
      </c>
      <c r="P1034" s="111" t="s">
        <v>194</v>
      </c>
      <c r="Q1034" s="286">
        <f t="shared" ref="Q1034:R1034" si="751">Q1035+Q1037+Q1039</f>
        <v>445</v>
      </c>
      <c r="R1034" s="286">
        <f t="shared" si="751"/>
        <v>0</v>
      </c>
      <c r="S1034" s="286">
        <f t="shared" ref="S1034" si="752">S1035+S1037+S1039</f>
        <v>445</v>
      </c>
      <c r="T1034" s="213"/>
      <c r="U1034" s="97"/>
    </row>
    <row r="1035" spans="1:21" s="98" customFormat="1" ht="20.25" hidden="1" customHeight="1" x14ac:dyDescent="0.25">
      <c r="A1035" s="167" t="s">
        <v>333</v>
      </c>
      <c r="B1035" s="167"/>
      <c r="C1035" s="167"/>
      <c r="D1035" s="167"/>
      <c r="E1035" s="180" t="s">
        <v>380</v>
      </c>
      <c r="F1035" s="182" t="e">
        <f>+#REF!+#REF!+#REF!</f>
        <v>#REF!</v>
      </c>
      <c r="G1035" s="182" t="e">
        <f>+#REF!+#REF!+Q1035+R1035+S1035+#REF!</f>
        <v>#REF!</v>
      </c>
      <c r="H1035" s="183" t="e">
        <f>+#REF!+#REF!+#REF!+#REF!+#REF!</f>
        <v>#REF!</v>
      </c>
      <c r="I1035" s="108"/>
      <c r="J1035" s="115"/>
      <c r="K1035" s="115"/>
      <c r="L1035" s="115"/>
      <c r="M1035" s="176">
        <v>32341</v>
      </c>
      <c r="N1035" s="177"/>
      <c r="O1035" s="178" t="s">
        <v>40</v>
      </c>
      <c r="P1035" s="177" t="s">
        <v>195</v>
      </c>
      <c r="Q1035" s="287">
        <f t="shared" ref="Q1035:S1035" si="753">Q1036</f>
        <v>150</v>
      </c>
      <c r="R1035" s="287">
        <f t="shared" si="753"/>
        <v>0</v>
      </c>
      <c r="S1035" s="287">
        <f t="shared" si="753"/>
        <v>150</v>
      </c>
      <c r="T1035" s="213"/>
      <c r="U1035" s="97"/>
    </row>
    <row r="1036" spans="1:21" s="98" customFormat="1" ht="20.25" hidden="1" customHeight="1" x14ac:dyDescent="0.25">
      <c r="A1036" s="166" t="s">
        <v>333</v>
      </c>
      <c r="B1036" s="166"/>
      <c r="C1036" s="166"/>
      <c r="D1036" s="166"/>
      <c r="E1036" s="166"/>
      <c r="F1036" s="182" t="e">
        <f>+#REF!+#REF!+#REF!</f>
        <v>#REF!</v>
      </c>
      <c r="G1036" s="182" t="e">
        <f>+#REF!+#REF!+Q1036+R1036+S1036+#REF!</f>
        <v>#REF!</v>
      </c>
      <c r="H1036" s="183" t="e">
        <f>+#REF!+#REF!+#REF!+#REF!+#REF!</f>
        <v>#REF!</v>
      </c>
      <c r="I1036" s="108"/>
      <c r="J1036" s="115"/>
      <c r="K1036" s="115"/>
      <c r="L1036" s="115"/>
      <c r="M1036" s="9"/>
      <c r="N1036" s="155">
        <v>323410</v>
      </c>
      <c r="O1036" s="156" t="s">
        <v>40</v>
      </c>
      <c r="P1036" s="157" t="s">
        <v>195</v>
      </c>
      <c r="Q1036" s="289">
        <v>150</v>
      </c>
      <c r="R1036" s="289"/>
      <c r="S1036" s="289">
        <f>+Q1036+R1036</f>
        <v>150</v>
      </c>
      <c r="T1036" s="213"/>
      <c r="U1036" s="97"/>
    </row>
    <row r="1037" spans="1:21" s="98" customFormat="1" ht="20.25" hidden="1" customHeight="1" x14ac:dyDescent="0.25">
      <c r="A1037" s="167" t="s">
        <v>333</v>
      </c>
      <c r="B1037" s="167"/>
      <c r="C1037" s="167"/>
      <c r="D1037" s="167"/>
      <c r="E1037" s="180" t="s">
        <v>380</v>
      </c>
      <c r="F1037" s="182" t="e">
        <f>+#REF!+#REF!+#REF!</f>
        <v>#REF!</v>
      </c>
      <c r="G1037" s="182" t="e">
        <f>+#REF!+#REF!+Q1037+R1037+S1037+#REF!</f>
        <v>#REF!</v>
      </c>
      <c r="H1037" s="183" t="e">
        <f>+#REF!+#REF!+#REF!+#REF!+#REF!</f>
        <v>#REF!</v>
      </c>
      <c r="I1037" s="108"/>
      <c r="J1037" s="115"/>
      <c r="K1037" s="115"/>
      <c r="L1037" s="115"/>
      <c r="M1037" s="176">
        <v>32342</v>
      </c>
      <c r="N1037" s="177"/>
      <c r="O1037" s="178" t="s">
        <v>40</v>
      </c>
      <c r="P1037" s="177" t="s">
        <v>196</v>
      </c>
      <c r="Q1037" s="287">
        <f t="shared" ref="Q1037:S1037" si="754">Q1038</f>
        <v>130</v>
      </c>
      <c r="R1037" s="287">
        <f t="shared" si="754"/>
        <v>0</v>
      </c>
      <c r="S1037" s="287">
        <f t="shared" si="754"/>
        <v>130</v>
      </c>
      <c r="T1037" s="213"/>
      <c r="U1037" s="97"/>
    </row>
    <row r="1038" spans="1:21" s="98" customFormat="1" ht="20.25" hidden="1" customHeight="1" x14ac:dyDescent="0.25">
      <c r="A1038" s="166" t="s">
        <v>333</v>
      </c>
      <c r="B1038" s="166"/>
      <c r="C1038" s="166"/>
      <c r="D1038" s="166"/>
      <c r="E1038" s="166"/>
      <c r="F1038" s="182" t="e">
        <f>+#REF!+#REF!+#REF!</f>
        <v>#REF!</v>
      </c>
      <c r="G1038" s="182" t="e">
        <f>+#REF!+#REF!+Q1038+R1038+S1038+#REF!</f>
        <v>#REF!</v>
      </c>
      <c r="H1038" s="183" t="e">
        <f>+#REF!+#REF!+#REF!+#REF!+#REF!</f>
        <v>#REF!</v>
      </c>
      <c r="I1038" s="108"/>
      <c r="J1038" s="115"/>
      <c r="K1038" s="115"/>
      <c r="L1038" s="115"/>
      <c r="M1038" s="9"/>
      <c r="N1038" s="155">
        <v>323420</v>
      </c>
      <c r="O1038" s="156" t="s">
        <v>40</v>
      </c>
      <c r="P1038" s="157" t="s">
        <v>196</v>
      </c>
      <c r="Q1038" s="289">
        <v>130</v>
      </c>
      <c r="R1038" s="289"/>
      <c r="S1038" s="289">
        <f>+Q1038+R1038</f>
        <v>130</v>
      </c>
      <c r="T1038" s="213"/>
      <c r="U1038" s="97"/>
    </row>
    <row r="1039" spans="1:21" s="98" customFormat="1" ht="20.25" hidden="1" customHeight="1" x14ac:dyDescent="0.25">
      <c r="A1039" s="167" t="s">
        <v>333</v>
      </c>
      <c r="B1039" s="167"/>
      <c r="C1039" s="167"/>
      <c r="D1039" s="167"/>
      <c r="E1039" s="180" t="s">
        <v>380</v>
      </c>
      <c r="F1039" s="182" t="e">
        <f>+#REF!+#REF!+#REF!</f>
        <v>#REF!</v>
      </c>
      <c r="G1039" s="182" t="e">
        <f>+#REF!+#REF!+Q1039+R1039+S1039+#REF!</f>
        <v>#REF!</v>
      </c>
      <c r="H1039" s="183" t="e">
        <f>+#REF!+#REF!+#REF!+#REF!+#REF!</f>
        <v>#REF!</v>
      </c>
      <c r="I1039" s="108"/>
      <c r="J1039" s="115"/>
      <c r="K1039" s="115"/>
      <c r="L1039" s="115"/>
      <c r="M1039" s="176">
        <v>32349</v>
      </c>
      <c r="N1039" s="177"/>
      <c r="O1039" s="178" t="s">
        <v>40</v>
      </c>
      <c r="P1039" s="177" t="s">
        <v>197</v>
      </c>
      <c r="Q1039" s="287">
        <f t="shared" ref="Q1039:R1039" si="755">Q1040+Q1041</f>
        <v>165</v>
      </c>
      <c r="R1039" s="287">
        <f t="shared" si="755"/>
        <v>0</v>
      </c>
      <c r="S1039" s="287">
        <f t="shared" ref="S1039" si="756">S1040+S1041</f>
        <v>165</v>
      </c>
      <c r="T1039" s="213"/>
      <c r="U1039" s="97"/>
    </row>
    <row r="1040" spans="1:21" s="98" customFormat="1" ht="20.25" hidden="1" customHeight="1" x14ac:dyDescent="0.25">
      <c r="A1040" s="166" t="s">
        <v>333</v>
      </c>
      <c r="B1040" s="166"/>
      <c r="C1040" s="166"/>
      <c r="D1040" s="166"/>
      <c r="E1040" s="166"/>
      <c r="F1040" s="182" t="e">
        <f>+#REF!+#REF!+#REF!</f>
        <v>#REF!</v>
      </c>
      <c r="G1040" s="182" t="e">
        <f>+#REF!+#REF!+Q1040+R1040+S1040+#REF!</f>
        <v>#REF!</v>
      </c>
      <c r="H1040" s="183" t="e">
        <f>+#REF!+#REF!+#REF!+#REF!+#REF!</f>
        <v>#REF!</v>
      </c>
      <c r="I1040" s="108"/>
      <c r="J1040" s="115"/>
      <c r="K1040" s="115"/>
      <c r="L1040" s="115"/>
      <c r="M1040" s="9"/>
      <c r="N1040" s="155">
        <v>323490</v>
      </c>
      <c r="O1040" s="156" t="s">
        <v>40</v>
      </c>
      <c r="P1040" s="157" t="s">
        <v>197</v>
      </c>
      <c r="Q1040" s="289">
        <v>165</v>
      </c>
      <c r="R1040" s="289"/>
      <c r="S1040" s="289">
        <f t="shared" ref="S1040:S1041" si="757">+Q1040+R1040</f>
        <v>165</v>
      </c>
      <c r="T1040" s="213"/>
      <c r="U1040" s="97"/>
    </row>
    <row r="1041" spans="1:21" s="98" customFormat="1" ht="20.25" hidden="1" customHeight="1" x14ac:dyDescent="0.25">
      <c r="A1041" s="166" t="s">
        <v>333</v>
      </c>
      <c r="B1041" s="166"/>
      <c r="C1041" s="166"/>
      <c r="D1041" s="166"/>
      <c r="E1041" s="166"/>
      <c r="F1041" s="182" t="e">
        <f>+#REF!+#REF!+#REF!</f>
        <v>#REF!</v>
      </c>
      <c r="G1041" s="182" t="e">
        <f>+#REF!+#REF!+Q1041+R1041+S1041+#REF!</f>
        <v>#REF!</v>
      </c>
      <c r="H1041" s="183" t="e">
        <f>+#REF!+#REF!+#REF!+#REF!+#REF!</f>
        <v>#REF!</v>
      </c>
      <c r="I1041" s="108"/>
      <c r="J1041" s="115"/>
      <c r="K1041" s="115"/>
      <c r="L1041" s="115"/>
      <c r="M1041" s="9"/>
      <c r="N1041" s="155">
        <v>323491</v>
      </c>
      <c r="O1041" s="156" t="s">
        <v>40</v>
      </c>
      <c r="P1041" s="157" t="s">
        <v>198</v>
      </c>
      <c r="Q1041" s="289">
        <v>0</v>
      </c>
      <c r="R1041" s="289"/>
      <c r="S1041" s="289">
        <f t="shared" si="757"/>
        <v>0</v>
      </c>
      <c r="T1041" s="213"/>
      <c r="U1041" s="97"/>
    </row>
    <row r="1042" spans="1:21" s="98" customFormat="1" ht="20.25" hidden="1" customHeight="1" x14ac:dyDescent="0.25">
      <c r="A1042" s="166" t="s">
        <v>333</v>
      </c>
      <c r="B1042" s="166"/>
      <c r="C1042" s="166"/>
      <c r="D1042" s="180" t="s">
        <v>379</v>
      </c>
      <c r="E1042" s="180" t="s">
        <v>380</v>
      </c>
      <c r="F1042" s="182" t="e">
        <f>+#REF!+#REF!+#REF!</f>
        <v>#REF!</v>
      </c>
      <c r="G1042" s="182" t="e">
        <f>+#REF!+#REF!+Q1042+R1042+S1042+#REF!</f>
        <v>#REF!</v>
      </c>
      <c r="H1042" s="183" t="e">
        <f>+#REF!+#REF!+#REF!+#REF!+#REF!</f>
        <v>#REF!</v>
      </c>
      <c r="I1042" s="108"/>
      <c r="J1042" s="115"/>
      <c r="K1042" s="115"/>
      <c r="L1042" s="115">
        <v>3236</v>
      </c>
      <c r="M1042" s="115"/>
      <c r="N1042" s="116"/>
      <c r="O1042" s="10" t="s">
        <v>40</v>
      </c>
      <c r="P1042" s="111" t="s">
        <v>203</v>
      </c>
      <c r="Q1042" s="286">
        <f t="shared" ref="Q1042:R1042" si="758">+Q1043+Q1045</f>
        <v>0</v>
      </c>
      <c r="R1042" s="286">
        <f t="shared" si="758"/>
        <v>0</v>
      </c>
      <c r="S1042" s="286">
        <f t="shared" ref="S1042" si="759">+S1043+S1045</f>
        <v>0</v>
      </c>
      <c r="T1042" s="213"/>
      <c r="U1042" s="97"/>
    </row>
    <row r="1043" spans="1:21" s="98" customFormat="1" ht="20.25" hidden="1" customHeight="1" x14ac:dyDescent="0.25">
      <c r="A1043" s="167" t="s">
        <v>333</v>
      </c>
      <c r="B1043" s="167"/>
      <c r="C1043" s="167"/>
      <c r="D1043" s="167"/>
      <c r="E1043" s="180" t="s">
        <v>380</v>
      </c>
      <c r="F1043" s="182" t="e">
        <f>+#REF!+#REF!+#REF!</f>
        <v>#REF!</v>
      </c>
      <c r="G1043" s="182" t="e">
        <f>+#REF!+#REF!+Q1043+R1043+S1043+#REF!</f>
        <v>#REF!</v>
      </c>
      <c r="H1043" s="183" t="e">
        <f>+#REF!+#REF!+#REF!+#REF!+#REF!</f>
        <v>#REF!</v>
      </c>
      <c r="I1043" s="108"/>
      <c r="J1043" s="115"/>
      <c r="K1043" s="115"/>
      <c r="L1043" s="115"/>
      <c r="M1043" s="176">
        <v>32363</v>
      </c>
      <c r="N1043" s="177"/>
      <c r="O1043" s="178" t="s">
        <v>40</v>
      </c>
      <c r="P1043" s="177" t="s">
        <v>204</v>
      </c>
      <c r="Q1043" s="287">
        <f t="shared" ref="Q1043:S1043" si="760">+Q1044</f>
        <v>0</v>
      </c>
      <c r="R1043" s="287">
        <f t="shared" si="760"/>
        <v>0</v>
      </c>
      <c r="S1043" s="287">
        <f t="shared" si="760"/>
        <v>0</v>
      </c>
      <c r="T1043" s="213"/>
      <c r="U1043" s="97"/>
    </row>
    <row r="1044" spans="1:21" s="98" customFormat="1" ht="20.25" hidden="1" customHeight="1" x14ac:dyDescent="0.25">
      <c r="A1044" s="166" t="s">
        <v>333</v>
      </c>
      <c r="B1044" s="166"/>
      <c r="C1044" s="166"/>
      <c r="D1044" s="166"/>
      <c r="E1044" s="166"/>
      <c r="F1044" s="182" t="e">
        <f>+#REF!+#REF!+#REF!</f>
        <v>#REF!</v>
      </c>
      <c r="G1044" s="182" t="e">
        <f>+#REF!+#REF!+Q1044+R1044+S1044+#REF!</f>
        <v>#REF!</v>
      </c>
      <c r="H1044" s="183" t="e">
        <f>+#REF!+#REF!+#REF!+#REF!+#REF!</f>
        <v>#REF!</v>
      </c>
      <c r="I1044" s="108"/>
      <c r="J1044" s="115"/>
      <c r="K1044" s="115"/>
      <c r="L1044" s="115"/>
      <c r="M1044" s="9"/>
      <c r="N1044" s="155">
        <v>323630</v>
      </c>
      <c r="O1044" s="156" t="s">
        <v>40</v>
      </c>
      <c r="P1044" s="157" t="s">
        <v>204</v>
      </c>
      <c r="Q1044" s="289"/>
      <c r="R1044" s="289"/>
      <c r="S1044" s="289">
        <f>+Q1044+R1044</f>
        <v>0</v>
      </c>
      <c r="T1044" s="213"/>
      <c r="U1044" s="97"/>
    </row>
    <row r="1045" spans="1:21" s="98" customFormat="1" ht="20.25" hidden="1" customHeight="1" x14ac:dyDescent="0.25">
      <c r="A1045" s="167" t="s">
        <v>333</v>
      </c>
      <c r="B1045" s="167"/>
      <c r="C1045" s="167"/>
      <c r="D1045" s="167"/>
      <c r="E1045" s="180" t="s">
        <v>380</v>
      </c>
      <c r="F1045" s="182" t="e">
        <f>+#REF!+#REF!+#REF!</f>
        <v>#REF!</v>
      </c>
      <c r="G1045" s="182" t="e">
        <f>+#REF!+#REF!+Q1045+R1045+S1045+#REF!</f>
        <v>#REF!</v>
      </c>
      <c r="H1045" s="183" t="e">
        <f>+#REF!+#REF!+#REF!+#REF!+#REF!</f>
        <v>#REF!</v>
      </c>
      <c r="I1045" s="108"/>
      <c r="J1045" s="115"/>
      <c r="K1045" s="115"/>
      <c r="L1045" s="115"/>
      <c r="M1045" s="176">
        <v>32369</v>
      </c>
      <c r="N1045" s="177"/>
      <c r="O1045" s="178" t="s">
        <v>40</v>
      </c>
      <c r="P1045" s="177" t="s">
        <v>205</v>
      </c>
      <c r="Q1045" s="287">
        <f t="shared" ref="Q1045:S1045" si="761">+Q1046</f>
        <v>0</v>
      </c>
      <c r="R1045" s="287">
        <f t="shared" si="761"/>
        <v>0</v>
      </c>
      <c r="S1045" s="287">
        <f t="shared" si="761"/>
        <v>0</v>
      </c>
      <c r="T1045" s="213"/>
      <c r="U1045" s="97"/>
    </row>
    <row r="1046" spans="1:21" s="98" customFormat="1" ht="20.25" hidden="1" customHeight="1" x14ac:dyDescent="0.25">
      <c r="A1046" s="166" t="s">
        <v>333</v>
      </c>
      <c r="B1046" s="166"/>
      <c r="C1046" s="166"/>
      <c r="D1046" s="166"/>
      <c r="E1046" s="166"/>
      <c r="F1046" s="182" t="e">
        <f>+#REF!+#REF!+#REF!</f>
        <v>#REF!</v>
      </c>
      <c r="G1046" s="182" t="e">
        <f>+#REF!+#REF!+Q1046+R1046+S1046+#REF!</f>
        <v>#REF!</v>
      </c>
      <c r="H1046" s="183" t="e">
        <f>+#REF!+#REF!+#REF!+#REF!+#REF!</f>
        <v>#REF!</v>
      </c>
      <c r="I1046" s="108"/>
      <c r="J1046" s="115"/>
      <c r="K1046" s="115"/>
      <c r="L1046" s="115"/>
      <c r="M1046" s="9"/>
      <c r="N1046" s="155">
        <v>323690</v>
      </c>
      <c r="O1046" s="156" t="s">
        <v>40</v>
      </c>
      <c r="P1046" s="157" t="s">
        <v>205</v>
      </c>
      <c r="Q1046" s="289"/>
      <c r="R1046" s="289"/>
      <c r="S1046" s="289">
        <f>+Q1046+R1046</f>
        <v>0</v>
      </c>
      <c r="T1046" s="213"/>
      <c r="U1046" s="97"/>
    </row>
    <row r="1047" spans="1:21" s="98" customFormat="1" ht="20.25" hidden="1" customHeight="1" x14ac:dyDescent="0.25">
      <c r="A1047" s="166" t="s">
        <v>333</v>
      </c>
      <c r="B1047" s="166"/>
      <c r="C1047" s="166"/>
      <c r="D1047" s="180" t="s">
        <v>379</v>
      </c>
      <c r="E1047" s="180" t="s">
        <v>380</v>
      </c>
      <c r="F1047" s="182" t="e">
        <f>+#REF!+#REF!+#REF!</f>
        <v>#REF!</v>
      </c>
      <c r="G1047" s="182" t="e">
        <f>+#REF!+#REF!+Q1047+R1047+S1047+#REF!</f>
        <v>#REF!</v>
      </c>
      <c r="H1047" s="183" t="e">
        <f>+#REF!+#REF!+#REF!+#REF!+#REF!</f>
        <v>#REF!</v>
      </c>
      <c r="I1047" s="108"/>
      <c r="J1047" s="115"/>
      <c r="K1047" s="115"/>
      <c r="L1047" s="115">
        <v>3237</v>
      </c>
      <c r="M1047" s="115"/>
      <c r="N1047" s="116"/>
      <c r="O1047" s="10" t="s">
        <v>40</v>
      </c>
      <c r="P1047" s="111" t="s">
        <v>206</v>
      </c>
      <c r="Q1047" s="286">
        <f t="shared" ref="Q1047:R1047" si="762">Q1048+Q1050+Q1052</f>
        <v>1500</v>
      </c>
      <c r="R1047" s="286">
        <f t="shared" si="762"/>
        <v>1700</v>
      </c>
      <c r="S1047" s="286">
        <f t="shared" ref="S1047" si="763">S1048+S1050+S1052</f>
        <v>3200</v>
      </c>
      <c r="T1047" s="213"/>
      <c r="U1047" s="97"/>
    </row>
    <row r="1048" spans="1:21" s="98" customFormat="1" ht="20.25" hidden="1" customHeight="1" x14ac:dyDescent="0.25">
      <c r="A1048" s="167" t="s">
        <v>333</v>
      </c>
      <c r="B1048" s="167"/>
      <c r="C1048" s="167"/>
      <c r="D1048" s="167"/>
      <c r="E1048" s="180" t="s">
        <v>380</v>
      </c>
      <c r="F1048" s="182" t="e">
        <f>+#REF!+#REF!+#REF!</f>
        <v>#REF!</v>
      </c>
      <c r="G1048" s="182" t="e">
        <f>+#REF!+#REF!+Q1048+R1048+S1048+#REF!</f>
        <v>#REF!</v>
      </c>
      <c r="H1048" s="183" t="e">
        <f>+#REF!+#REF!+#REF!+#REF!+#REF!</f>
        <v>#REF!</v>
      </c>
      <c r="I1048" s="108"/>
      <c r="J1048" s="115"/>
      <c r="K1048" s="115"/>
      <c r="L1048" s="115"/>
      <c r="M1048" s="176">
        <v>32372</v>
      </c>
      <c r="N1048" s="177"/>
      <c r="O1048" s="178" t="s">
        <v>40</v>
      </c>
      <c r="P1048" s="177" t="s">
        <v>207</v>
      </c>
      <c r="Q1048" s="287">
        <f t="shared" ref="Q1048:S1048" si="764">Q1049</f>
        <v>1500</v>
      </c>
      <c r="R1048" s="287">
        <f t="shared" si="764"/>
        <v>1700</v>
      </c>
      <c r="S1048" s="287">
        <f t="shared" si="764"/>
        <v>3200</v>
      </c>
      <c r="T1048" s="213"/>
      <c r="U1048" s="97"/>
    </row>
    <row r="1049" spans="1:21" s="98" customFormat="1" ht="20.25" hidden="1" customHeight="1" x14ac:dyDescent="0.25">
      <c r="A1049" s="166" t="s">
        <v>333</v>
      </c>
      <c r="B1049" s="166"/>
      <c r="C1049" s="166"/>
      <c r="D1049" s="166"/>
      <c r="E1049" s="166"/>
      <c r="F1049" s="182" t="e">
        <f>+#REF!+#REF!+#REF!</f>
        <v>#REF!</v>
      </c>
      <c r="G1049" s="182" t="e">
        <f>+#REF!+#REF!+Q1049+R1049+S1049+#REF!</f>
        <v>#REF!</v>
      </c>
      <c r="H1049" s="183" t="e">
        <f>+#REF!+#REF!+#REF!+#REF!+#REF!</f>
        <v>#REF!</v>
      </c>
      <c r="I1049" s="108"/>
      <c r="J1049" s="115"/>
      <c r="K1049" s="115"/>
      <c r="L1049" s="115"/>
      <c r="M1049" s="9"/>
      <c r="N1049" s="155">
        <v>323720</v>
      </c>
      <c r="O1049" s="156" t="s">
        <v>40</v>
      </c>
      <c r="P1049" s="157" t="s">
        <v>207</v>
      </c>
      <c r="Q1049" s="289">
        <v>1500</v>
      </c>
      <c r="R1049" s="289">
        <v>1700</v>
      </c>
      <c r="S1049" s="289">
        <f>+Q1049+R1049</f>
        <v>3200</v>
      </c>
      <c r="T1049" s="315"/>
      <c r="U1049" s="97"/>
    </row>
    <row r="1050" spans="1:21" s="98" customFormat="1" ht="20.25" hidden="1" customHeight="1" x14ac:dyDescent="0.25">
      <c r="A1050" s="167" t="s">
        <v>333</v>
      </c>
      <c r="B1050" s="167"/>
      <c r="C1050" s="167"/>
      <c r="D1050" s="167"/>
      <c r="E1050" s="180" t="s">
        <v>380</v>
      </c>
      <c r="F1050" s="182" t="e">
        <f>+#REF!+#REF!+#REF!</f>
        <v>#REF!</v>
      </c>
      <c r="G1050" s="182" t="e">
        <f>+#REF!+#REF!+Q1050+R1050+S1050+#REF!</f>
        <v>#REF!</v>
      </c>
      <c r="H1050" s="183" t="e">
        <f>+#REF!+#REF!+#REF!+#REF!+#REF!</f>
        <v>#REF!</v>
      </c>
      <c r="I1050" s="108"/>
      <c r="J1050" s="115"/>
      <c r="K1050" s="115"/>
      <c r="L1050" s="115"/>
      <c r="M1050" s="176">
        <v>32373</v>
      </c>
      <c r="N1050" s="177"/>
      <c r="O1050" s="178" t="s">
        <v>40</v>
      </c>
      <c r="P1050" s="177" t="s">
        <v>208</v>
      </c>
      <c r="Q1050" s="287">
        <f t="shared" ref="Q1050:S1050" si="765">+Q1051</f>
        <v>0</v>
      </c>
      <c r="R1050" s="287">
        <f t="shared" si="765"/>
        <v>0</v>
      </c>
      <c r="S1050" s="287">
        <f t="shared" si="765"/>
        <v>0</v>
      </c>
      <c r="T1050" s="213"/>
      <c r="U1050" s="97"/>
    </row>
    <row r="1051" spans="1:21" s="98" customFormat="1" ht="20.25" hidden="1" customHeight="1" x14ac:dyDescent="0.25">
      <c r="A1051" s="166" t="s">
        <v>333</v>
      </c>
      <c r="B1051" s="166"/>
      <c r="C1051" s="166"/>
      <c r="D1051" s="166"/>
      <c r="E1051" s="166"/>
      <c r="F1051" s="182" t="e">
        <f>+#REF!+#REF!+#REF!</f>
        <v>#REF!</v>
      </c>
      <c r="G1051" s="182" t="e">
        <f>+#REF!+#REF!+Q1051+R1051+S1051+#REF!</f>
        <v>#REF!</v>
      </c>
      <c r="H1051" s="183" t="e">
        <f>+#REF!+#REF!+#REF!+#REF!+#REF!</f>
        <v>#REF!</v>
      </c>
      <c r="I1051" s="108"/>
      <c r="J1051" s="115"/>
      <c r="K1051" s="115"/>
      <c r="L1051" s="115"/>
      <c r="M1051" s="9"/>
      <c r="N1051" s="155">
        <v>323730</v>
      </c>
      <c r="O1051" s="156" t="s">
        <v>40</v>
      </c>
      <c r="P1051" s="157" t="s">
        <v>208</v>
      </c>
      <c r="Q1051" s="289"/>
      <c r="R1051" s="289"/>
      <c r="S1051" s="289">
        <f>+Q1051+R1051</f>
        <v>0</v>
      </c>
      <c r="T1051" s="213"/>
      <c r="U1051" s="97"/>
    </row>
    <row r="1052" spans="1:21" s="98" customFormat="1" ht="20.25" hidden="1" customHeight="1" x14ac:dyDescent="0.25">
      <c r="A1052" s="167" t="s">
        <v>333</v>
      </c>
      <c r="B1052" s="167"/>
      <c r="C1052" s="167"/>
      <c r="D1052" s="167"/>
      <c r="E1052" s="180" t="s">
        <v>380</v>
      </c>
      <c r="F1052" s="182" t="e">
        <f>+#REF!+#REF!+#REF!</f>
        <v>#REF!</v>
      </c>
      <c r="G1052" s="182" t="e">
        <f>+#REF!+#REF!+Q1052+R1052+S1052+#REF!</f>
        <v>#REF!</v>
      </c>
      <c r="H1052" s="183" t="e">
        <f>+#REF!+#REF!+#REF!+#REF!+#REF!</f>
        <v>#REF!</v>
      </c>
      <c r="I1052" s="108"/>
      <c r="J1052" s="115"/>
      <c r="K1052" s="115"/>
      <c r="L1052" s="115"/>
      <c r="M1052" s="176">
        <v>32379</v>
      </c>
      <c r="N1052" s="177"/>
      <c r="O1052" s="178" t="s">
        <v>40</v>
      </c>
      <c r="P1052" s="177" t="s">
        <v>209</v>
      </c>
      <c r="Q1052" s="287">
        <f t="shared" ref="Q1052:R1052" si="766">+Q1053+Q1054</f>
        <v>0</v>
      </c>
      <c r="R1052" s="287">
        <f t="shared" si="766"/>
        <v>0</v>
      </c>
      <c r="S1052" s="287">
        <f t="shared" ref="S1052" si="767">+S1053+S1054</f>
        <v>0</v>
      </c>
      <c r="T1052" s="213"/>
      <c r="U1052" s="97"/>
    </row>
    <row r="1053" spans="1:21" s="98" customFormat="1" ht="20.25" hidden="1" customHeight="1" x14ac:dyDescent="0.25">
      <c r="A1053" s="166" t="s">
        <v>333</v>
      </c>
      <c r="B1053" s="166"/>
      <c r="C1053" s="166"/>
      <c r="D1053" s="166"/>
      <c r="E1053" s="166"/>
      <c r="F1053" s="182" t="e">
        <f>+#REF!+#REF!+#REF!</f>
        <v>#REF!</v>
      </c>
      <c r="G1053" s="182" t="e">
        <f>+#REF!+#REF!+Q1053+R1053+S1053+#REF!</f>
        <v>#REF!</v>
      </c>
      <c r="H1053" s="183" t="e">
        <f>+#REF!+#REF!+#REF!+#REF!+#REF!</f>
        <v>#REF!</v>
      </c>
      <c r="I1053" s="108"/>
      <c r="J1053" s="115"/>
      <c r="K1053" s="115"/>
      <c r="L1053" s="115"/>
      <c r="M1053" s="9"/>
      <c r="N1053" s="155">
        <v>323790</v>
      </c>
      <c r="O1053" s="156" t="s">
        <v>40</v>
      </c>
      <c r="P1053" s="157" t="s">
        <v>209</v>
      </c>
      <c r="Q1053" s="289"/>
      <c r="R1053" s="289"/>
      <c r="S1053" s="289">
        <f t="shared" ref="S1053:S1054" si="768">+Q1053+R1053</f>
        <v>0</v>
      </c>
      <c r="T1053" s="213"/>
      <c r="U1053" s="97"/>
    </row>
    <row r="1054" spans="1:21" s="98" customFormat="1" ht="20.25" hidden="1" customHeight="1" x14ac:dyDescent="0.25">
      <c r="A1054" s="166" t="s">
        <v>333</v>
      </c>
      <c r="B1054" s="166"/>
      <c r="C1054" s="166"/>
      <c r="D1054" s="166"/>
      <c r="E1054" s="166"/>
      <c r="F1054" s="182" t="e">
        <f>+#REF!+#REF!+#REF!</f>
        <v>#REF!</v>
      </c>
      <c r="G1054" s="182" t="e">
        <f>+#REF!+#REF!+Q1054+R1054+S1054+#REF!</f>
        <v>#REF!</v>
      </c>
      <c r="H1054" s="183" t="e">
        <f>+#REF!+#REF!+#REF!+#REF!+#REF!</f>
        <v>#REF!</v>
      </c>
      <c r="I1054" s="108"/>
      <c r="J1054" s="115"/>
      <c r="K1054" s="115"/>
      <c r="L1054" s="115"/>
      <c r="M1054" s="9"/>
      <c r="N1054" s="155">
        <v>323792</v>
      </c>
      <c r="O1054" s="156" t="s">
        <v>40</v>
      </c>
      <c r="P1054" s="157" t="s">
        <v>209</v>
      </c>
      <c r="Q1054" s="289"/>
      <c r="R1054" s="289"/>
      <c r="S1054" s="289">
        <f t="shared" si="768"/>
        <v>0</v>
      </c>
      <c r="T1054" s="213"/>
      <c r="U1054" s="97"/>
    </row>
    <row r="1055" spans="1:21" s="98" customFormat="1" ht="20.25" hidden="1" customHeight="1" x14ac:dyDescent="0.25">
      <c r="A1055" s="166" t="s">
        <v>333</v>
      </c>
      <c r="B1055" s="166"/>
      <c r="C1055" s="166"/>
      <c r="D1055" s="180" t="s">
        <v>379</v>
      </c>
      <c r="E1055" s="180" t="s">
        <v>380</v>
      </c>
      <c r="F1055" s="182" t="e">
        <f>+#REF!+#REF!+#REF!</f>
        <v>#REF!</v>
      </c>
      <c r="G1055" s="182" t="e">
        <f>+#REF!+#REF!+Q1055+R1055+S1055+#REF!</f>
        <v>#REF!</v>
      </c>
      <c r="H1055" s="183" t="e">
        <f>+#REF!+#REF!+#REF!+#REF!+#REF!</f>
        <v>#REF!</v>
      </c>
      <c r="I1055" s="108"/>
      <c r="J1055" s="115"/>
      <c r="K1055" s="115"/>
      <c r="L1055" s="115">
        <v>3238</v>
      </c>
      <c r="M1055" s="115"/>
      <c r="N1055" s="116"/>
      <c r="O1055" s="10" t="s">
        <v>40</v>
      </c>
      <c r="P1055" s="111" t="s">
        <v>210</v>
      </c>
      <c r="Q1055" s="286">
        <f t="shared" ref="Q1055:S1056" si="769">Q1056</f>
        <v>1050</v>
      </c>
      <c r="R1055" s="286">
        <f t="shared" si="769"/>
        <v>-200</v>
      </c>
      <c r="S1055" s="286">
        <f t="shared" si="769"/>
        <v>850</v>
      </c>
      <c r="T1055" s="213"/>
      <c r="U1055" s="97"/>
    </row>
    <row r="1056" spans="1:21" s="98" customFormat="1" ht="20.25" hidden="1" customHeight="1" x14ac:dyDescent="0.25">
      <c r="A1056" s="167" t="s">
        <v>333</v>
      </c>
      <c r="B1056" s="167"/>
      <c r="C1056" s="167"/>
      <c r="D1056" s="167"/>
      <c r="E1056" s="180" t="s">
        <v>380</v>
      </c>
      <c r="F1056" s="182" t="e">
        <f>+#REF!+#REF!+#REF!</f>
        <v>#REF!</v>
      </c>
      <c r="G1056" s="182" t="e">
        <f>+#REF!+#REF!+Q1056+R1056+S1056+#REF!</f>
        <v>#REF!</v>
      </c>
      <c r="H1056" s="183" t="e">
        <f>+#REF!+#REF!+#REF!+#REF!+#REF!</f>
        <v>#REF!</v>
      </c>
      <c r="I1056" s="108"/>
      <c r="J1056" s="115"/>
      <c r="K1056" s="115"/>
      <c r="L1056" s="115"/>
      <c r="M1056" s="176">
        <v>32389</v>
      </c>
      <c r="N1056" s="177"/>
      <c r="O1056" s="178" t="s">
        <v>40</v>
      </c>
      <c r="P1056" s="177" t="s">
        <v>211</v>
      </c>
      <c r="Q1056" s="287">
        <f t="shared" si="769"/>
        <v>1050</v>
      </c>
      <c r="R1056" s="287">
        <f t="shared" si="769"/>
        <v>-200</v>
      </c>
      <c r="S1056" s="287">
        <f t="shared" si="769"/>
        <v>850</v>
      </c>
      <c r="T1056" s="213"/>
      <c r="U1056" s="97"/>
    </row>
    <row r="1057" spans="1:21" s="98" customFormat="1" ht="20.25" hidden="1" customHeight="1" x14ac:dyDescent="0.25">
      <c r="A1057" s="166" t="s">
        <v>333</v>
      </c>
      <c r="B1057" s="166"/>
      <c r="C1057" s="166"/>
      <c r="D1057" s="166"/>
      <c r="E1057" s="166"/>
      <c r="F1057" s="182" t="e">
        <f>+#REF!+#REF!+#REF!</f>
        <v>#REF!</v>
      </c>
      <c r="G1057" s="182" t="e">
        <f>+#REF!+#REF!+Q1057+R1057+S1057+#REF!</f>
        <v>#REF!</v>
      </c>
      <c r="H1057" s="183" t="e">
        <f>+#REF!+#REF!+#REF!+#REF!+#REF!</f>
        <v>#REF!</v>
      </c>
      <c r="I1057" s="108"/>
      <c r="J1057" s="115"/>
      <c r="K1057" s="115"/>
      <c r="L1057" s="115"/>
      <c r="M1057" s="9"/>
      <c r="N1057" s="155">
        <v>323890</v>
      </c>
      <c r="O1057" s="156" t="s">
        <v>40</v>
      </c>
      <c r="P1057" s="157" t="s">
        <v>211</v>
      </c>
      <c r="Q1057" s="289">
        <v>1050</v>
      </c>
      <c r="R1057" s="289">
        <v>-200</v>
      </c>
      <c r="S1057" s="289">
        <f>+Q1057+R1057</f>
        <v>850</v>
      </c>
      <c r="T1057" s="213"/>
      <c r="U1057" s="97"/>
    </row>
    <row r="1058" spans="1:21" s="98" customFormat="1" ht="20.25" hidden="1" customHeight="1" x14ac:dyDescent="0.25">
      <c r="A1058" s="166" t="s">
        <v>333</v>
      </c>
      <c r="B1058" s="166"/>
      <c r="C1058" s="166"/>
      <c r="D1058" s="180" t="s">
        <v>379</v>
      </c>
      <c r="E1058" s="180" t="s">
        <v>380</v>
      </c>
      <c r="F1058" s="182" t="e">
        <f>+#REF!+#REF!+#REF!</f>
        <v>#REF!</v>
      </c>
      <c r="G1058" s="182" t="e">
        <f>+#REF!+#REF!+Q1058+R1058+S1058+#REF!</f>
        <v>#REF!</v>
      </c>
      <c r="H1058" s="183" t="e">
        <f>+#REF!+#REF!+#REF!+#REF!+#REF!</f>
        <v>#REF!</v>
      </c>
      <c r="I1058" s="108"/>
      <c r="J1058" s="115"/>
      <c r="K1058" s="115"/>
      <c r="L1058" s="115">
        <v>3239</v>
      </c>
      <c r="M1058" s="115"/>
      <c r="N1058" s="116"/>
      <c r="O1058" s="10" t="s">
        <v>40</v>
      </c>
      <c r="P1058" s="111" t="s">
        <v>212</v>
      </c>
      <c r="Q1058" s="286">
        <f t="shared" ref="Q1058:R1058" si="770">Q1063+Q1065+Q1059+Q1061</f>
        <v>435</v>
      </c>
      <c r="R1058" s="286">
        <f t="shared" si="770"/>
        <v>0</v>
      </c>
      <c r="S1058" s="286">
        <f t="shared" ref="S1058" si="771">S1063+S1065+S1059+S1061</f>
        <v>435</v>
      </c>
      <c r="T1058" s="213"/>
      <c r="U1058" s="97"/>
    </row>
    <row r="1059" spans="1:21" s="98" customFormat="1" ht="20.25" hidden="1" customHeight="1" x14ac:dyDescent="0.25">
      <c r="A1059" s="167" t="s">
        <v>333</v>
      </c>
      <c r="B1059" s="167"/>
      <c r="C1059" s="167"/>
      <c r="D1059" s="167"/>
      <c r="E1059" s="180" t="s">
        <v>380</v>
      </c>
      <c r="F1059" s="182" t="e">
        <f>+#REF!+#REF!+#REF!</f>
        <v>#REF!</v>
      </c>
      <c r="G1059" s="182" t="e">
        <f>+#REF!+#REF!+Q1059+R1059+S1059+#REF!</f>
        <v>#REF!</v>
      </c>
      <c r="H1059" s="183" t="e">
        <f>+#REF!+#REF!+#REF!+#REF!+#REF!</f>
        <v>#REF!</v>
      </c>
      <c r="I1059" s="108"/>
      <c r="J1059" s="115"/>
      <c r="K1059" s="115"/>
      <c r="L1059" s="115"/>
      <c r="M1059" s="176">
        <v>32391</v>
      </c>
      <c r="N1059" s="177"/>
      <c r="O1059" s="178" t="s">
        <v>40</v>
      </c>
      <c r="P1059" s="177" t="s">
        <v>213</v>
      </c>
      <c r="Q1059" s="287">
        <f t="shared" ref="Q1059:S1059" si="772">+Q1060</f>
        <v>0</v>
      </c>
      <c r="R1059" s="287">
        <f t="shared" si="772"/>
        <v>0</v>
      </c>
      <c r="S1059" s="287">
        <f t="shared" si="772"/>
        <v>0</v>
      </c>
      <c r="T1059" s="213"/>
      <c r="U1059" s="97"/>
    </row>
    <row r="1060" spans="1:21" s="98" customFormat="1" ht="20.25" hidden="1" customHeight="1" x14ac:dyDescent="0.25">
      <c r="A1060" s="166" t="s">
        <v>333</v>
      </c>
      <c r="B1060" s="166"/>
      <c r="C1060" s="166"/>
      <c r="D1060" s="166"/>
      <c r="E1060" s="166"/>
      <c r="F1060" s="182" t="e">
        <f>+#REF!+#REF!+#REF!</f>
        <v>#REF!</v>
      </c>
      <c r="G1060" s="182" t="e">
        <f>+#REF!+#REF!+Q1060+R1060+S1060+#REF!</f>
        <v>#REF!</v>
      </c>
      <c r="H1060" s="183" t="e">
        <f>+#REF!+#REF!+#REF!+#REF!+#REF!</f>
        <v>#REF!</v>
      </c>
      <c r="I1060" s="108"/>
      <c r="J1060" s="115"/>
      <c r="K1060" s="115"/>
      <c r="L1060" s="115"/>
      <c r="M1060" s="9"/>
      <c r="N1060" s="155">
        <v>323910</v>
      </c>
      <c r="O1060" s="156" t="s">
        <v>40</v>
      </c>
      <c r="P1060" s="157" t="s">
        <v>213</v>
      </c>
      <c r="Q1060" s="289"/>
      <c r="R1060" s="289"/>
      <c r="S1060" s="289">
        <f>+Q1060+R1060</f>
        <v>0</v>
      </c>
      <c r="T1060" s="213"/>
      <c r="U1060" s="97"/>
    </row>
    <row r="1061" spans="1:21" s="98" customFormat="1" ht="20.25" hidden="1" customHeight="1" x14ac:dyDescent="0.25">
      <c r="A1061" s="167" t="s">
        <v>333</v>
      </c>
      <c r="B1061" s="167"/>
      <c r="C1061" s="167"/>
      <c r="D1061" s="167"/>
      <c r="E1061" s="180" t="s">
        <v>380</v>
      </c>
      <c r="F1061" s="182" t="e">
        <f>+#REF!+#REF!+#REF!</f>
        <v>#REF!</v>
      </c>
      <c r="G1061" s="182" t="e">
        <f>+#REF!+#REF!+Q1061+R1061+S1061+#REF!</f>
        <v>#REF!</v>
      </c>
      <c r="H1061" s="183" t="e">
        <f>+#REF!+#REF!+#REF!+#REF!+#REF!</f>
        <v>#REF!</v>
      </c>
      <c r="I1061" s="108"/>
      <c r="J1061" s="115"/>
      <c r="K1061" s="115"/>
      <c r="L1061" s="115"/>
      <c r="M1061" s="176">
        <v>32394</v>
      </c>
      <c r="N1061" s="177"/>
      <c r="O1061" s="178" t="s">
        <v>40</v>
      </c>
      <c r="P1061" s="177" t="s">
        <v>215</v>
      </c>
      <c r="Q1061" s="287">
        <f t="shared" ref="Q1061:S1061" si="773">+Q1062</f>
        <v>0</v>
      </c>
      <c r="R1061" s="287">
        <f t="shared" si="773"/>
        <v>0</v>
      </c>
      <c r="S1061" s="287">
        <f t="shared" si="773"/>
        <v>0</v>
      </c>
      <c r="T1061" s="213"/>
      <c r="U1061" s="97"/>
    </row>
    <row r="1062" spans="1:21" s="98" customFormat="1" ht="20.25" hidden="1" customHeight="1" x14ac:dyDescent="0.25">
      <c r="A1062" s="166" t="s">
        <v>333</v>
      </c>
      <c r="B1062" s="166"/>
      <c r="C1062" s="166"/>
      <c r="D1062" s="166"/>
      <c r="E1062" s="166"/>
      <c r="F1062" s="182" t="e">
        <f>+#REF!+#REF!+#REF!</f>
        <v>#REF!</v>
      </c>
      <c r="G1062" s="182" t="e">
        <f>+#REF!+#REF!+Q1062+R1062+S1062+#REF!</f>
        <v>#REF!</v>
      </c>
      <c r="H1062" s="183" t="e">
        <f>+#REF!+#REF!+#REF!+#REF!+#REF!</f>
        <v>#REF!</v>
      </c>
      <c r="I1062" s="108"/>
      <c r="J1062" s="115"/>
      <c r="K1062" s="115"/>
      <c r="L1062" s="115"/>
      <c r="M1062" s="9"/>
      <c r="N1062" s="155">
        <v>323940</v>
      </c>
      <c r="O1062" s="156" t="s">
        <v>40</v>
      </c>
      <c r="P1062" s="157" t="s">
        <v>215</v>
      </c>
      <c r="Q1062" s="289"/>
      <c r="R1062" s="289"/>
      <c r="S1062" s="289">
        <f>+Q1062+R1062</f>
        <v>0</v>
      </c>
      <c r="T1062" s="213"/>
      <c r="U1062" s="97"/>
    </row>
    <row r="1063" spans="1:21" s="98" customFormat="1" ht="20.25" hidden="1" customHeight="1" x14ac:dyDescent="0.25">
      <c r="A1063" s="167" t="s">
        <v>333</v>
      </c>
      <c r="B1063" s="167"/>
      <c r="C1063" s="167"/>
      <c r="D1063" s="167"/>
      <c r="E1063" s="180" t="s">
        <v>380</v>
      </c>
      <c r="F1063" s="182" t="e">
        <f>+#REF!+#REF!+#REF!</f>
        <v>#REF!</v>
      </c>
      <c r="G1063" s="182" t="e">
        <f>+#REF!+#REF!+Q1063+R1063+S1063+#REF!</f>
        <v>#REF!</v>
      </c>
      <c r="H1063" s="183" t="e">
        <f>+#REF!+#REF!+#REF!+#REF!+#REF!</f>
        <v>#REF!</v>
      </c>
      <c r="I1063" s="108"/>
      <c r="J1063" s="115"/>
      <c r="K1063" s="115"/>
      <c r="L1063" s="115"/>
      <c r="M1063" s="176">
        <v>32395</v>
      </c>
      <c r="N1063" s="177"/>
      <c r="O1063" s="178" t="s">
        <v>40</v>
      </c>
      <c r="P1063" s="177" t="s">
        <v>216</v>
      </c>
      <c r="Q1063" s="287">
        <f t="shared" ref="Q1063:S1063" si="774">Q1064</f>
        <v>285</v>
      </c>
      <c r="R1063" s="287">
        <f t="shared" si="774"/>
        <v>0</v>
      </c>
      <c r="S1063" s="287">
        <f t="shared" si="774"/>
        <v>285</v>
      </c>
      <c r="T1063" s="213"/>
      <c r="U1063" s="97"/>
    </row>
    <row r="1064" spans="1:21" s="98" customFormat="1" ht="20.25" hidden="1" customHeight="1" x14ac:dyDescent="0.25">
      <c r="A1064" s="166" t="s">
        <v>333</v>
      </c>
      <c r="B1064" s="166"/>
      <c r="C1064" s="166"/>
      <c r="D1064" s="166"/>
      <c r="E1064" s="166"/>
      <c r="F1064" s="182" t="e">
        <f>+#REF!+#REF!+#REF!</f>
        <v>#REF!</v>
      </c>
      <c r="G1064" s="182" t="e">
        <f>+#REF!+#REF!+Q1064+R1064+S1064+#REF!</f>
        <v>#REF!</v>
      </c>
      <c r="H1064" s="183" t="e">
        <f>+#REF!+#REF!+#REF!+#REF!+#REF!</f>
        <v>#REF!</v>
      </c>
      <c r="I1064" s="108"/>
      <c r="J1064" s="115"/>
      <c r="K1064" s="115"/>
      <c r="L1064" s="115"/>
      <c r="M1064" s="9"/>
      <c r="N1064" s="155">
        <v>323950</v>
      </c>
      <c r="O1064" s="156" t="s">
        <v>40</v>
      </c>
      <c r="P1064" s="157" t="s">
        <v>216</v>
      </c>
      <c r="Q1064" s="289">
        <v>285</v>
      </c>
      <c r="R1064" s="289">
        <v>0</v>
      </c>
      <c r="S1064" s="289">
        <f>+Q1064+R1064</f>
        <v>285</v>
      </c>
      <c r="T1064" s="213"/>
      <c r="U1064" s="97"/>
    </row>
    <row r="1065" spans="1:21" s="98" customFormat="1" ht="20.25" hidden="1" customHeight="1" x14ac:dyDescent="0.25">
      <c r="A1065" s="167" t="s">
        <v>333</v>
      </c>
      <c r="B1065" s="167"/>
      <c r="C1065" s="167"/>
      <c r="D1065" s="167"/>
      <c r="E1065" s="180" t="s">
        <v>380</v>
      </c>
      <c r="F1065" s="182" t="e">
        <f>+#REF!+#REF!+#REF!</f>
        <v>#REF!</v>
      </c>
      <c r="G1065" s="182" t="e">
        <f>+#REF!+#REF!+Q1065+R1065+S1065+#REF!</f>
        <v>#REF!</v>
      </c>
      <c r="H1065" s="183" t="e">
        <f>+#REF!+#REF!+#REF!+#REF!+#REF!</f>
        <v>#REF!</v>
      </c>
      <c r="I1065" s="108"/>
      <c r="J1065" s="115"/>
      <c r="K1065" s="115"/>
      <c r="L1065" s="115"/>
      <c r="M1065" s="176">
        <v>32399</v>
      </c>
      <c r="N1065" s="177"/>
      <c r="O1065" s="178" t="s">
        <v>40</v>
      </c>
      <c r="P1065" s="177" t="s">
        <v>217</v>
      </c>
      <c r="Q1065" s="287">
        <f t="shared" ref="Q1065:R1065" si="775">Q1070</f>
        <v>150</v>
      </c>
      <c r="R1065" s="287">
        <f t="shared" si="775"/>
        <v>0</v>
      </c>
      <c r="S1065" s="287">
        <f t="shared" ref="S1065" si="776">S1070</f>
        <v>150</v>
      </c>
      <c r="T1065" s="213"/>
      <c r="U1065" s="97"/>
    </row>
    <row r="1066" spans="1:21" s="98" customFormat="1" ht="20.25" hidden="1" customHeight="1" x14ac:dyDescent="0.25">
      <c r="A1066" s="166" t="s">
        <v>333</v>
      </c>
      <c r="B1066" s="166"/>
      <c r="C1066" s="166"/>
      <c r="D1066" s="166"/>
      <c r="E1066" s="166"/>
      <c r="F1066" s="182" t="e">
        <f>+#REF!+#REF!+#REF!</f>
        <v>#REF!</v>
      </c>
      <c r="G1066" s="182" t="e">
        <f>+#REF!+#REF!+Q1066+R1066+S1066+#REF!</f>
        <v>#REF!</v>
      </c>
      <c r="H1066" s="183" t="e">
        <f>+#REF!+#REF!+#REF!+#REF!+#REF!</f>
        <v>#REF!</v>
      </c>
      <c r="I1066" s="108"/>
      <c r="J1066" s="115"/>
      <c r="K1066" s="115"/>
      <c r="L1066" s="115"/>
      <c r="M1066" s="9"/>
      <c r="N1066" s="155">
        <v>323990</v>
      </c>
      <c r="O1066" s="156" t="s">
        <v>40</v>
      </c>
      <c r="P1066" s="157" t="s">
        <v>218</v>
      </c>
      <c r="Q1066" s="289"/>
      <c r="R1066" s="289"/>
      <c r="S1066" s="289">
        <f t="shared" ref="S1066:S1070" si="777">+Q1066+R1066</f>
        <v>0</v>
      </c>
      <c r="T1066" s="213"/>
      <c r="U1066" s="97"/>
    </row>
    <row r="1067" spans="1:21" s="98" customFormat="1" ht="20.25" hidden="1" customHeight="1" x14ac:dyDescent="0.25">
      <c r="A1067" s="166" t="s">
        <v>333</v>
      </c>
      <c r="B1067" s="166"/>
      <c r="C1067" s="166"/>
      <c r="D1067" s="166"/>
      <c r="E1067" s="166"/>
      <c r="F1067" s="182" t="e">
        <f>+#REF!+#REF!+#REF!</f>
        <v>#REF!</v>
      </c>
      <c r="G1067" s="182" t="e">
        <f>+#REF!+#REF!+Q1067+R1067+S1067+#REF!</f>
        <v>#REF!</v>
      </c>
      <c r="H1067" s="183" t="e">
        <f>+#REF!+#REF!+#REF!+#REF!+#REF!</f>
        <v>#REF!</v>
      </c>
      <c r="I1067" s="108"/>
      <c r="J1067" s="115"/>
      <c r="K1067" s="115"/>
      <c r="L1067" s="115"/>
      <c r="M1067" s="9"/>
      <c r="N1067" s="155">
        <v>323991</v>
      </c>
      <c r="O1067" s="156" t="s">
        <v>40</v>
      </c>
      <c r="P1067" s="157" t="s">
        <v>219</v>
      </c>
      <c r="Q1067" s="289"/>
      <c r="R1067" s="289"/>
      <c r="S1067" s="289">
        <f t="shared" si="777"/>
        <v>0</v>
      </c>
      <c r="T1067" s="213"/>
      <c r="U1067" s="97"/>
    </row>
    <row r="1068" spans="1:21" s="98" customFormat="1" ht="20.25" hidden="1" customHeight="1" x14ac:dyDescent="0.25">
      <c r="A1068" s="166" t="s">
        <v>333</v>
      </c>
      <c r="B1068" s="166"/>
      <c r="C1068" s="166"/>
      <c r="D1068" s="166"/>
      <c r="E1068" s="166"/>
      <c r="F1068" s="182" t="e">
        <f>+#REF!+#REF!+#REF!</f>
        <v>#REF!</v>
      </c>
      <c r="G1068" s="182" t="e">
        <f>+#REF!+#REF!+Q1068+R1068+S1068+#REF!</f>
        <v>#REF!</v>
      </c>
      <c r="H1068" s="183" t="e">
        <f>+#REF!+#REF!+#REF!+#REF!+#REF!</f>
        <v>#REF!</v>
      </c>
      <c r="I1068" s="108"/>
      <c r="J1068" s="115"/>
      <c r="K1068" s="115"/>
      <c r="L1068" s="115"/>
      <c r="M1068" s="9"/>
      <c r="N1068" s="155">
        <v>323992</v>
      </c>
      <c r="O1068" s="156" t="s">
        <v>40</v>
      </c>
      <c r="P1068" s="157" t="s">
        <v>220</v>
      </c>
      <c r="Q1068" s="289"/>
      <c r="R1068" s="289"/>
      <c r="S1068" s="289">
        <f t="shared" si="777"/>
        <v>0</v>
      </c>
      <c r="T1068" s="213"/>
      <c r="U1068" s="97"/>
    </row>
    <row r="1069" spans="1:21" s="98" customFormat="1" ht="20.25" hidden="1" customHeight="1" x14ac:dyDescent="0.25">
      <c r="A1069" s="166" t="s">
        <v>333</v>
      </c>
      <c r="B1069" s="166"/>
      <c r="C1069" s="166"/>
      <c r="D1069" s="166"/>
      <c r="E1069" s="166"/>
      <c r="F1069" s="182" t="e">
        <f>+#REF!+#REF!+#REF!</f>
        <v>#REF!</v>
      </c>
      <c r="G1069" s="182" t="e">
        <f>+#REF!+#REF!+Q1069+R1069+S1069+#REF!</f>
        <v>#REF!</v>
      </c>
      <c r="H1069" s="183" t="e">
        <f>+#REF!+#REF!+#REF!+#REF!+#REF!</f>
        <v>#REF!</v>
      </c>
      <c r="I1069" s="108"/>
      <c r="J1069" s="115"/>
      <c r="K1069" s="115"/>
      <c r="L1069" s="115"/>
      <c r="M1069" s="9"/>
      <c r="N1069" s="155">
        <v>323993</v>
      </c>
      <c r="O1069" s="156" t="s">
        <v>40</v>
      </c>
      <c r="P1069" s="157" t="s">
        <v>221</v>
      </c>
      <c r="Q1069" s="289"/>
      <c r="R1069" s="289"/>
      <c r="S1069" s="289">
        <f t="shared" si="777"/>
        <v>0</v>
      </c>
      <c r="T1069" s="213"/>
      <c r="U1069" s="97"/>
    </row>
    <row r="1070" spans="1:21" s="98" customFormat="1" ht="20.25" hidden="1" customHeight="1" x14ac:dyDescent="0.25">
      <c r="A1070" s="166" t="s">
        <v>333</v>
      </c>
      <c r="B1070" s="166"/>
      <c r="C1070" s="166"/>
      <c r="D1070" s="166"/>
      <c r="E1070" s="166"/>
      <c r="F1070" s="182" t="e">
        <f>+#REF!+#REF!+#REF!</f>
        <v>#REF!</v>
      </c>
      <c r="G1070" s="182" t="e">
        <f>+#REF!+#REF!+Q1070+R1070+S1070+#REF!</f>
        <v>#REF!</v>
      </c>
      <c r="H1070" s="183" t="e">
        <f>+#REF!+#REF!+#REF!+#REF!+#REF!</f>
        <v>#REF!</v>
      </c>
      <c r="I1070" s="108"/>
      <c r="J1070" s="115"/>
      <c r="K1070" s="115"/>
      <c r="L1070" s="115"/>
      <c r="M1070" s="9"/>
      <c r="N1070" s="155">
        <v>323994</v>
      </c>
      <c r="O1070" s="156" t="s">
        <v>40</v>
      </c>
      <c r="P1070" s="157" t="s">
        <v>222</v>
      </c>
      <c r="Q1070" s="289">
        <v>150</v>
      </c>
      <c r="R1070" s="289">
        <v>0</v>
      </c>
      <c r="S1070" s="289">
        <f t="shared" si="777"/>
        <v>150</v>
      </c>
      <c r="T1070" s="213"/>
      <c r="U1070" s="97"/>
    </row>
    <row r="1071" spans="1:21" s="98" customFormat="1" ht="30" hidden="1" customHeight="1" x14ac:dyDescent="0.25">
      <c r="A1071" s="166" t="s">
        <v>333</v>
      </c>
      <c r="B1071" s="180" t="s">
        <v>345</v>
      </c>
      <c r="C1071" s="180" t="s">
        <v>376</v>
      </c>
      <c r="D1071" s="180" t="s">
        <v>379</v>
      </c>
      <c r="E1071" s="180" t="s">
        <v>380</v>
      </c>
      <c r="F1071" s="182" t="e">
        <f>+#REF!+#REF!+#REF!</f>
        <v>#REF!</v>
      </c>
      <c r="G1071" s="182" t="e">
        <f>+#REF!+#REF!+Q1071+R1071+S1071+#REF!</f>
        <v>#REF!</v>
      </c>
      <c r="H1071" s="183" t="e">
        <f>+#REF!+#REF!+#REF!+#REF!+#REF!</f>
        <v>#REF!</v>
      </c>
      <c r="I1071" s="393" t="s">
        <v>340</v>
      </c>
      <c r="J1071" s="394"/>
      <c r="K1071" s="394"/>
      <c r="L1071" s="394"/>
      <c r="M1071" s="394"/>
      <c r="N1071" s="394"/>
      <c r="O1071" s="395"/>
      <c r="P1071" s="95" t="s">
        <v>104</v>
      </c>
      <c r="Q1071" s="96">
        <f t="shared" ref="Q1071:S1072" si="778">+Q1072</f>
        <v>0</v>
      </c>
      <c r="R1071" s="96">
        <f t="shared" si="778"/>
        <v>0</v>
      </c>
      <c r="S1071" s="96">
        <f t="shared" si="778"/>
        <v>0</v>
      </c>
      <c r="T1071" s="213"/>
      <c r="U1071" s="97"/>
    </row>
    <row r="1072" spans="1:21" s="175" customFormat="1" ht="21.75" hidden="1" customHeight="1" x14ac:dyDescent="0.25">
      <c r="A1072" s="172" t="s">
        <v>333</v>
      </c>
      <c r="B1072" s="172"/>
      <c r="C1072" s="180" t="s">
        <v>376</v>
      </c>
      <c r="D1072" s="180" t="s">
        <v>379</v>
      </c>
      <c r="E1072" s="180" t="s">
        <v>380</v>
      </c>
      <c r="F1072" s="182" t="e">
        <f>+#REF!+#REF!+#REF!</f>
        <v>#REF!</v>
      </c>
      <c r="G1072" s="182" t="e">
        <f>+#REF!+#REF!+Q1072+R1072+S1072+#REF!</f>
        <v>#REF!</v>
      </c>
      <c r="H1072" s="183" t="e">
        <f>+#REF!+#REF!+#REF!+#REF!+#REF!</f>
        <v>#REF!</v>
      </c>
      <c r="I1072" s="99"/>
      <c r="J1072" s="99"/>
      <c r="K1072" s="99"/>
      <c r="L1072" s="99"/>
      <c r="M1072" s="99"/>
      <c r="N1072" s="99" t="str">
        <f>+O1072</f>
        <v>3.1.</v>
      </c>
      <c r="O1072" s="100" t="s">
        <v>40</v>
      </c>
      <c r="P1072" s="101" t="s">
        <v>19</v>
      </c>
      <c r="Q1072" s="102">
        <f t="shared" si="778"/>
        <v>0</v>
      </c>
      <c r="R1072" s="102">
        <f t="shared" si="778"/>
        <v>0</v>
      </c>
      <c r="S1072" s="102">
        <f t="shared" si="778"/>
        <v>0</v>
      </c>
      <c r="T1072" s="213"/>
      <c r="U1072" s="97"/>
    </row>
    <row r="1073" spans="1:21" s="103" customFormat="1" ht="20.25" hidden="1" customHeight="1" x14ac:dyDescent="0.25">
      <c r="A1073" s="166" t="s">
        <v>333</v>
      </c>
      <c r="B1073" s="180" t="s">
        <v>345</v>
      </c>
      <c r="C1073" s="180" t="s">
        <v>376</v>
      </c>
      <c r="D1073" s="180" t="s">
        <v>379</v>
      </c>
      <c r="E1073" s="180" t="s">
        <v>380</v>
      </c>
      <c r="F1073" s="182" t="e">
        <f>+#REF!+#REF!+#REF!</f>
        <v>#REF!</v>
      </c>
      <c r="G1073" s="182" t="e">
        <f>+#REF!+#REF!+Q1073+R1073+S1073+#REF!</f>
        <v>#REF!</v>
      </c>
      <c r="H1073" s="183" t="e">
        <f>+#REF!+#REF!+#REF!+#REF!+#REF!</f>
        <v>#REF!</v>
      </c>
      <c r="I1073" s="104">
        <v>4</v>
      </c>
      <c r="J1073" s="104"/>
      <c r="K1073" s="104"/>
      <c r="L1073" s="104"/>
      <c r="M1073" s="104"/>
      <c r="N1073" s="104"/>
      <c r="O1073" s="159" t="s">
        <v>40</v>
      </c>
      <c r="P1073" s="106" t="s">
        <v>20</v>
      </c>
      <c r="Q1073" s="107">
        <f t="shared" ref="Q1073:R1073" si="779">+Q1074+Q1075</f>
        <v>0</v>
      </c>
      <c r="R1073" s="107">
        <f t="shared" si="779"/>
        <v>0</v>
      </c>
      <c r="S1073" s="107">
        <f t="shared" ref="S1073" si="780">+S1074+S1075</f>
        <v>0</v>
      </c>
      <c r="T1073" s="213"/>
      <c r="U1073" s="97"/>
    </row>
    <row r="1074" spans="1:21" s="171" customFormat="1" ht="20.25" hidden="1" customHeight="1" x14ac:dyDescent="0.25">
      <c r="A1074" s="167" t="s">
        <v>333</v>
      </c>
      <c r="B1074" s="180" t="s">
        <v>345</v>
      </c>
      <c r="C1074" s="180" t="s">
        <v>376</v>
      </c>
      <c r="D1074" s="180" t="s">
        <v>379</v>
      </c>
      <c r="E1074" s="180" t="s">
        <v>380</v>
      </c>
      <c r="F1074" s="182" t="e">
        <f>+#REF!+#REF!+#REF!</f>
        <v>#REF!</v>
      </c>
      <c r="G1074" s="182" t="e">
        <f>+#REF!+#REF!+Q1074+R1074+S1074+#REF!</f>
        <v>#REF!</v>
      </c>
      <c r="H1074" s="183" t="e">
        <f>+#REF!+#REF!+#REF!+#REF!+#REF!</f>
        <v>#REF!</v>
      </c>
      <c r="I1074" s="105"/>
      <c r="J1074" s="105">
        <v>41</v>
      </c>
      <c r="K1074" s="105"/>
      <c r="L1074" s="105"/>
      <c r="M1074" s="105"/>
      <c r="N1074" s="105"/>
      <c r="O1074" s="159" t="s">
        <v>40</v>
      </c>
      <c r="P1074" s="169" t="s">
        <v>11</v>
      </c>
      <c r="Q1074" s="170">
        <v>0</v>
      </c>
      <c r="R1074" s="170">
        <v>0</v>
      </c>
      <c r="S1074" s="170">
        <v>0</v>
      </c>
      <c r="T1074" s="213"/>
      <c r="U1074" s="97"/>
    </row>
    <row r="1075" spans="1:21" s="171" customFormat="1" ht="20.25" hidden="1" customHeight="1" x14ac:dyDescent="0.25">
      <c r="A1075" s="167" t="s">
        <v>333</v>
      </c>
      <c r="B1075" s="180" t="s">
        <v>345</v>
      </c>
      <c r="C1075" s="180" t="s">
        <v>376</v>
      </c>
      <c r="D1075" s="180" t="s">
        <v>379</v>
      </c>
      <c r="E1075" s="180" t="s">
        <v>380</v>
      </c>
      <c r="F1075" s="182" t="e">
        <f>+#REF!+#REF!+#REF!</f>
        <v>#REF!</v>
      </c>
      <c r="G1075" s="182" t="e">
        <f>+#REF!+#REF!+Q1075+R1075+S1075+#REF!</f>
        <v>#REF!</v>
      </c>
      <c r="H1075" s="183" t="e">
        <f>+#REF!+#REF!+#REF!+#REF!+#REF!</f>
        <v>#REF!</v>
      </c>
      <c r="I1075" s="105"/>
      <c r="J1075" s="105">
        <v>42</v>
      </c>
      <c r="K1075" s="105"/>
      <c r="L1075" s="105"/>
      <c r="M1075" s="105"/>
      <c r="N1075" s="105"/>
      <c r="O1075" s="159" t="s">
        <v>40</v>
      </c>
      <c r="P1075" s="169" t="s">
        <v>12</v>
      </c>
      <c r="Q1075" s="170">
        <v>0</v>
      </c>
      <c r="R1075" s="170">
        <v>0</v>
      </c>
      <c r="S1075" s="170">
        <v>0</v>
      </c>
      <c r="T1075" s="213"/>
      <c r="U1075" s="97"/>
    </row>
    <row r="1076" spans="1:21" s="98" customFormat="1" ht="30" customHeight="1" x14ac:dyDescent="0.25">
      <c r="A1076" s="166" t="s">
        <v>334</v>
      </c>
      <c r="B1076" s="180" t="s">
        <v>345</v>
      </c>
      <c r="C1076" s="180" t="s">
        <v>376</v>
      </c>
      <c r="D1076" s="180" t="s">
        <v>379</v>
      </c>
      <c r="E1076" s="180" t="s">
        <v>380</v>
      </c>
      <c r="F1076" s="182" t="e">
        <f>+#REF!+#REF!+#REF!</f>
        <v>#REF!</v>
      </c>
      <c r="G1076" s="182" t="e">
        <f>+#REF!+#REF!+Q1076+R1076+S1076+#REF!</f>
        <v>#REF!</v>
      </c>
      <c r="H1076" s="183" t="e">
        <f>+#REF!+#REF!+#REF!+#REF!+#REF!</f>
        <v>#REF!</v>
      </c>
      <c r="I1076" s="387" t="s">
        <v>105</v>
      </c>
      <c r="J1076" s="388"/>
      <c r="K1076" s="388"/>
      <c r="L1076" s="388"/>
      <c r="M1076" s="388"/>
      <c r="N1076" s="388"/>
      <c r="O1076" s="389"/>
      <c r="P1076" s="95" t="s">
        <v>309</v>
      </c>
      <c r="Q1076" s="96">
        <f t="shared" ref="Q1076:S1077" si="781">+Q1077</f>
        <v>5500</v>
      </c>
      <c r="R1076" s="96">
        <f t="shared" si="781"/>
        <v>0</v>
      </c>
      <c r="S1076" s="96">
        <f t="shared" si="781"/>
        <v>5500</v>
      </c>
      <c r="T1076" s="325"/>
      <c r="U1076" s="97"/>
    </row>
    <row r="1077" spans="1:21" s="175" customFormat="1" ht="21.75" customHeight="1" x14ac:dyDescent="0.25">
      <c r="A1077" s="172" t="s">
        <v>334</v>
      </c>
      <c r="B1077" s="172"/>
      <c r="C1077" s="180" t="s">
        <v>376</v>
      </c>
      <c r="D1077" s="180" t="s">
        <v>379</v>
      </c>
      <c r="E1077" s="180" t="s">
        <v>380</v>
      </c>
      <c r="F1077" s="182" t="e">
        <f>+#REF!+#REF!+#REF!</f>
        <v>#REF!</v>
      </c>
      <c r="G1077" s="182" t="e">
        <f>+#REF!+#REF!+Q1077+R1077+S1077+#REF!</f>
        <v>#REF!</v>
      </c>
      <c r="H1077" s="183" t="e">
        <f>+#REF!+#REF!+#REF!+#REF!+#REF!</f>
        <v>#REF!</v>
      </c>
      <c r="I1077" s="99"/>
      <c r="J1077" s="99"/>
      <c r="K1077" s="99"/>
      <c r="L1077" s="99"/>
      <c r="M1077" s="99"/>
      <c r="N1077" s="99" t="str">
        <f>+O1077</f>
        <v>3.1.</v>
      </c>
      <c r="O1077" s="100" t="s">
        <v>40</v>
      </c>
      <c r="P1077" s="101" t="s">
        <v>19</v>
      </c>
      <c r="Q1077" s="102">
        <f t="shared" si="781"/>
        <v>5500</v>
      </c>
      <c r="R1077" s="102">
        <f t="shared" si="781"/>
        <v>0</v>
      </c>
      <c r="S1077" s="102">
        <f t="shared" si="781"/>
        <v>5500</v>
      </c>
      <c r="T1077" s="213"/>
      <c r="U1077" s="97"/>
    </row>
    <row r="1078" spans="1:21" s="98" customFormat="1" ht="20.25" customHeight="1" x14ac:dyDescent="0.25">
      <c r="A1078" s="166" t="s">
        <v>334</v>
      </c>
      <c r="B1078" s="180" t="s">
        <v>345</v>
      </c>
      <c r="C1078" s="180" t="s">
        <v>376</v>
      </c>
      <c r="D1078" s="180" t="s">
        <v>379</v>
      </c>
      <c r="E1078" s="180" t="s">
        <v>380</v>
      </c>
      <c r="F1078" s="182" t="e">
        <f>+#REF!+#REF!+#REF!</f>
        <v>#REF!</v>
      </c>
      <c r="G1078" s="182" t="e">
        <f>+#REF!+#REF!+Q1078+R1078+S1078+#REF!</f>
        <v>#REF!</v>
      </c>
      <c r="H1078" s="183" t="e">
        <f>+#REF!+#REF!+#REF!+#REF!+#REF!</f>
        <v>#REF!</v>
      </c>
      <c r="I1078" s="104">
        <v>3</v>
      </c>
      <c r="J1078" s="104"/>
      <c r="K1078" s="104"/>
      <c r="L1078" s="104"/>
      <c r="M1078" s="104"/>
      <c r="N1078" s="104"/>
      <c r="O1078" s="10" t="s">
        <v>40</v>
      </c>
      <c r="P1078" s="106" t="s">
        <v>17</v>
      </c>
      <c r="Q1078" s="107">
        <f t="shared" ref="Q1078:R1078" si="782">+Q1079+Q1111</f>
        <v>5500</v>
      </c>
      <c r="R1078" s="107">
        <f t="shared" si="782"/>
        <v>0</v>
      </c>
      <c r="S1078" s="107">
        <f t="shared" ref="S1078" si="783">+S1079+S1111</f>
        <v>5500</v>
      </c>
      <c r="T1078" s="213"/>
      <c r="U1078" s="97"/>
    </row>
    <row r="1079" spans="1:21" s="171" customFormat="1" ht="20.25" customHeight="1" x14ac:dyDescent="0.25">
      <c r="A1079" s="167" t="s">
        <v>334</v>
      </c>
      <c r="B1079" s="180" t="s">
        <v>345</v>
      </c>
      <c r="C1079" s="180" t="s">
        <v>376</v>
      </c>
      <c r="D1079" s="180" t="s">
        <v>379</v>
      </c>
      <c r="E1079" s="180" t="s">
        <v>380</v>
      </c>
      <c r="F1079" s="182" t="e">
        <f>+#REF!+#REF!+#REF!</f>
        <v>#REF!</v>
      </c>
      <c r="G1079" s="182" t="e">
        <f>+#REF!+#REF!+Q1079+R1079+S1079+#REF!</f>
        <v>#REF!</v>
      </c>
      <c r="H1079" s="183" t="e">
        <f>+#REF!+#REF!+#REF!+#REF!+#REF!</f>
        <v>#REF!</v>
      </c>
      <c r="I1079" s="231"/>
      <c r="J1079" s="231">
        <v>31</v>
      </c>
      <c r="K1079" s="231"/>
      <c r="L1079" s="231"/>
      <c r="M1079" s="231"/>
      <c r="N1079" s="231"/>
      <c r="O1079" s="257" t="s">
        <v>40</v>
      </c>
      <c r="P1079" s="232" t="s">
        <v>6</v>
      </c>
      <c r="Q1079" s="233">
        <f t="shared" ref="Q1079:R1079" si="784">Q1080+Q1102+Q1090</f>
        <v>3370</v>
      </c>
      <c r="R1079" s="233">
        <f t="shared" si="784"/>
        <v>0</v>
      </c>
      <c r="S1079" s="233">
        <f t="shared" ref="S1079" si="785">S1080+S1102+S1090</f>
        <v>3370</v>
      </c>
      <c r="T1079" s="213"/>
      <c r="U1079" s="97"/>
    </row>
    <row r="1080" spans="1:21" s="194" customFormat="1" ht="20.25" hidden="1" customHeight="1" x14ac:dyDescent="0.25">
      <c r="A1080" s="172" t="s">
        <v>334</v>
      </c>
      <c r="B1080" s="172"/>
      <c r="C1080" s="195" t="s">
        <v>376</v>
      </c>
      <c r="D1080" s="195" t="s">
        <v>379</v>
      </c>
      <c r="E1080" s="195" t="s">
        <v>380</v>
      </c>
      <c r="F1080" s="187" t="e">
        <f>+#REF!+#REF!+#REF!</f>
        <v>#REF!</v>
      </c>
      <c r="G1080" s="187" t="e">
        <f>+#REF!+#REF!+Q1080+R1080+S1080+#REF!</f>
        <v>#REF!</v>
      </c>
      <c r="H1080" s="188" t="e">
        <f>+#REF!+#REF!+#REF!+#REF!+#REF!</f>
        <v>#REF!</v>
      </c>
      <c r="I1080" s="108"/>
      <c r="J1080" s="115"/>
      <c r="K1080" s="115">
        <v>311</v>
      </c>
      <c r="L1080" s="115"/>
      <c r="M1080" s="115"/>
      <c r="N1080" s="116"/>
      <c r="O1080" s="10" t="s">
        <v>40</v>
      </c>
      <c r="P1080" s="111" t="s">
        <v>114</v>
      </c>
      <c r="Q1080" s="286">
        <f t="shared" ref="Q1080:R1080" si="786">Q1081+Q1084+Q1087</f>
        <v>2790</v>
      </c>
      <c r="R1080" s="286">
        <f t="shared" si="786"/>
        <v>0</v>
      </c>
      <c r="S1080" s="286">
        <f t="shared" ref="S1080" si="787">S1081+S1084+S1087</f>
        <v>2790</v>
      </c>
      <c r="T1080" s="213"/>
      <c r="U1080" s="97"/>
    </row>
    <row r="1081" spans="1:21" s="98" customFormat="1" ht="20.25" hidden="1" customHeight="1" x14ac:dyDescent="0.25">
      <c r="A1081" s="166" t="s">
        <v>334</v>
      </c>
      <c r="B1081" s="166"/>
      <c r="C1081" s="166"/>
      <c r="D1081" s="180" t="s">
        <v>379</v>
      </c>
      <c r="E1081" s="180" t="s">
        <v>380</v>
      </c>
      <c r="F1081" s="182" t="e">
        <f>+#REF!+#REF!+#REF!</f>
        <v>#REF!</v>
      </c>
      <c r="G1081" s="182" t="e">
        <f>+#REF!+#REF!+Q1081+R1081+S1081+#REF!</f>
        <v>#REF!</v>
      </c>
      <c r="H1081" s="183" t="e">
        <f>+#REF!+#REF!+#REF!+#REF!+#REF!</f>
        <v>#REF!</v>
      </c>
      <c r="I1081" s="108"/>
      <c r="J1081" s="115"/>
      <c r="K1081" s="115"/>
      <c r="L1081" s="115">
        <v>3111</v>
      </c>
      <c r="M1081" s="115"/>
      <c r="N1081" s="116"/>
      <c r="O1081" s="10" t="s">
        <v>40</v>
      </c>
      <c r="P1081" s="111" t="s">
        <v>115</v>
      </c>
      <c r="Q1081" s="286">
        <f t="shared" ref="Q1081:S1082" si="788">Q1082</f>
        <v>2650</v>
      </c>
      <c r="R1081" s="286">
        <f t="shared" si="788"/>
        <v>140</v>
      </c>
      <c r="S1081" s="286">
        <f t="shared" si="788"/>
        <v>2790</v>
      </c>
      <c r="T1081" s="213"/>
      <c r="U1081" s="97"/>
    </row>
    <row r="1082" spans="1:21" s="98" customFormat="1" ht="20.25" hidden="1" customHeight="1" x14ac:dyDescent="0.25">
      <c r="A1082" s="167" t="s">
        <v>334</v>
      </c>
      <c r="B1082" s="167"/>
      <c r="C1082" s="167"/>
      <c r="D1082" s="167"/>
      <c r="E1082" s="180" t="s">
        <v>380</v>
      </c>
      <c r="F1082" s="182" t="e">
        <f>+#REF!+#REF!+#REF!</f>
        <v>#REF!</v>
      </c>
      <c r="G1082" s="182" t="e">
        <f>+#REF!+#REF!+Q1082+R1082+S1082+#REF!</f>
        <v>#REF!</v>
      </c>
      <c r="H1082" s="183" t="e">
        <f>+#REF!+#REF!+#REF!+#REF!+#REF!</f>
        <v>#REF!</v>
      </c>
      <c r="I1082" s="108"/>
      <c r="J1082" s="115"/>
      <c r="K1082" s="115"/>
      <c r="L1082" s="115"/>
      <c r="M1082" s="176">
        <v>31111</v>
      </c>
      <c r="N1082" s="177"/>
      <c r="O1082" s="178" t="s">
        <v>40</v>
      </c>
      <c r="P1082" s="177" t="s">
        <v>116</v>
      </c>
      <c r="Q1082" s="287">
        <f t="shared" si="788"/>
        <v>2650</v>
      </c>
      <c r="R1082" s="287">
        <f t="shared" si="788"/>
        <v>140</v>
      </c>
      <c r="S1082" s="287">
        <f t="shared" si="788"/>
        <v>2790</v>
      </c>
      <c r="T1082" s="213"/>
      <c r="U1082" s="97"/>
    </row>
    <row r="1083" spans="1:21" s="98" customFormat="1" ht="20.25" hidden="1" customHeight="1" x14ac:dyDescent="0.25">
      <c r="A1083" s="166" t="s">
        <v>334</v>
      </c>
      <c r="B1083" s="166"/>
      <c r="C1083" s="166"/>
      <c r="D1083" s="166"/>
      <c r="E1083" s="166"/>
      <c r="F1083" s="182" t="e">
        <f>+#REF!+#REF!+#REF!</f>
        <v>#REF!</v>
      </c>
      <c r="G1083" s="182" t="e">
        <f>+#REF!+#REF!+Q1083+R1083+S1083+#REF!</f>
        <v>#REF!</v>
      </c>
      <c r="H1083" s="183" t="e">
        <f>+#REF!+#REF!+#REF!+#REF!+#REF!</f>
        <v>#REF!</v>
      </c>
      <c r="I1083" s="108"/>
      <c r="J1083" s="115"/>
      <c r="K1083" s="115"/>
      <c r="L1083" s="115"/>
      <c r="M1083" s="9"/>
      <c r="N1083" s="155">
        <v>311110</v>
      </c>
      <c r="O1083" s="156" t="s">
        <v>40</v>
      </c>
      <c r="P1083" s="157" t="s">
        <v>291</v>
      </c>
      <c r="Q1083" s="289">
        <v>2650</v>
      </c>
      <c r="R1083" s="289">
        <v>140</v>
      </c>
      <c r="S1083" s="289">
        <f>+Q1083+R1083</f>
        <v>2790</v>
      </c>
      <c r="T1083" s="213"/>
      <c r="U1083" s="97"/>
    </row>
    <row r="1084" spans="1:21" s="98" customFormat="1" ht="20.25" hidden="1" customHeight="1" x14ac:dyDescent="0.25">
      <c r="A1084" s="166" t="s">
        <v>334</v>
      </c>
      <c r="B1084" s="166"/>
      <c r="C1084" s="166"/>
      <c r="D1084" s="180" t="s">
        <v>379</v>
      </c>
      <c r="E1084" s="180" t="s">
        <v>380</v>
      </c>
      <c r="F1084" s="182" t="e">
        <f>+#REF!+#REF!+#REF!</f>
        <v>#REF!</v>
      </c>
      <c r="G1084" s="182" t="e">
        <f>+#REF!+#REF!+Q1084+R1084+S1084+#REF!</f>
        <v>#REF!</v>
      </c>
      <c r="H1084" s="183" t="e">
        <f>+#REF!+#REF!+#REF!+#REF!+#REF!</f>
        <v>#REF!</v>
      </c>
      <c r="I1084" s="108"/>
      <c r="J1084" s="115"/>
      <c r="K1084" s="115"/>
      <c r="L1084" s="115">
        <v>3113</v>
      </c>
      <c r="M1084" s="115"/>
      <c r="N1084" s="116"/>
      <c r="O1084" s="10" t="s">
        <v>40</v>
      </c>
      <c r="P1084" s="111" t="s">
        <v>123</v>
      </c>
      <c r="Q1084" s="286">
        <f t="shared" ref="Q1084:S1085" si="789">Q1085</f>
        <v>140</v>
      </c>
      <c r="R1084" s="286">
        <f t="shared" si="789"/>
        <v>-140</v>
      </c>
      <c r="S1084" s="286">
        <f t="shared" si="789"/>
        <v>0</v>
      </c>
      <c r="T1084" s="213"/>
      <c r="U1084" s="97"/>
    </row>
    <row r="1085" spans="1:21" s="98" customFormat="1" ht="20.25" hidden="1" customHeight="1" x14ac:dyDescent="0.25">
      <c r="A1085" s="167" t="s">
        <v>334</v>
      </c>
      <c r="B1085" s="167"/>
      <c r="C1085" s="167"/>
      <c r="D1085" s="167"/>
      <c r="E1085" s="180" t="s">
        <v>380</v>
      </c>
      <c r="F1085" s="182" t="e">
        <f>+#REF!+#REF!+#REF!</f>
        <v>#REF!</v>
      </c>
      <c r="G1085" s="182" t="e">
        <f>+#REF!+#REF!+Q1085+R1085+S1085+#REF!</f>
        <v>#REF!</v>
      </c>
      <c r="H1085" s="183" t="e">
        <f>+#REF!+#REF!+#REF!+#REF!+#REF!</f>
        <v>#REF!</v>
      </c>
      <c r="I1085" s="108"/>
      <c r="J1085" s="115"/>
      <c r="K1085" s="115"/>
      <c r="L1085" s="115"/>
      <c r="M1085" s="176">
        <v>31131</v>
      </c>
      <c r="N1085" s="177"/>
      <c r="O1085" s="178" t="s">
        <v>40</v>
      </c>
      <c r="P1085" s="177" t="s">
        <v>123</v>
      </c>
      <c r="Q1085" s="287">
        <f t="shared" si="789"/>
        <v>140</v>
      </c>
      <c r="R1085" s="287">
        <f t="shared" si="789"/>
        <v>-140</v>
      </c>
      <c r="S1085" s="287">
        <f t="shared" si="789"/>
        <v>0</v>
      </c>
      <c r="T1085" s="213"/>
      <c r="U1085" s="97"/>
    </row>
    <row r="1086" spans="1:21" s="98" customFormat="1" ht="20.25" hidden="1" customHeight="1" x14ac:dyDescent="0.25">
      <c r="A1086" s="166" t="s">
        <v>334</v>
      </c>
      <c r="B1086" s="166"/>
      <c r="C1086" s="166"/>
      <c r="D1086" s="166"/>
      <c r="E1086" s="166"/>
      <c r="F1086" s="182" t="e">
        <f>+#REF!+#REF!+#REF!</f>
        <v>#REF!</v>
      </c>
      <c r="G1086" s="182" t="e">
        <f>+#REF!+#REF!+Q1086+R1086+S1086+#REF!</f>
        <v>#REF!</v>
      </c>
      <c r="H1086" s="183" t="e">
        <f>+#REF!+#REF!+#REF!+#REF!+#REF!</f>
        <v>#REF!</v>
      </c>
      <c r="I1086" s="108"/>
      <c r="J1086" s="115"/>
      <c r="K1086" s="115"/>
      <c r="L1086" s="115"/>
      <c r="M1086" s="9"/>
      <c r="N1086" s="155">
        <v>311310</v>
      </c>
      <c r="O1086" s="156" t="s">
        <v>40</v>
      </c>
      <c r="P1086" s="157" t="s">
        <v>123</v>
      </c>
      <c r="Q1086" s="289">
        <v>140</v>
      </c>
      <c r="R1086" s="289">
        <v>-140</v>
      </c>
      <c r="S1086" s="289">
        <f>+Q1086+R1086</f>
        <v>0</v>
      </c>
      <c r="T1086" s="213"/>
      <c r="U1086" s="97"/>
    </row>
    <row r="1087" spans="1:21" s="98" customFormat="1" ht="20.25" hidden="1" customHeight="1" x14ac:dyDescent="0.25">
      <c r="A1087" s="166" t="s">
        <v>334</v>
      </c>
      <c r="B1087" s="166"/>
      <c r="C1087" s="166"/>
      <c r="D1087" s="180" t="s">
        <v>379</v>
      </c>
      <c r="E1087" s="180" t="s">
        <v>380</v>
      </c>
      <c r="F1087" s="182" t="e">
        <f>+#REF!+#REF!+#REF!</f>
        <v>#REF!</v>
      </c>
      <c r="G1087" s="182" t="e">
        <f>+#REF!+#REF!+Q1087+R1087+S1087+#REF!</f>
        <v>#REF!</v>
      </c>
      <c r="H1087" s="183" t="e">
        <f>+#REF!+#REF!+#REF!+#REF!+#REF!</f>
        <v>#REF!</v>
      </c>
      <c r="I1087" s="108"/>
      <c r="J1087" s="115"/>
      <c r="K1087" s="115"/>
      <c r="L1087" s="115">
        <v>3114</v>
      </c>
      <c r="M1087" s="115"/>
      <c r="N1087" s="116"/>
      <c r="O1087" s="10" t="s">
        <v>40</v>
      </c>
      <c r="P1087" s="111" t="s">
        <v>295</v>
      </c>
      <c r="Q1087" s="286">
        <f t="shared" ref="Q1087:S1088" si="790">Q1088</f>
        <v>0</v>
      </c>
      <c r="R1087" s="286">
        <f t="shared" si="790"/>
        <v>0</v>
      </c>
      <c r="S1087" s="286">
        <f t="shared" si="790"/>
        <v>0</v>
      </c>
      <c r="T1087" s="213"/>
      <c r="U1087" s="97"/>
    </row>
    <row r="1088" spans="1:21" s="98" customFormat="1" ht="20.25" hidden="1" customHeight="1" x14ac:dyDescent="0.25">
      <c r="A1088" s="167" t="s">
        <v>334</v>
      </c>
      <c r="B1088" s="167"/>
      <c r="C1088" s="167"/>
      <c r="D1088" s="167"/>
      <c r="E1088" s="180" t="s">
        <v>380</v>
      </c>
      <c r="F1088" s="182" t="e">
        <f>+#REF!+#REF!+#REF!</f>
        <v>#REF!</v>
      </c>
      <c r="G1088" s="182" t="e">
        <f>+#REF!+#REF!+Q1088+R1088+S1088+#REF!</f>
        <v>#REF!</v>
      </c>
      <c r="H1088" s="183" t="e">
        <f>+#REF!+#REF!+#REF!+#REF!+#REF!</f>
        <v>#REF!</v>
      </c>
      <c r="I1088" s="108"/>
      <c r="J1088" s="115"/>
      <c r="K1088" s="115"/>
      <c r="L1088" s="115"/>
      <c r="M1088" s="176">
        <v>31141</v>
      </c>
      <c r="N1088" s="177"/>
      <c r="O1088" s="178" t="s">
        <v>40</v>
      </c>
      <c r="P1088" s="177" t="s">
        <v>124</v>
      </c>
      <c r="Q1088" s="287">
        <f t="shared" si="790"/>
        <v>0</v>
      </c>
      <c r="R1088" s="287">
        <f t="shared" si="790"/>
        <v>0</v>
      </c>
      <c r="S1088" s="287">
        <f t="shared" si="790"/>
        <v>0</v>
      </c>
      <c r="T1088" s="213"/>
      <c r="U1088" s="97"/>
    </row>
    <row r="1089" spans="1:21" s="98" customFormat="1" ht="20.25" hidden="1" customHeight="1" x14ac:dyDescent="0.25">
      <c r="A1089" s="166" t="s">
        <v>334</v>
      </c>
      <c r="B1089" s="166"/>
      <c r="C1089" s="166"/>
      <c r="D1089" s="166"/>
      <c r="E1089" s="166"/>
      <c r="F1089" s="182" t="e">
        <f>+#REF!+#REF!+#REF!</f>
        <v>#REF!</v>
      </c>
      <c r="G1089" s="182" t="e">
        <f>+#REF!+#REF!+Q1089+R1089+S1089+#REF!</f>
        <v>#REF!</v>
      </c>
      <c r="H1089" s="183" t="e">
        <f>+#REF!+#REF!+#REF!+#REF!+#REF!</f>
        <v>#REF!</v>
      </c>
      <c r="I1089" s="108"/>
      <c r="J1089" s="115"/>
      <c r="K1089" s="115"/>
      <c r="L1089" s="115"/>
      <c r="M1089" s="9"/>
      <c r="N1089" s="155">
        <v>311410</v>
      </c>
      <c r="O1089" s="156" t="s">
        <v>40</v>
      </c>
      <c r="P1089" s="157" t="s">
        <v>124</v>
      </c>
      <c r="Q1089" s="289">
        <v>0</v>
      </c>
      <c r="R1089" s="289"/>
      <c r="S1089" s="289">
        <f>+Q1089+R1089</f>
        <v>0</v>
      </c>
      <c r="T1089" s="213"/>
      <c r="U1089" s="97"/>
    </row>
    <row r="1090" spans="1:21" s="194" customFormat="1" ht="20.25" hidden="1" customHeight="1" x14ac:dyDescent="0.25">
      <c r="A1090" s="172" t="s">
        <v>334</v>
      </c>
      <c r="B1090" s="172"/>
      <c r="C1090" s="195" t="s">
        <v>376</v>
      </c>
      <c r="D1090" s="195" t="s">
        <v>379</v>
      </c>
      <c r="E1090" s="195" t="s">
        <v>380</v>
      </c>
      <c r="F1090" s="187" t="e">
        <f>+#REF!+#REF!+#REF!</f>
        <v>#REF!</v>
      </c>
      <c r="G1090" s="187" t="e">
        <f>+#REF!+#REF!+Q1090+R1090+S1090+#REF!</f>
        <v>#REF!</v>
      </c>
      <c r="H1090" s="188" t="e">
        <f>+#REF!+#REF!+#REF!+#REF!+#REF!</f>
        <v>#REF!</v>
      </c>
      <c r="I1090" s="108"/>
      <c r="J1090" s="115"/>
      <c r="K1090" s="115">
        <v>312</v>
      </c>
      <c r="L1090" s="115"/>
      <c r="M1090" s="115"/>
      <c r="N1090" s="116"/>
      <c r="O1090" s="10" t="s">
        <v>40</v>
      </c>
      <c r="P1090" s="111" t="s">
        <v>127</v>
      </c>
      <c r="Q1090" s="286">
        <f t="shared" ref="Q1090:S1092" si="791">+Q1091</f>
        <v>0</v>
      </c>
      <c r="R1090" s="286">
        <f t="shared" si="791"/>
        <v>0</v>
      </c>
      <c r="S1090" s="286">
        <f t="shared" si="791"/>
        <v>0</v>
      </c>
      <c r="T1090" s="213"/>
      <c r="U1090" s="97"/>
    </row>
    <row r="1091" spans="1:21" s="98" customFormat="1" ht="20.25" hidden="1" customHeight="1" x14ac:dyDescent="0.25">
      <c r="A1091" s="166" t="s">
        <v>334</v>
      </c>
      <c r="B1091" s="166"/>
      <c r="C1091" s="166"/>
      <c r="D1091" s="180" t="s">
        <v>379</v>
      </c>
      <c r="E1091" s="180" t="s">
        <v>380</v>
      </c>
      <c r="F1091" s="182" t="e">
        <f>+#REF!+#REF!+#REF!</f>
        <v>#REF!</v>
      </c>
      <c r="G1091" s="182" t="e">
        <f>+#REF!+#REF!+Q1091+R1091+S1091+#REF!</f>
        <v>#REF!</v>
      </c>
      <c r="H1091" s="183" t="e">
        <f>+#REF!+#REF!+#REF!+#REF!+#REF!</f>
        <v>#REF!</v>
      </c>
      <c r="I1091" s="108"/>
      <c r="J1091" s="115"/>
      <c r="K1091" s="115"/>
      <c r="L1091" s="115">
        <v>3121</v>
      </c>
      <c r="M1091" s="115"/>
      <c r="N1091" s="116"/>
      <c r="O1091" s="10" t="s">
        <v>40</v>
      </c>
      <c r="P1091" s="111" t="s">
        <v>127</v>
      </c>
      <c r="Q1091" s="286">
        <f t="shared" ref="Q1091:R1091" si="792">+Q1092+Q1094+Q1096+Q1098+Q1100</f>
        <v>0</v>
      </c>
      <c r="R1091" s="286">
        <f t="shared" si="792"/>
        <v>0</v>
      </c>
      <c r="S1091" s="286">
        <f t="shared" ref="S1091" si="793">+S1092+S1094+S1096+S1098+S1100</f>
        <v>0</v>
      </c>
      <c r="T1091" s="213"/>
      <c r="U1091" s="97"/>
    </row>
    <row r="1092" spans="1:21" s="98" customFormat="1" ht="20.25" hidden="1" customHeight="1" x14ac:dyDescent="0.25">
      <c r="A1092" s="167" t="s">
        <v>334</v>
      </c>
      <c r="B1092" s="167"/>
      <c r="C1092" s="167"/>
      <c r="D1092" s="167"/>
      <c r="E1092" s="180" t="s">
        <v>380</v>
      </c>
      <c r="F1092" s="182" t="e">
        <f>+#REF!+#REF!+#REF!</f>
        <v>#REF!</v>
      </c>
      <c r="G1092" s="182" t="e">
        <f>+#REF!+#REF!+Q1092+R1092+S1092+#REF!</f>
        <v>#REF!</v>
      </c>
      <c r="H1092" s="183" t="e">
        <f>+#REF!+#REF!+#REF!+#REF!+#REF!</f>
        <v>#REF!</v>
      </c>
      <c r="I1092" s="108"/>
      <c r="J1092" s="115"/>
      <c r="K1092" s="115"/>
      <c r="L1092" s="115"/>
      <c r="M1092" s="176">
        <v>31212</v>
      </c>
      <c r="N1092" s="177"/>
      <c r="O1092" s="178" t="s">
        <v>40</v>
      </c>
      <c r="P1092" s="177" t="s">
        <v>128</v>
      </c>
      <c r="Q1092" s="287">
        <f t="shared" si="791"/>
        <v>0</v>
      </c>
      <c r="R1092" s="287">
        <f t="shared" si="791"/>
        <v>0</v>
      </c>
      <c r="S1092" s="287">
        <f t="shared" si="791"/>
        <v>0</v>
      </c>
      <c r="T1092" s="213"/>
      <c r="U1092" s="97"/>
    </row>
    <row r="1093" spans="1:21" s="98" customFormat="1" ht="20.25" hidden="1" customHeight="1" x14ac:dyDescent="0.25">
      <c r="A1093" s="166" t="s">
        <v>334</v>
      </c>
      <c r="B1093" s="166"/>
      <c r="C1093" s="166"/>
      <c r="D1093" s="166"/>
      <c r="E1093" s="166"/>
      <c r="F1093" s="182" t="e">
        <f>+#REF!+#REF!+#REF!</f>
        <v>#REF!</v>
      </c>
      <c r="G1093" s="182" t="e">
        <f>+#REF!+#REF!+Q1093+R1093+S1093+#REF!</f>
        <v>#REF!</v>
      </c>
      <c r="H1093" s="183" t="e">
        <f>+#REF!+#REF!+#REF!+#REF!+#REF!</f>
        <v>#REF!</v>
      </c>
      <c r="I1093" s="108"/>
      <c r="J1093" s="115"/>
      <c r="K1093" s="115"/>
      <c r="L1093" s="115"/>
      <c r="M1093" s="9"/>
      <c r="N1093" s="155">
        <v>312120</v>
      </c>
      <c r="O1093" s="156" t="s">
        <v>40</v>
      </c>
      <c r="P1093" s="157" t="s">
        <v>128</v>
      </c>
      <c r="Q1093" s="289"/>
      <c r="R1093" s="289"/>
      <c r="S1093" s="289">
        <f>+Q1093+R1093</f>
        <v>0</v>
      </c>
      <c r="T1093" s="213"/>
      <c r="U1093" s="97"/>
    </row>
    <row r="1094" spans="1:21" s="98" customFormat="1" ht="20.25" hidden="1" customHeight="1" x14ac:dyDescent="0.25">
      <c r="A1094" s="167" t="s">
        <v>334</v>
      </c>
      <c r="B1094" s="167"/>
      <c r="C1094" s="167"/>
      <c r="D1094" s="167"/>
      <c r="E1094" s="180" t="s">
        <v>380</v>
      </c>
      <c r="F1094" s="182" t="e">
        <f>+#REF!+#REF!+#REF!</f>
        <v>#REF!</v>
      </c>
      <c r="G1094" s="182" t="e">
        <f>+#REF!+#REF!+Q1094+R1094+S1094+#REF!</f>
        <v>#REF!</v>
      </c>
      <c r="H1094" s="183" t="e">
        <f>+#REF!+#REF!+#REF!+#REF!+#REF!</f>
        <v>#REF!</v>
      </c>
      <c r="I1094" s="108"/>
      <c r="J1094" s="115"/>
      <c r="K1094" s="115"/>
      <c r="L1094" s="115"/>
      <c r="M1094" s="176">
        <v>31213</v>
      </c>
      <c r="N1094" s="177"/>
      <c r="O1094" s="178" t="s">
        <v>40</v>
      </c>
      <c r="P1094" s="177" t="s">
        <v>129</v>
      </c>
      <c r="Q1094" s="287">
        <f t="shared" ref="Q1094:S1094" si="794">+Q1095</f>
        <v>0</v>
      </c>
      <c r="R1094" s="287">
        <f t="shared" si="794"/>
        <v>0</v>
      </c>
      <c r="S1094" s="287">
        <f t="shared" si="794"/>
        <v>0</v>
      </c>
      <c r="T1094" s="213"/>
      <c r="U1094" s="97"/>
    </row>
    <row r="1095" spans="1:21" s="98" customFormat="1" ht="20.25" hidden="1" customHeight="1" x14ac:dyDescent="0.25">
      <c r="A1095" s="166" t="s">
        <v>334</v>
      </c>
      <c r="B1095" s="166"/>
      <c r="C1095" s="166"/>
      <c r="D1095" s="166"/>
      <c r="E1095" s="166"/>
      <c r="F1095" s="182" t="e">
        <f>+#REF!+#REF!+#REF!</f>
        <v>#REF!</v>
      </c>
      <c r="G1095" s="182" t="e">
        <f>+#REF!+#REF!+Q1095+R1095+S1095+#REF!</f>
        <v>#REF!</v>
      </c>
      <c r="H1095" s="183" t="e">
        <f>+#REF!+#REF!+#REF!+#REF!+#REF!</f>
        <v>#REF!</v>
      </c>
      <c r="I1095" s="108"/>
      <c r="J1095" s="115"/>
      <c r="K1095" s="115"/>
      <c r="L1095" s="115"/>
      <c r="M1095" s="9"/>
      <c r="N1095" s="155">
        <v>312130</v>
      </c>
      <c r="O1095" s="156" t="s">
        <v>40</v>
      </c>
      <c r="P1095" s="157" t="s">
        <v>129</v>
      </c>
      <c r="Q1095" s="289"/>
      <c r="R1095" s="289"/>
      <c r="S1095" s="289">
        <f>+Q1095+R1095</f>
        <v>0</v>
      </c>
      <c r="T1095" s="213"/>
      <c r="U1095" s="97"/>
    </row>
    <row r="1096" spans="1:21" s="98" customFormat="1" ht="20.25" hidden="1" customHeight="1" x14ac:dyDescent="0.25">
      <c r="A1096" s="167" t="s">
        <v>334</v>
      </c>
      <c r="B1096" s="167"/>
      <c r="C1096" s="167"/>
      <c r="D1096" s="167"/>
      <c r="E1096" s="180" t="s">
        <v>380</v>
      </c>
      <c r="F1096" s="182" t="e">
        <f>+#REF!+#REF!+#REF!</f>
        <v>#REF!</v>
      </c>
      <c r="G1096" s="182" t="e">
        <f>+#REF!+#REF!+Q1096+R1096+S1096+#REF!</f>
        <v>#REF!</v>
      </c>
      <c r="H1096" s="183" t="e">
        <f>+#REF!+#REF!+#REF!+#REF!+#REF!</f>
        <v>#REF!</v>
      </c>
      <c r="I1096" s="108"/>
      <c r="J1096" s="115"/>
      <c r="K1096" s="115"/>
      <c r="L1096" s="115"/>
      <c r="M1096" s="176">
        <v>31214</v>
      </c>
      <c r="N1096" s="177"/>
      <c r="O1096" s="178" t="s">
        <v>40</v>
      </c>
      <c r="P1096" s="177" t="s">
        <v>130</v>
      </c>
      <c r="Q1096" s="287">
        <f t="shared" ref="Q1096:S1096" si="795">+Q1097</f>
        <v>0</v>
      </c>
      <c r="R1096" s="287">
        <f t="shared" si="795"/>
        <v>0</v>
      </c>
      <c r="S1096" s="287">
        <f t="shared" si="795"/>
        <v>0</v>
      </c>
      <c r="T1096" s="213"/>
      <c r="U1096" s="97"/>
    </row>
    <row r="1097" spans="1:21" s="98" customFormat="1" ht="20.25" hidden="1" customHeight="1" x14ac:dyDescent="0.25">
      <c r="A1097" s="166" t="s">
        <v>334</v>
      </c>
      <c r="B1097" s="166"/>
      <c r="C1097" s="166"/>
      <c r="D1097" s="166"/>
      <c r="E1097" s="166"/>
      <c r="F1097" s="182" t="e">
        <f>+#REF!+#REF!+#REF!</f>
        <v>#REF!</v>
      </c>
      <c r="G1097" s="182" t="e">
        <f>+#REF!+#REF!+Q1097+R1097+S1097+#REF!</f>
        <v>#REF!</v>
      </c>
      <c r="H1097" s="183" t="e">
        <f>+#REF!+#REF!+#REF!+#REF!+#REF!</f>
        <v>#REF!</v>
      </c>
      <c r="I1097" s="108"/>
      <c r="J1097" s="115"/>
      <c r="K1097" s="115"/>
      <c r="L1097" s="115"/>
      <c r="M1097" s="9"/>
      <c r="N1097" s="155">
        <v>312140</v>
      </c>
      <c r="O1097" s="156" t="s">
        <v>40</v>
      </c>
      <c r="P1097" s="157" t="s">
        <v>130</v>
      </c>
      <c r="Q1097" s="289"/>
      <c r="R1097" s="289"/>
      <c r="S1097" s="289">
        <f>+Q1097+R1097</f>
        <v>0</v>
      </c>
      <c r="T1097" s="213"/>
      <c r="U1097" s="97"/>
    </row>
    <row r="1098" spans="1:21" s="98" customFormat="1" ht="20.25" hidden="1" customHeight="1" x14ac:dyDescent="0.25">
      <c r="A1098" s="167" t="s">
        <v>334</v>
      </c>
      <c r="B1098" s="167"/>
      <c r="C1098" s="167"/>
      <c r="D1098" s="167"/>
      <c r="E1098" s="180" t="s">
        <v>380</v>
      </c>
      <c r="F1098" s="182" t="e">
        <f>+#REF!+#REF!+#REF!</f>
        <v>#REF!</v>
      </c>
      <c r="G1098" s="182" t="e">
        <f>+#REF!+#REF!+Q1098+R1098+S1098+#REF!</f>
        <v>#REF!</v>
      </c>
      <c r="H1098" s="183" t="e">
        <f>+#REF!+#REF!+#REF!+#REF!+#REF!</f>
        <v>#REF!</v>
      </c>
      <c r="I1098" s="108"/>
      <c r="J1098" s="115"/>
      <c r="K1098" s="115"/>
      <c r="L1098" s="115"/>
      <c r="M1098" s="176">
        <v>31215</v>
      </c>
      <c r="N1098" s="177"/>
      <c r="O1098" s="178" t="s">
        <v>40</v>
      </c>
      <c r="P1098" s="177" t="s">
        <v>131</v>
      </c>
      <c r="Q1098" s="287">
        <f t="shared" ref="Q1098:S1098" si="796">+Q1099</f>
        <v>0</v>
      </c>
      <c r="R1098" s="287">
        <f t="shared" si="796"/>
        <v>0</v>
      </c>
      <c r="S1098" s="287">
        <f t="shared" si="796"/>
        <v>0</v>
      </c>
      <c r="T1098" s="213"/>
      <c r="U1098" s="97"/>
    </row>
    <row r="1099" spans="1:21" s="98" customFormat="1" ht="20.25" hidden="1" customHeight="1" x14ac:dyDescent="0.25">
      <c r="A1099" s="166" t="s">
        <v>334</v>
      </c>
      <c r="B1099" s="166"/>
      <c r="C1099" s="166"/>
      <c r="D1099" s="166"/>
      <c r="E1099" s="166"/>
      <c r="F1099" s="182" t="e">
        <f>+#REF!+#REF!+#REF!</f>
        <v>#REF!</v>
      </c>
      <c r="G1099" s="182" t="e">
        <f>+#REF!+#REF!+Q1099+R1099+S1099+#REF!</f>
        <v>#REF!</v>
      </c>
      <c r="H1099" s="183" t="e">
        <f>+#REF!+#REF!+#REF!+#REF!+#REF!</f>
        <v>#REF!</v>
      </c>
      <c r="I1099" s="108"/>
      <c r="J1099" s="115"/>
      <c r="K1099" s="115"/>
      <c r="L1099" s="115"/>
      <c r="M1099" s="9"/>
      <c r="N1099" s="155">
        <v>312150</v>
      </c>
      <c r="O1099" s="156" t="s">
        <v>40</v>
      </c>
      <c r="P1099" s="157" t="s">
        <v>131</v>
      </c>
      <c r="Q1099" s="289"/>
      <c r="R1099" s="289"/>
      <c r="S1099" s="289">
        <f>+Q1099+R1099</f>
        <v>0</v>
      </c>
      <c r="T1099" s="213"/>
      <c r="U1099" s="97"/>
    </row>
    <row r="1100" spans="1:21" s="98" customFormat="1" ht="20.25" hidden="1" customHeight="1" x14ac:dyDescent="0.25">
      <c r="A1100" s="167" t="s">
        <v>334</v>
      </c>
      <c r="B1100" s="167"/>
      <c r="C1100" s="167"/>
      <c r="D1100" s="167"/>
      <c r="E1100" s="180" t="s">
        <v>380</v>
      </c>
      <c r="F1100" s="182" t="e">
        <f>+#REF!+#REF!+#REF!</f>
        <v>#REF!</v>
      </c>
      <c r="G1100" s="182" t="e">
        <f>+#REF!+#REF!+Q1100+R1100+S1100+#REF!</f>
        <v>#REF!</v>
      </c>
      <c r="H1100" s="183" t="e">
        <f>+#REF!+#REF!+#REF!+#REF!+#REF!</f>
        <v>#REF!</v>
      </c>
      <c r="I1100" s="108"/>
      <c r="J1100" s="115"/>
      <c r="K1100" s="115"/>
      <c r="L1100" s="115"/>
      <c r="M1100" s="176">
        <v>31219</v>
      </c>
      <c r="N1100" s="177"/>
      <c r="O1100" s="178" t="s">
        <v>40</v>
      </c>
      <c r="P1100" s="177" t="s">
        <v>133</v>
      </c>
      <c r="Q1100" s="287">
        <f t="shared" ref="Q1100:S1100" si="797">+Q1101</f>
        <v>0</v>
      </c>
      <c r="R1100" s="287">
        <f t="shared" si="797"/>
        <v>0</v>
      </c>
      <c r="S1100" s="287">
        <f t="shared" si="797"/>
        <v>0</v>
      </c>
      <c r="T1100" s="213"/>
      <c r="U1100" s="97"/>
    </row>
    <row r="1101" spans="1:21" s="98" customFormat="1" ht="20.25" hidden="1" customHeight="1" x14ac:dyDescent="0.25">
      <c r="A1101" s="166" t="s">
        <v>334</v>
      </c>
      <c r="B1101" s="166"/>
      <c r="C1101" s="166"/>
      <c r="D1101" s="166"/>
      <c r="E1101" s="166"/>
      <c r="F1101" s="182" t="e">
        <f>+#REF!+#REF!+#REF!</f>
        <v>#REF!</v>
      </c>
      <c r="G1101" s="182" t="e">
        <f>+#REF!+#REF!+Q1101+R1101+S1101+#REF!</f>
        <v>#REF!</v>
      </c>
      <c r="H1101" s="183" t="e">
        <f>+#REF!+#REF!+#REF!+#REF!+#REF!</f>
        <v>#REF!</v>
      </c>
      <c r="I1101" s="108"/>
      <c r="J1101" s="115"/>
      <c r="K1101" s="115"/>
      <c r="L1101" s="115"/>
      <c r="M1101" s="9"/>
      <c r="N1101" s="155">
        <v>312190</v>
      </c>
      <c r="O1101" s="156" t="s">
        <v>40</v>
      </c>
      <c r="P1101" s="157" t="s">
        <v>133</v>
      </c>
      <c r="Q1101" s="289"/>
      <c r="R1101" s="289"/>
      <c r="S1101" s="289">
        <f>+Q1101+R1101</f>
        <v>0</v>
      </c>
      <c r="T1101" s="213"/>
      <c r="U1101" s="97"/>
    </row>
    <row r="1102" spans="1:21" s="194" customFormat="1" ht="20.25" hidden="1" customHeight="1" x14ac:dyDescent="0.25">
      <c r="A1102" s="172" t="s">
        <v>334</v>
      </c>
      <c r="B1102" s="172"/>
      <c r="C1102" s="195" t="s">
        <v>376</v>
      </c>
      <c r="D1102" s="195" t="s">
        <v>379</v>
      </c>
      <c r="E1102" s="195" t="s">
        <v>380</v>
      </c>
      <c r="F1102" s="187" t="e">
        <f>+#REF!+#REF!+#REF!</f>
        <v>#REF!</v>
      </c>
      <c r="G1102" s="187" t="e">
        <f>+#REF!+#REF!+Q1102+R1102+S1102+#REF!</f>
        <v>#REF!</v>
      </c>
      <c r="H1102" s="188" t="e">
        <f>+#REF!+#REF!+#REF!+#REF!+#REF!</f>
        <v>#REF!</v>
      </c>
      <c r="I1102" s="108"/>
      <c r="J1102" s="115"/>
      <c r="K1102" s="115">
        <v>313</v>
      </c>
      <c r="L1102" s="115"/>
      <c r="M1102" s="115"/>
      <c r="N1102" s="116"/>
      <c r="O1102" s="10" t="s">
        <v>40</v>
      </c>
      <c r="P1102" s="111" t="s">
        <v>135</v>
      </c>
      <c r="Q1102" s="286">
        <f t="shared" ref="Q1102:R1102" si="798">Q1103+Q1108</f>
        <v>580</v>
      </c>
      <c r="R1102" s="286">
        <f t="shared" si="798"/>
        <v>0</v>
      </c>
      <c r="S1102" s="286">
        <f t="shared" ref="S1102" si="799">S1103+S1108</f>
        <v>580</v>
      </c>
      <c r="T1102" s="213"/>
      <c r="U1102" s="97"/>
    </row>
    <row r="1103" spans="1:21" s="98" customFormat="1" ht="20.25" hidden="1" customHeight="1" x14ac:dyDescent="0.25">
      <c r="A1103" s="166" t="s">
        <v>334</v>
      </c>
      <c r="B1103" s="166"/>
      <c r="C1103" s="166"/>
      <c r="D1103" s="180" t="s">
        <v>379</v>
      </c>
      <c r="E1103" s="180" t="s">
        <v>380</v>
      </c>
      <c r="F1103" s="182" t="e">
        <f>+#REF!+#REF!+#REF!</f>
        <v>#REF!</v>
      </c>
      <c r="G1103" s="182" t="e">
        <f>+#REF!+#REF!+Q1103+R1103+S1103+#REF!</f>
        <v>#REF!</v>
      </c>
      <c r="H1103" s="183" t="e">
        <f>+#REF!+#REF!+#REF!+#REF!+#REF!</f>
        <v>#REF!</v>
      </c>
      <c r="I1103" s="108"/>
      <c r="J1103" s="115"/>
      <c r="K1103" s="115"/>
      <c r="L1103" s="115">
        <v>3132</v>
      </c>
      <c r="M1103" s="115"/>
      <c r="N1103" s="116"/>
      <c r="O1103" s="10" t="s">
        <v>40</v>
      </c>
      <c r="P1103" s="111" t="s">
        <v>136</v>
      </c>
      <c r="Q1103" s="286">
        <f t="shared" ref="Q1103:R1103" si="800">Q1104+Q1106</f>
        <v>580</v>
      </c>
      <c r="R1103" s="286">
        <f t="shared" si="800"/>
        <v>0</v>
      </c>
      <c r="S1103" s="286">
        <f t="shared" ref="S1103" si="801">S1104+S1106</f>
        <v>580</v>
      </c>
      <c r="T1103" s="213"/>
      <c r="U1103" s="97"/>
    </row>
    <row r="1104" spans="1:21" s="98" customFormat="1" ht="20.25" hidden="1" customHeight="1" x14ac:dyDescent="0.25">
      <c r="A1104" s="167" t="s">
        <v>334</v>
      </c>
      <c r="B1104" s="167"/>
      <c r="C1104" s="167"/>
      <c r="D1104" s="167"/>
      <c r="E1104" s="180" t="s">
        <v>380</v>
      </c>
      <c r="F1104" s="182" t="e">
        <f>+#REF!+#REF!+#REF!</f>
        <v>#REF!</v>
      </c>
      <c r="G1104" s="182" t="e">
        <f>+#REF!+#REF!+Q1104+R1104+S1104+#REF!</f>
        <v>#REF!</v>
      </c>
      <c r="H1104" s="183" t="e">
        <f>+#REF!+#REF!+#REF!+#REF!+#REF!</f>
        <v>#REF!</v>
      </c>
      <c r="I1104" s="108"/>
      <c r="J1104" s="115"/>
      <c r="K1104" s="115"/>
      <c r="L1104" s="115"/>
      <c r="M1104" s="176">
        <v>31321</v>
      </c>
      <c r="N1104" s="177"/>
      <c r="O1104" s="178" t="s">
        <v>40</v>
      </c>
      <c r="P1104" s="177" t="s">
        <v>136</v>
      </c>
      <c r="Q1104" s="287">
        <f t="shared" ref="Q1104:S1104" si="802">Q1105</f>
        <v>580</v>
      </c>
      <c r="R1104" s="287">
        <f t="shared" si="802"/>
        <v>0</v>
      </c>
      <c r="S1104" s="287">
        <f t="shared" si="802"/>
        <v>580</v>
      </c>
      <c r="T1104" s="213"/>
      <c r="U1104" s="97"/>
    </row>
    <row r="1105" spans="1:21" s="98" customFormat="1" ht="20.25" hidden="1" customHeight="1" x14ac:dyDescent="0.25">
      <c r="A1105" s="166" t="s">
        <v>334</v>
      </c>
      <c r="B1105" s="166"/>
      <c r="C1105" s="166"/>
      <c r="D1105" s="166"/>
      <c r="E1105" s="166"/>
      <c r="F1105" s="182" t="e">
        <f>+#REF!+#REF!+#REF!</f>
        <v>#REF!</v>
      </c>
      <c r="G1105" s="182" t="e">
        <f>+#REF!+#REF!+Q1105+R1105+S1105+#REF!</f>
        <v>#REF!</v>
      </c>
      <c r="H1105" s="183" t="e">
        <f>+#REF!+#REF!+#REF!+#REF!+#REF!</f>
        <v>#REF!</v>
      </c>
      <c r="I1105" s="108"/>
      <c r="J1105" s="115"/>
      <c r="K1105" s="115"/>
      <c r="L1105" s="115"/>
      <c r="M1105" s="9"/>
      <c r="N1105" s="155">
        <v>313210</v>
      </c>
      <c r="O1105" s="156" t="s">
        <v>40</v>
      </c>
      <c r="P1105" s="157" t="s">
        <v>136</v>
      </c>
      <c r="Q1105" s="289">
        <v>580</v>
      </c>
      <c r="R1105" s="289"/>
      <c r="S1105" s="289">
        <f>+Q1105+R1105</f>
        <v>580</v>
      </c>
      <c r="T1105" s="213"/>
      <c r="U1105" s="97"/>
    </row>
    <row r="1106" spans="1:21" s="98" customFormat="1" ht="23.25" hidden="1" customHeight="1" x14ac:dyDescent="0.25">
      <c r="A1106" s="167" t="s">
        <v>334</v>
      </c>
      <c r="B1106" s="167"/>
      <c r="C1106" s="167"/>
      <c r="D1106" s="167"/>
      <c r="E1106" s="180" t="s">
        <v>380</v>
      </c>
      <c r="F1106" s="182" t="e">
        <f>+#REF!+#REF!+#REF!</f>
        <v>#REF!</v>
      </c>
      <c r="G1106" s="182" t="e">
        <f>+#REF!+#REF!+Q1106+R1106+S1106+#REF!</f>
        <v>#REF!</v>
      </c>
      <c r="H1106" s="183" t="e">
        <f>+#REF!+#REF!+#REF!+#REF!+#REF!</f>
        <v>#REF!</v>
      </c>
      <c r="I1106" s="108"/>
      <c r="J1106" s="115"/>
      <c r="K1106" s="115"/>
      <c r="L1106" s="115"/>
      <c r="M1106" s="176">
        <v>31322</v>
      </c>
      <c r="N1106" s="177"/>
      <c r="O1106" s="178" t="s">
        <v>40</v>
      </c>
      <c r="P1106" s="177" t="s">
        <v>256</v>
      </c>
      <c r="Q1106" s="287">
        <f t="shared" ref="Q1106:S1106" si="803">Q1107</f>
        <v>0</v>
      </c>
      <c r="R1106" s="287">
        <f t="shared" si="803"/>
        <v>0</v>
      </c>
      <c r="S1106" s="287">
        <f t="shared" si="803"/>
        <v>0</v>
      </c>
      <c r="T1106" s="213"/>
      <c r="U1106" s="97"/>
    </row>
    <row r="1107" spans="1:21" s="98" customFormat="1" ht="20.25" hidden="1" customHeight="1" x14ac:dyDescent="0.25">
      <c r="A1107" s="166" t="s">
        <v>334</v>
      </c>
      <c r="B1107" s="166"/>
      <c r="C1107" s="166"/>
      <c r="D1107" s="166"/>
      <c r="E1107" s="166"/>
      <c r="F1107" s="182" t="e">
        <f>+#REF!+#REF!+#REF!</f>
        <v>#REF!</v>
      </c>
      <c r="G1107" s="182" t="e">
        <f>+#REF!+#REF!+Q1107+R1107+S1107+#REF!</f>
        <v>#REF!</v>
      </c>
      <c r="H1107" s="183" t="e">
        <f>+#REF!+#REF!+#REF!+#REF!+#REF!</f>
        <v>#REF!</v>
      </c>
      <c r="I1107" s="108"/>
      <c r="J1107" s="115"/>
      <c r="K1107" s="115"/>
      <c r="L1107" s="115"/>
      <c r="M1107" s="9"/>
      <c r="N1107" s="155">
        <v>313220</v>
      </c>
      <c r="O1107" s="156" t="s">
        <v>40</v>
      </c>
      <c r="P1107" s="157" t="s">
        <v>256</v>
      </c>
      <c r="Q1107" s="289"/>
      <c r="R1107" s="289"/>
      <c r="S1107" s="289">
        <f>+Q1107+R1107</f>
        <v>0</v>
      </c>
      <c r="T1107" s="213"/>
      <c r="U1107" s="97"/>
    </row>
    <row r="1108" spans="1:21" s="98" customFormat="1" ht="20.25" hidden="1" customHeight="1" x14ac:dyDescent="0.25">
      <c r="A1108" s="166" t="s">
        <v>334</v>
      </c>
      <c r="B1108" s="166"/>
      <c r="C1108" s="166"/>
      <c r="D1108" s="180" t="s">
        <v>379</v>
      </c>
      <c r="E1108" s="180" t="s">
        <v>380</v>
      </c>
      <c r="F1108" s="182" t="e">
        <f>+#REF!+#REF!+#REF!</f>
        <v>#REF!</v>
      </c>
      <c r="G1108" s="182" t="e">
        <f>+#REF!+#REF!+Q1108+R1108+S1108+#REF!</f>
        <v>#REF!</v>
      </c>
      <c r="H1108" s="183" t="e">
        <f>+#REF!+#REF!+#REF!+#REF!+#REF!</f>
        <v>#REF!</v>
      </c>
      <c r="I1108" s="108"/>
      <c r="J1108" s="115"/>
      <c r="K1108" s="115"/>
      <c r="L1108" s="115">
        <v>3133</v>
      </c>
      <c r="M1108" s="9"/>
      <c r="N1108" s="111"/>
      <c r="O1108" s="10" t="s">
        <v>40</v>
      </c>
      <c r="P1108" s="111" t="s">
        <v>257</v>
      </c>
      <c r="Q1108" s="286">
        <f t="shared" ref="Q1108:S1109" si="804">Q1109</f>
        <v>0</v>
      </c>
      <c r="R1108" s="286">
        <f t="shared" si="804"/>
        <v>0</v>
      </c>
      <c r="S1108" s="286">
        <f t="shared" si="804"/>
        <v>0</v>
      </c>
      <c r="T1108" s="213"/>
      <c r="U1108" s="97"/>
    </row>
    <row r="1109" spans="1:21" s="98" customFormat="1" ht="20.25" hidden="1" customHeight="1" x14ac:dyDescent="0.25">
      <c r="A1109" s="167" t="s">
        <v>334</v>
      </c>
      <c r="B1109" s="167"/>
      <c r="C1109" s="167"/>
      <c r="D1109" s="167"/>
      <c r="E1109" s="180" t="s">
        <v>380</v>
      </c>
      <c r="F1109" s="182" t="e">
        <f>+#REF!+#REF!+#REF!</f>
        <v>#REF!</v>
      </c>
      <c r="G1109" s="182" t="e">
        <f>+#REF!+#REF!+Q1109+R1109+S1109+#REF!</f>
        <v>#REF!</v>
      </c>
      <c r="H1109" s="183" t="e">
        <f>+#REF!+#REF!+#REF!+#REF!+#REF!</f>
        <v>#REF!</v>
      </c>
      <c r="I1109" s="108"/>
      <c r="J1109" s="115"/>
      <c r="K1109" s="115"/>
      <c r="L1109" s="115"/>
      <c r="M1109" s="176">
        <v>31332</v>
      </c>
      <c r="N1109" s="177"/>
      <c r="O1109" s="178" t="s">
        <v>40</v>
      </c>
      <c r="P1109" s="177" t="s">
        <v>257</v>
      </c>
      <c r="Q1109" s="287">
        <f t="shared" si="804"/>
        <v>0</v>
      </c>
      <c r="R1109" s="287">
        <f t="shared" si="804"/>
        <v>0</v>
      </c>
      <c r="S1109" s="287">
        <f t="shared" si="804"/>
        <v>0</v>
      </c>
      <c r="T1109" s="213"/>
      <c r="U1109" s="97"/>
    </row>
    <row r="1110" spans="1:21" s="98" customFormat="1" ht="20.25" hidden="1" customHeight="1" x14ac:dyDescent="0.25">
      <c r="A1110" s="166" t="s">
        <v>334</v>
      </c>
      <c r="B1110" s="166"/>
      <c r="C1110" s="166"/>
      <c r="D1110" s="166"/>
      <c r="E1110" s="166"/>
      <c r="F1110" s="182" t="e">
        <f>+#REF!+#REF!+#REF!</f>
        <v>#REF!</v>
      </c>
      <c r="G1110" s="182" t="e">
        <f>+#REF!+#REF!+Q1110+R1110+S1110+#REF!</f>
        <v>#REF!</v>
      </c>
      <c r="H1110" s="183" t="e">
        <f>+#REF!+#REF!+#REF!+#REF!+#REF!</f>
        <v>#REF!</v>
      </c>
      <c r="I1110" s="108"/>
      <c r="J1110" s="115"/>
      <c r="K1110" s="115"/>
      <c r="L1110" s="115"/>
      <c r="M1110" s="9"/>
      <c r="N1110" s="155">
        <v>313320</v>
      </c>
      <c r="O1110" s="156" t="s">
        <v>40</v>
      </c>
      <c r="P1110" s="157" t="s">
        <v>257</v>
      </c>
      <c r="Q1110" s="289"/>
      <c r="R1110" s="289"/>
      <c r="S1110" s="289">
        <f>+Q1110+R1110</f>
        <v>0</v>
      </c>
      <c r="T1110" s="213"/>
      <c r="U1110" s="97"/>
    </row>
    <row r="1111" spans="1:21" s="171" customFormat="1" ht="20.25" customHeight="1" x14ac:dyDescent="0.25">
      <c r="A1111" s="167" t="s">
        <v>334</v>
      </c>
      <c r="B1111" s="180" t="s">
        <v>345</v>
      </c>
      <c r="C1111" s="180" t="s">
        <v>376</v>
      </c>
      <c r="D1111" s="180" t="s">
        <v>379</v>
      </c>
      <c r="E1111" s="180" t="s">
        <v>380</v>
      </c>
      <c r="F1111" s="182" t="e">
        <f>+#REF!+#REF!+#REF!</f>
        <v>#REF!</v>
      </c>
      <c r="G1111" s="182" t="e">
        <f>+#REF!+#REF!+Q1111+R1111+S1111+#REF!</f>
        <v>#REF!</v>
      </c>
      <c r="H1111" s="183" t="e">
        <f>+#REF!+#REF!+#REF!+#REF!+#REF!</f>
        <v>#REF!</v>
      </c>
      <c r="I1111" s="231"/>
      <c r="J1111" s="231">
        <v>32</v>
      </c>
      <c r="K1111" s="231"/>
      <c r="L1111" s="231"/>
      <c r="M1111" s="231"/>
      <c r="N1111" s="231"/>
      <c r="O1111" s="257" t="s">
        <v>40</v>
      </c>
      <c r="P1111" s="232" t="s">
        <v>7</v>
      </c>
      <c r="Q1111" s="233">
        <f t="shared" ref="Q1111:R1111" si="805">Q1128+Q1151+Q1112</f>
        <v>2130</v>
      </c>
      <c r="R1111" s="233">
        <f t="shared" si="805"/>
        <v>0</v>
      </c>
      <c r="S1111" s="233">
        <f t="shared" ref="S1111" si="806">S1128+S1151+S1112</f>
        <v>2130</v>
      </c>
      <c r="T1111" s="213"/>
      <c r="U1111" s="97"/>
    </row>
    <row r="1112" spans="1:21" s="194" customFormat="1" ht="20.25" hidden="1" customHeight="1" x14ac:dyDescent="0.25">
      <c r="A1112" s="172" t="s">
        <v>334</v>
      </c>
      <c r="B1112" s="172"/>
      <c r="C1112" s="195" t="s">
        <v>376</v>
      </c>
      <c r="D1112" s="195" t="s">
        <v>379</v>
      </c>
      <c r="E1112" s="195" t="s">
        <v>380</v>
      </c>
      <c r="F1112" s="187" t="e">
        <f>+#REF!+#REF!+#REF!</f>
        <v>#REF!</v>
      </c>
      <c r="G1112" s="187" t="e">
        <f>+#REF!+#REF!+Q1112+R1112+S1112+#REF!</f>
        <v>#REF!</v>
      </c>
      <c r="H1112" s="188" t="e">
        <f>+#REF!+#REF!+#REF!+#REF!+#REF!</f>
        <v>#REF!</v>
      </c>
      <c r="I1112" s="108"/>
      <c r="J1112" s="115"/>
      <c r="K1112" s="115">
        <v>321</v>
      </c>
      <c r="L1112" s="115"/>
      <c r="M1112" s="115"/>
      <c r="N1112" s="116"/>
      <c r="O1112" s="10" t="s">
        <v>40</v>
      </c>
      <c r="P1112" s="111" t="s">
        <v>137</v>
      </c>
      <c r="Q1112" s="286">
        <f t="shared" ref="Q1112:R1112" si="807">Q1113+Q1122</f>
        <v>0</v>
      </c>
      <c r="R1112" s="286">
        <f t="shared" si="807"/>
        <v>0</v>
      </c>
      <c r="S1112" s="286">
        <f t="shared" ref="S1112" si="808">S1113+S1122</f>
        <v>0</v>
      </c>
      <c r="T1112" s="213"/>
      <c r="U1112" s="97"/>
    </row>
    <row r="1113" spans="1:21" s="98" customFormat="1" ht="20.25" hidden="1" customHeight="1" x14ac:dyDescent="0.25">
      <c r="A1113" s="166" t="s">
        <v>334</v>
      </c>
      <c r="B1113" s="166"/>
      <c r="C1113" s="166"/>
      <c r="D1113" s="180" t="s">
        <v>379</v>
      </c>
      <c r="E1113" s="180" t="s">
        <v>380</v>
      </c>
      <c r="F1113" s="182" t="e">
        <f>+#REF!+#REF!+#REF!</f>
        <v>#REF!</v>
      </c>
      <c r="G1113" s="182" t="e">
        <f>+#REF!+#REF!+Q1113+R1113+S1113+#REF!</f>
        <v>#REF!</v>
      </c>
      <c r="H1113" s="183" t="e">
        <f>+#REF!+#REF!+#REF!+#REF!+#REF!</f>
        <v>#REF!</v>
      </c>
      <c r="I1113" s="108"/>
      <c r="J1113" s="115"/>
      <c r="K1113" s="115"/>
      <c r="L1113" s="115">
        <v>3211</v>
      </c>
      <c r="M1113" s="9"/>
      <c r="N1113" s="111"/>
      <c r="O1113" s="10" t="s">
        <v>40</v>
      </c>
      <c r="P1113" s="111" t="s">
        <v>138</v>
      </c>
      <c r="Q1113" s="286">
        <f t="shared" ref="Q1113:R1113" si="809">Q1114+Q1116+Q1118+Q1120</f>
        <v>0</v>
      </c>
      <c r="R1113" s="286">
        <f t="shared" si="809"/>
        <v>0</v>
      </c>
      <c r="S1113" s="286">
        <f t="shared" ref="S1113" si="810">S1114+S1116+S1118+S1120</f>
        <v>0</v>
      </c>
      <c r="T1113" s="213"/>
      <c r="U1113" s="97"/>
    </row>
    <row r="1114" spans="1:21" s="98" customFormat="1" ht="20.25" hidden="1" customHeight="1" x14ac:dyDescent="0.25">
      <c r="A1114" s="167" t="s">
        <v>334</v>
      </c>
      <c r="B1114" s="167"/>
      <c r="C1114" s="167"/>
      <c r="D1114" s="167"/>
      <c r="E1114" s="180" t="s">
        <v>380</v>
      </c>
      <c r="F1114" s="182" t="e">
        <f>+#REF!+#REF!+#REF!</f>
        <v>#REF!</v>
      </c>
      <c r="G1114" s="182" t="e">
        <f>+#REF!+#REF!+Q1114+R1114+S1114+#REF!</f>
        <v>#REF!</v>
      </c>
      <c r="H1114" s="183" t="e">
        <f>+#REF!+#REF!+#REF!+#REF!+#REF!</f>
        <v>#REF!</v>
      </c>
      <c r="I1114" s="108"/>
      <c r="J1114" s="115"/>
      <c r="K1114" s="115"/>
      <c r="L1114" s="115"/>
      <c r="M1114" s="176">
        <v>32111</v>
      </c>
      <c r="N1114" s="177"/>
      <c r="O1114" s="178" t="s">
        <v>40</v>
      </c>
      <c r="P1114" s="177" t="s">
        <v>139</v>
      </c>
      <c r="Q1114" s="287">
        <f t="shared" ref="Q1114:S1114" si="811">Q1115</f>
        <v>0</v>
      </c>
      <c r="R1114" s="287">
        <f t="shared" si="811"/>
        <v>0</v>
      </c>
      <c r="S1114" s="287">
        <f t="shared" si="811"/>
        <v>0</v>
      </c>
      <c r="T1114" s="213"/>
      <c r="U1114" s="97"/>
    </row>
    <row r="1115" spans="1:21" s="98" customFormat="1" ht="20.25" hidden="1" customHeight="1" x14ac:dyDescent="0.25">
      <c r="A1115" s="166" t="s">
        <v>334</v>
      </c>
      <c r="B1115" s="166"/>
      <c r="C1115" s="166"/>
      <c r="D1115" s="166"/>
      <c r="E1115" s="166"/>
      <c r="F1115" s="182" t="e">
        <f>+#REF!+#REF!+#REF!</f>
        <v>#REF!</v>
      </c>
      <c r="G1115" s="182" t="e">
        <f>+#REF!+#REF!+Q1115+R1115+S1115+#REF!</f>
        <v>#REF!</v>
      </c>
      <c r="H1115" s="183" t="e">
        <f>+#REF!+#REF!+#REF!+#REF!+#REF!</f>
        <v>#REF!</v>
      </c>
      <c r="I1115" s="108"/>
      <c r="J1115" s="115"/>
      <c r="K1115" s="115"/>
      <c r="L1115" s="115"/>
      <c r="M1115" s="9"/>
      <c r="N1115" s="155">
        <v>321110</v>
      </c>
      <c r="O1115" s="156" t="s">
        <v>40</v>
      </c>
      <c r="P1115" s="157" t="s">
        <v>139</v>
      </c>
      <c r="Q1115" s="289"/>
      <c r="R1115" s="289"/>
      <c r="S1115" s="289">
        <f>+Q1115+R1115</f>
        <v>0</v>
      </c>
      <c r="T1115" s="213"/>
      <c r="U1115" s="97"/>
    </row>
    <row r="1116" spans="1:21" s="98" customFormat="1" ht="20.25" hidden="1" customHeight="1" x14ac:dyDescent="0.25">
      <c r="A1116" s="167" t="s">
        <v>334</v>
      </c>
      <c r="B1116" s="167"/>
      <c r="C1116" s="167"/>
      <c r="D1116" s="167"/>
      <c r="E1116" s="180" t="s">
        <v>380</v>
      </c>
      <c r="F1116" s="182" t="e">
        <f>+#REF!+#REF!+#REF!</f>
        <v>#REF!</v>
      </c>
      <c r="G1116" s="182" t="e">
        <f>+#REF!+#REF!+Q1116+R1116+S1116+#REF!</f>
        <v>#REF!</v>
      </c>
      <c r="H1116" s="183" t="e">
        <f>+#REF!+#REF!+#REF!+#REF!+#REF!</f>
        <v>#REF!</v>
      </c>
      <c r="I1116" s="108"/>
      <c r="J1116" s="115"/>
      <c r="K1116" s="115"/>
      <c r="L1116" s="115"/>
      <c r="M1116" s="176">
        <v>32113</v>
      </c>
      <c r="N1116" s="177"/>
      <c r="O1116" s="178" t="s">
        <v>40</v>
      </c>
      <c r="P1116" s="177" t="s">
        <v>140</v>
      </c>
      <c r="Q1116" s="287">
        <v>0</v>
      </c>
      <c r="R1116" s="287">
        <v>0</v>
      </c>
      <c r="S1116" s="287">
        <v>0</v>
      </c>
      <c r="T1116" s="213"/>
      <c r="U1116" s="97"/>
    </row>
    <row r="1117" spans="1:21" s="98" customFormat="1" ht="20.25" hidden="1" customHeight="1" x14ac:dyDescent="0.25">
      <c r="A1117" s="166" t="s">
        <v>334</v>
      </c>
      <c r="B1117" s="166"/>
      <c r="C1117" s="166"/>
      <c r="D1117" s="166"/>
      <c r="E1117" s="166"/>
      <c r="F1117" s="182" t="e">
        <f>+#REF!+#REF!+#REF!</f>
        <v>#REF!</v>
      </c>
      <c r="G1117" s="182" t="e">
        <f>+#REF!+#REF!+Q1117+R1117+S1117+#REF!</f>
        <v>#REF!</v>
      </c>
      <c r="H1117" s="183" t="e">
        <f>+#REF!+#REF!+#REF!+#REF!+#REF!</f>
        <v>#REF!</v>
      </c>
      <c r="I1117" s="108"/>
      <c r="J1117" s="115"/>
      <c r="K1117" s="115"/>
      <c r="L1117" s="115"/>
      <c r="M1117" s="9"/>
      <c r="N1117" s="155">
        <v>321130</v>
      </c>
      <c r="O1117" s="156" t="s">
        <v>40</v>
      </c>
      <c r="P1117" s="157" t="s">
        <v>140</v>
      </c>
      <c r="Q1117" s="289"/>
      <c r="R1117" s="289"/>
      <c r="S1117" s="289">
        <f>+Q1117+R1117</f>
        <v>0</v>
      </c>
      <c r="T1117" s="213"/>
      <c r="U1117" s="97"/>
    </row>
    <row r="1118" spans="1:21" s="98" customFormat="1" ht="20.25" hidden="1" customHeight="1" x14ac:dyDescent="0.25">
      <c r="A1118" s="167" t="s">
        <v>334</v>
      </c>
      <c r="B1118" s="167"/>
      <c r="C1118" s="167"/>
      <c r="D1118" s="167"/>
      <c r="E1118" s="180" t="s">
        <v>380</v>
      </c>
      <c r="F1118" s="182" t="e">
        <f>+#REF!+#REF!+#REF!</f>
        <v>#REF!</v>
      </c>
      <c r="G1118" s="182" t="e">
        <f>+#REF!+#REF!+Q1118+R1118+S1118+#REF!</f>
        <v>#REF!</v>
      </c>
      <c r="H1118" s="183" t="e">
        <f>+#REF!+#REF!+#REF!+#REF!+#REF!</f>
        <v>#REF!</v>
      </c>
      <c r="I1118" s="108"/>
      <c r="J1118" s="115"/>
      <c r="K1118" s="115"/>
      <c r="L1118" s="115"/>
      <c r="M1118" s="176">
        <v>32115</v>
      </c>
      <c r="N1118" s="177"/>
      <c r="O1118" s="178" t="s">
        <v>40</v>
      </c>
      <c r="P1118" s="177" t="s">
        <v>141</v>
      </c>
      <c r="Q1118" s="287">
        <v>0</v>
      </c>
      <c r="R1118" s="287">
        <v>0</v>
      </c>
      <c r="S1118" s="287">
        <v>0</v>
      </c>
      <c r="T1118" s="213"/>
      <c r="U1118" s="97"/>
    </row>
    <row r="1119" spans="1:21" s="98" customFormat="1" ht="20.25" hidden="1" customHeight="1" x14ac:dyDescent="0.25">
      <c r="A1119" s="166" t="s">
        <v>334</v>
      </c>
      <c r="B1119" s="166"/>
      <c r="C1119" s="166"/>
      <c r="D1119" s="166"/>
      <c r="E1119" s="166"/>
      <c r="F1119" s="182" t="e">
        <f>+#REF!+#REF!+#REF!</f>
        <v>#REF!</v>
      </c>
      <c r="G1119" s="182" t="e">
        <f>+#REF!+#REF!+Q1119+R1119+S1119+#REF!</f>
        <v>#REF!</v>
      </c>
      <c r="H1119" s="183" t="e">
        <f>+#REF!+#REF!+#REF!+#REF!+#REF!</f>
        <v>#REF!</v>
      </c>
      <c r="I1119" s="108"/>
      <c r="J1119" s="115"/>
      <c r="K1119" s="115"/>
      <c r="L1119" s="115"/>
      <c r="M1119" s="9"/>
      <c r="N1119" s="155">
        <v>321150</v>
      </c>
      <c r="O1119" s="156" t="s">
        <v>40</v>
      </c>
      <c r="P1119" s="157" t="s">
        <v>141</v>
      </c>
      <c r="Q1119" s="289"/>
      <c r="R1119" s="289"/>
      <c r="S1119" s="289">
        <f>+Q1119+R1119</f>
        <v>0</v>
      </c>
      <c r="T1119" s="213"/>
      <c r="U1119" s="97"/>
    </row>
    <row r="1120" spans="1:21" s="98" customFormat="1" ht="20.25" hidden="1" customHeight="1" x14ac:dyDescent="0.25">
      <c r="A1120" s="167" t="s">
        <v>334</v>
      </c>
      <c r="B1120" s="167"/>
      <c r="C1120" s="167"/>
      <c r="D1120" s="167"/>
      <c r="E1120" s="180" t="s">
        <v>380</v>
      </c>
      <c r="F1120" s="182" t="e">
        <f>+#REF!+#REF!+#REF!</f>
        <v>#REF!</v>
      </c>
      <c r="G1120" s="182" t="e">
        <f>+#REF!+#REF!+Q1120+R1120+S1120+#REF!</f>
        <v>#REF!</v>
      </c>
      <c r="H1120" s="183" t="e">
        <f>+#REF!+#REF!+#REF!+#REF!+#REF!</f>
        <v>#REF!</v>
      </c>
      <c r="I1120" s="108"/>
      <c r="J1120" s="115"/>
      <c r="K1120" s="115"/>
      <c r="L1120" s="115"/>
      <c r="M1120" s="176">
        <v>32119</v>
      </c>
      <c r="N1120" s="177"/>
      <c r="O1120" s="178" t="s">
        <v>40</v>
      </c>
      <c r="P1120" s="177" t="s">
        <v>142</v>
      </c>
      <c r="Q1120" s="287">
        <v>0</v>
      </c>
      <c r="R1120" s="287">
        <v>0</v>
      </c>
      <c r="S1120" s="287">
        <v>0</v>
      </c>
      <c r="T1120" s="213"/>
      <c r="U1120" s="97"/>
    </row>
    <row r="1121" spans="1:21" s="98" customFormat="1" ht="20.25" hidden="1" customHeight="1" x14ac:dyDescent="0.25">
      <c r="A1121" s="166" t="s">
        <v>334</v>
      </c>
      <c r="B1121" s="166"/>
      <c r="C1121" s="166"/>
      <c r="D1121" s="166"/>
      <c r="E1121" s="166"/>
      <c r="F1121" s="182" t="e">
        <f>+#REF!+#REF!+#REF!</f>
        <v>#REF!</v>
      </c>
      <c r="G1121" s="182" t="e">
        <f>+#REF!+#REF!+Q1121+R1121+S1121+#REF!</f>
        <v>#REF!</v>
      </c>
      <c r="H1121" s="183" t="e">
        <f>+#REF!+#REF!+#REF!+#REF!+#REF!</f>
        <v>#REF!</v>
      </c>
      <c r="I1121" s="108"/>
      <c r="J1121" s="115"/>
      <c r="K1121" s="115"/>
      <c r="L1121" s="115"/>
      <c r="M1121" s="9"/>
      <c r="N1121" s="155">
        <v>321190</v>
      </c>
      <c r="O1121" s="156" t="s">
        <v>40</v>
      </c>
      <c r="P1121" s="157" t="s">
        <v>142</v>
      </c>
      <c r="Q1121" s="289"/>
      <c r="R1121" s="289"/>
      <c r="S1121" s="289">
        <f>+Q1121+R1121</f>
        <v>0</v>
      </c>
      <c r="T1121" s="213"/>
      <c r="U1121" s="97"/>
    </row>
    <row r="1122" spans="1:21" s="98" customFormat="1" ht="20.25" hidden="1" customHeight="1" x14ac:dyDescent="0.25">
      <c r="A1122" s="166" t="s">
        <v>334</v>
      </c>
      <c r="B1122" s="166"/>
      <c r="C1122" s="166"/>
      <c r="D1122" s="180" t="s">
        <v>379</v>
      </c>
      <c r="E1122" s="180" t="s">
        <v>380</v>
      </c>
      <c r="F1122" s="182" t="e">
        <f>+#REF!+#REF!+#REF!</f>
        <v>#REF!</v>
      </c>
      <c r="G1122" s="182" t="e">
        <f>+#REF!+#REF!+Q1122+R1122+S1122+#REF!</f>
        <v>#REF!</v>
      </c>
      <c r="H1122" s="183" t="e">
        <f>+#REF!+#REF!+#REF!+#REF!+#REF!</f>
        <v>#REF!</v>
      </c>
      <c r="I1122" s="108"/>
      <c r="J1122" s="115"/>
      <c r="K1122" s="115"/>
      <c r="L1122" s="115">
        <v>3213</v>
      </c>
      <c r="M1122" s="9"/>
      <c r="N1122" s="111"/>
      <c r="O1122" s="10" t="s">
        <v>40</v>
      </c>
      <c r="P1122" s="111" t="s">
        <v>146</v>
      </c>
      <c r="Q1122" s="286">
        <f t="shared" ref="Q1122:R1122" si="812">Q1123+Q1126</f>
        <v>0</v>
      </c>
      <c r="R1122" s="286">
        <f t="shared" si="812"/>
        <v>0</v>
      </c>
      <c r="S1122" s="286">
        <f t="shared" ref="S1122" si="813">S1123+S1126</f>
        <v>0</v>
      </c>
      <c r="T1122" s="213"/>
      <c r="U1122" s="97"/>
    </row>
    <row r="1123" spans="1:21" s="98" customFormat="1" ht="20.25" hidden="1" customHeight="1" x14ac:dyDescent="0.25">
      <c r="A1123" s="167" t="s">
        <v>334</v>
      </c>
      <c r="B1123" s="167"/>
      <c r="C1123" s="167"/>
      <c r="D1123" s="167"/>
      <c r="E1123" s="180" t="s">
        <v>380</v>
      </c>
      <c r="F1123" s="182" t="e">
        <f>+#REF!+#REF!+#REF!</f>
        <v>#REF!</v>
      </c>
      <c r="G1123" s="182" t="e">
        <f>+#REF!+#REF!+Q1123+R1123+S1123+#REF!</f>
        <v>#REF!</v>
      </c>
      <c r="H1123" s="183" t="e">
        <f>+#REF!+#REF!+#REF!+#REF!+#REF!</f>
        <v>#REF!</v>
      </c>
      <c r="I1123" s="108"/>
      <c r="J1123" s="115"/>
      <c r="K1123" s="115"/>
      <c r="L1123" s="115"/>
      <c r="M1123" s="176">
        <v>32131</v>
      </c>
      <c r="N1123" s="177"/>
      <c r="O1123" s="178" t="s">
        <v>40</v>
      </c>
      <c r="P1123" s="177" t="s">
        <v>147</v>
      </c>
      <c r="Q1123" s="287">
        <f t="shared" ref="Q1123:S1123" si="814">Q1124</f>
        <v>0</v>
      </c>
      <c r="R1123" s="287">
        <f t="shared" si="814"/>
        <v>0</v>
      </c>
      <c r="S1123" s="287">
        <f t="shared" si="814"/>
        <v>0</v>
      </c>
      <c r="T1123" s="213"/>
      <c r="U1123" s="97"/>
    </row>
    <row r="1124" spans="1:21" s="98" customFormat="1" ht="20.25" hidden="1" customHeight="1" x14ac:dyDescent="0.25">
      <c r="A1124" s="166" t="s">
        <v>334</v>
      </c>
      <c r="B1124" s="166"/>
      <c r="C1124" s="166"/>
      <c r="D1124" s="166"/>
      <c r="E1124" s="166"/>
      <c r="F1124" s="182" t="e">
        <f>+#REF!+#REF!+#REF!</f>
        <v>#REF!</v>
      </c>
      <c r="G1124" s="182" t="e">
        <f>+#REF!+#REF!+Q1124+R1124+S1124+#REF!</f>
        <v>#REF!</v>
      </c>
      <c r="H1124" s="183" t="e">
        <f>+#REF!+#REF!+#REF!+#REF!+#REF!</f>
        <v>#REF!</v>
      </c>
      <c r="I1124" s="108"/>
      <c r="J1124" s="115"/>
      <c r="K1124" s="115"/>
      <c r="L1124" s="115"/>
      <c r="M1124" s="9"/>
      <c r="N1124" s="155">
        <v>321310</v>
      </c>
      <c r="O1124" s="156" t="s">
        <v>40</v>
      </c>
      <c r="P1124" s="157" t="s">
        <v>148</v>
      </c>
      <c r="Q1124" s="289"/>
      <c r="R1124" s="289"/>
      <c r="S1124" s="289">
        <f t="shared" ref="S1124:S1125" si="815">+Q1124+R1124</f>
        <v>0</v>
      </c>
      <c r="T1124" s="213"/>
      <c r="U1124" s="97"/>
    </row>
    <row r="1125" spans="1:21" s="98" customFormat="1" ht="20.25" hidden="1" customHeight="1" x14ac:dyDescent="0.25">
      <c r="A1125" s="166" t="s">
        <v>334</v>
      </c>
      <c r="B1125" s="166"/>
      <c r="C1125" s="166"/>
      <c r="D1125" s="166"/>
      <c r="E1125" s="166"/>
      <c r="F1125" s="182" t="e">
        <f>+#REF!+#REF!+#REF!</f>
        <v>#REF!</v>
      </c>
      <c r="G1125" s="182" t="e">
        <f>+#REF!+#REF!+Q1125+R1125+S1125+#REF!</f>
        <v>#REF!</v>
      </c>
      <c r="H1125" s="183" t="e">
        <f>+#REF!+#REF!+#REF!+#REF!+#REF!</f>
        <v>#REF!</v>
      </c>
      <c r="I1125" s="108"/>
      <c r="J1125" s="115"/>
      <c r="K1125" s="115"/>
      <c r="L1125" s="115"/>
      <c r="M1125" s="9"/>
      <c r="N1125" s="155">
        <v>321311</v>
      </c>
      <c r="O1125" s="156" t="s">
        <v>40</v>
      </c>
      <c r="P1125" s="157" t="s">
        <v>149</v>
      </c>
      <c r="Q1125" s="289"/>
      <c r="R1125" s="289"/>
      <c r="S1125" s="289">
        <f t="shared" si="815"/>
        <v>0</v>
      </c>
      <c r="T1125" s="213"/>
      <c r="U1125" s="97"/>
    </row>
    <row r="1126" spans="1:21" s="98" customFormat="1" ht="20.25" hidden="1" customHeight="1" x14ac:dyDescent="0.25">
      <c r="A1126" s="167" t="s">
        <v>334</v>
      </c>
      <c r="B1126" s="167"/>
      <c r="C1126" s="167"/>
      <c r="D1126" s="167"/>
      <c r="E1126" s="180" t="s">
        <v>380</v>
      </c>
      <c r="F1126" s="182" t="e">
        <f>+#REF!+#REF!+#REF!</f>
        <v>#REF!</v>
      </c>
      <c r="G1126" s="182" t="e">
        <f>+#REF!+#REF!+Q1126+R1126+S1126+#REF!</f>
        <v>#REF!</v>
      </c>
      <c r="H1126" s="183" t="e">
        <f>+#REF!+#REF!+#REF!+#REF!+#REF!</f>
        <v>#REF!</v>
      </c>
      <c r="I1126" s="108"/>
      <c r="J1126" s="115"/>
      <c r="K1126" s="115"/>
      <c r="L1126" s="115"/>
      <c r="M1126" s="176">
        <v>32132</v>
      </c>
      <c r="N1126" s="177"/>
      <c r="O1126" s="178" t="s">
        <v>40</v>
      </c>
      <c r="P1126" s="177" t="s">
        <v>150</v>
      </c>
      <c r="Q1126" s="287">
        <v>0</v>
      </c>
      <c r="R1126" s="287">
        <v>0</v>
      </c>
      <c r="S1126" s="287">
        <v>0</v>
      </c>
      <c r="T1126" s="213"/>
      <c r="U1126" s="97"/>
    </row>
    <row r="1127" spans="1:21" s="98" customFormat="1" ht="20.25" hidden="1" customHeight="1" x14ac:dyDescent="0.25">
      <c r="A1127" s="166" t="s">
        <v>334</v>
      </c>
      <c r="B1127" s="166"/>
      <c r="C1127" s="166"/>
      <c r="D1127" s="166"/>
      <c r="E1127" s="166"/>
      <c r="F1127" s="182" t="e">
        <f>+#REF!+#REF!+#REF!</f>
        <v>#REF!</v>
      </c>
      <c r="G1127" s="182" t="e">
        <f>+#REF!+#REF!+Q1127+R1127+S1127+#REF!</f>
        <v>#REF!</v>
      </c>
      <c r="H1127" s="183" t="e">
        <f>+#REF!+#REF!+#REF!+#REF!+#REF!</f>
        <v>#REF!</v>
      </c>
      <c r="I1127" s="108"/>
      <c r="J1127" s="115"/>
      <c r="K1127" s="115"/>
      <c r="L1127" s="115"/>
      <c r="M1127" s="9"/>
      <c r="N1127" s="155">
        <v>321320</v>
      </c>
      <c r="O1127" s="156" t="s">
        <v>40</v>
      </c>
      <c r="P1127" s="157" t="s">
        <v>150</v>
      </c>
      <c r="Q1127" s="289"/>
      <c r="R1127" s="289"/>
      <c r="S1127" s="289">
        <f>+Q1127+R1127</f>
        <v>0</v>
      </c>
      <c r="T1127" s="213"/>
      <c r="U1127" s="97"/>
    </row>
    <row r="1128" spans="1:21" s="194" customFormat="1" ht="20.25" hidden="1" customHeight="1" x14ac:dyDescent="0.25">
      <c r="A1128" s="172" t="s">
        <v>334</v>
      </c>
      <c r="B1128" s="172"/>
      <c r="C1128" s="195" t="s">
        <v>376</v>
      </c>
      <c r="D1128" s="195" t="s">
        <v>379</v>
      </c>
      <c r="E1128" s="195" t="s">
        <v>380</v>
      </c>
      <c r="F1128" s="187" t="e">
        <f>+#REF!+#REF!+#REF!</f>
        <v>#REF!</v>
      </c>
      <c r="G1128" s="187" t="e">
        <f>+#REF!+#REF!+Q1128+R1128+S1128+#REF!</f>
        <v>#REF!</v>
      </c>
      <c r="H1128" s="188" t="e">
        <f>+#REF!+#REF!+#REF!+#REF!+#REF!</f>
        <v>#REF!</v>
      </c>
      <c r="I1128" s="108"/>
      <c r="J1128" s="115"/>
      <c r="K1128" s="115">
        <v>322</v>
      </c>
      <c r="L1128" s="115"/>
      <c r="M1128" s="115"/>
      <c r="N1128" s="116"/>
      <c r="O1128" s="10" t="s">
        <v>40</v>
      </c>
      <c r="P1128" s="111" t="s">
        <v>151</v>
      </c>
      <c r="Q1128" s="286">
        <f t="shared" ref="Q1128:R1128" si="816">Q1129+Q1139+Q1144</f>
        <v>1380</v>
      </c>
      <c r="R1128" s="286">
        <f t="shared" si="816"/>
        <v>-440</v>
      </c>
      <c r="S1128" s="286">
        <f t="shared" ref="S1128" si="817">S1129+S1139+S1144</f>
        <v>940</v>
      </c>
      <c r="T1128" s="213"/>
      <c r="U1128" s="97"/>
    </row>
    <row r="1129" spans="1:21" s="98" customFormat="1" ht="20.25" hidden="1" customHeight="1" x14ac:dyDescent="0.25">
      <c r="A1129" s="166" t="s">
        <v>334</v>
      </c>
      <c r="B1129" s="166"/>
      <c r="C1129" s="166"/>
      <c r="D1129" s="180" t="s">
        <v>379</v>
      </c>
      <c r="E1129" s="180" t="s">
        <v>380</v>
      </c>
      <c r="F1129" s="182" t="e">
        <f>+#REF!+#REF!+#REF!</f>
        <v>#REF!</v>
      </c>
      <c r="G1129" s="182" t="e">
        <f>+#REF!+#REF!+Q1129+R1129+S1129+#REF!</f>
        <v>#REF!</v>
      </c>
      <c r="H1129" s="183" t="e">
        <f>+#REF!+#REF!+#REF!+#REF!+#REF!</f>
        <v>#REF!</v>
      </c>
      <c r="I1129" s="108"/>
      <c r="J1129" s="115"/>
      <c r="K1129" s="115"/>
      <c r="L1129" s="115">
        <v>3221</v>
      </c>
      <c r="M1129" s="9"/>
      <c r="N1129" s="111"/>
      <c r="O1129" s="10" t="s">
        <v>40</v>
      </c>
      <c r="P1129" s="111" t="s">
        <v>152</v>
      </c>
      <c r="Q1129" s="286">
        <f t="shared" ref="Q1129:R1129" si="818">Q1130+Q1135+Q1137+Q1133</f>
        <v>350</v>
      </c>
      <c r="R1129" s="286">
        <f t="shared" si="818"/>
        <v>-90</v>
      </c>
      <c r="S1129" s="286">
        <f t="shared" ref="S1129" si="819">S1130+S1135+S1137+S1133</f>
        <v>260</v>
      </c>
      <c r="T1129" s="213"/>
      <c r="U1129" s="97"/>
    </row>
    <row r="1130" spans="1:21" s="98" customFormat="1" ht="20.25" hidden="1" customHeight="1" x14ac:dyDescent="0.25">
      <c r="A1130" s="167" t="s">
        <v>334</v>
      </c>
      <c r="B1130" s="167"/>
      <c r="C1130" s="167"/>
      <c r="D1130" s="167"/>
      <c r="E1130" s="180" t="s">
        <v>380</v>
      </c>
      <c r="F1130" s="182" t="e">
        <f>+#REF!+#REF!+#REF!</f>
        <v>#REF!</v>
      </c>
      <c r="G1130" s="182" t="e">
        <f>+#REF!+#REF!+Q1130+R1130+S1130+#REF!</f>
        <v>#REF!</v>
      </c>
      <c r="H1130" s="183" t="e">
        <f>+#REF!+#REF!+#REF!+#REF!+#REF!</f>
        <v>#REF!</v>
      </c>
      <c r="I1130" s="108"/>
      <c r="J1130" s="115"/>
      <c r="K1130" s="115"/>
      <c r="L1130" s="115"/>
      <c r="M1130" s="176">
        <v>32211</v>
      </c>
      <c r="N1130" s="177"/>
      <c r="O1130" s="178" t="s">
        <v>40</v>
      </c>
      <c r="P1130" s="177" t="s">
        <v>153</v>
      </c>
      <c r="Q1130" s="287">
        <f t="shared" ref="Q1130:R1130" si="820">Q1132+Q1131</f>
        <v>100</v>
      </c>
      <c r="R1130" s="287">
        <f t="shared" si="820"/>
        <v>-20</v>
      </c>
      <c r="S1130" s="287">
        <f t="shared" ref="S1130" si="821">S1132+S1131</f>
        <v>80</v>
      </c>
      <c r="T1130" s="213"/>
      <c r="U1130" s="97"/>
    </row>
    <row r="1131" spans="1:21" s="98" customFormat="1" ht="20.25" hidden="1" customHeight="1" x14ac:dyDescent="0.25">
      <c r="A1131" s="166" t="s">
        <v>334</v>
      </c>
      <c r="B1131" s="166"/>
      <c r="C1131" s="166"/>
      <c r="D1131" s="166"/>
      <c r="E1131" s="166"/>
      <c r="F1131" s="182" t="e">
        <f>+#REF!+#REF!+#REF!</f>
        <v>#REF!</v>
      </c>
      <c r="G1131" s="182" t="e">
        <f>+#REF!+#REF!+Q1131+R1131+S1131+#REF!</f>
        <v>#REF!</v>
      </c>
      <c r="H1131" s="183" t="e">
        <f>+#REF!+#REF!+#REF!+#REF!+#REF!</f>
        <v>#REF!</v>
      </c>
      <c r="I1131" s="108"/>
      <c r="J1131" s="115"/>
      <c r="K1131" s="115"/>
      <c r="L1131" s="115"/>
      <c r="M1131" s="9"/>
      <c r="N1131" s="155">
        <v>322110</v>
      </c>
      <c r="O1131" s="156" t="s">
        <v>40</v>
      </c>
      <c r="P1131" s="157" t="s">
        <v>153</v>
      </c>
      <c r="Q1131" s="289">
        <v>100</v>
      </c>
      <c r="R1131" s="289">
        <v>-20</v>
      </c>
      <c r="S1131" s="289">
        <f t="shared" ref="S1131:S1132" si="822">+Q1131+R1131</f>
        <v>80</v>
      </c>
      <c r="T1131" s="213"/>
      <c r="U1131" s="97"/>
    </row>
    <row r="1132" spans="1:21" s="98" customFormat="1" ht="20.25" hidden="1" customHeight="1" x14ac:dyDescent="0.25">
      <c r="A1132" s="166" t="s">
        <v>334</v>
      </c>
      <c r="B1132" s="166"/>
      <c r="C1132" s="166"/>
      <c r="D1132" s="166"/>
      <c r="E1132" s="166"/>
      <c r="F1132" s="182" t="e">
        <f>+#REF!+#REF!+#REF!</f>
        <v>#REF!</v>
      </c>
      <c r="G1132" s="182" t="e">
        <f>+#REF!+#REF!+Q1132+R1132+S1132+#REF!</f>
        <v>#REF!</v>
      </c>
      <c r="H1132" s="183" t="e">
        <f>+#REF!+#REF!+#REF!+#REF!+#REF!</f>
        <v>#REF!</v>
      </c>
      <c r="I1132" s="108"/>
      <c r="J1132" s="115"/>
      <c r="K1132" s="115"/>
      <c r="L1132" s="115"/>
      <c r="M1132" s="9"/>
      <c r="N1132" s="155">
        <v>322111</v>
      </c>
      <c r="O1132" s="156" t="s">
        <v>40</v>
      </c>
      <c r="P1132" s="157" t="s">
        <v>155</v>
      </c>
      <c r="Q1132" s="289">
        <v>0</v>
      </c>
      <c r="R1132" s="289"/>
      <c r="S1132" s="289">
        <f t="shared" si="822"/>
        <v>0</v>
      </c>
      <c r="T1132" s="213"/>
      <c r="U1132" s="97"/>
    </row>
    <row r="1133" spans="1:21" s="98" customFormat="1" ht="20.25" hidden="1" customHeight="1" x14ac:dyDescent="0.25">
      <c r="A1133" s="167" t="s">
        <v>334</v>
      </c>
      <c r="B1133" s="167"/>
      <c r="C1133" s="167"/>
      <c r="D1133" s="167"/>
      <c r="E1133" s="180" t="s">
        <v>380</v>
      </c>
      <c r="F1133" s="182" t="e">
        <f>+#REF!+#REF!+#REF!</f>
        <v>#REF!</v>
      </c>
      <c r="G1133" s="182" t="e">
        <f>+#REF!+#REF!+Q1133+R1133+S1133+#REF!</f>
        <v>#REF!</v>
      </c>
      <c r="H1133" s="183" t="e">
        <f>+#REF!+#REF!+#REF!+#REF!+#REF!</f>
        <v>#REF!</v>
      </c>
      <c r="I1133" s="108"/>
      <c r="J1133" s="115"/>
      <c r="K1133" s="115"/>
      <c r="L1133" s="115"/>
      <c r="M1133" s="176">
        <v>32212</v>
      </c>
      <c r="N1133" s="177"/>
      <c r="O1133" s="178" t="s">
        <v>40</v>
      </c>
      <c r="P1133" s="177" t="s">
        <v>160</v>
      </c>
      <c r="Q1133" s="287">
        <v>0</v>
      </c>
      <c r="R1133" s="287">
        <v>0</v>
      </c>
      <c r="S1133" s="287">
        <v>0</v>
      </c>
      <c r="T1133" s="213"/>
      <c r="U1133" s="97"/>
    </row>
    <row r="1134" spans="1:21" s="98" customFormat="1" ht="20.25" hidden="1" customHeight="1" x14ac:dyDescent="0.25">
      <c r="A1134" s="166" t="s">
        <v>334</v>
      </c>
      <c r="B1134" s="166"/>
      <c r="C1134" s="166"/>
      <c r="D1134" s="166"/>
      <c r="E1134" s="166"/>
      <c r="F1134" s="182" t="e">
        <f>+#REF!+#REF!+#REF!</f>
        <v>#REF!</v>
      </c>
      <c r="G1134" s="182" t="e">
        <f>+#REF!+#REF!+Q1134+R1134+S1134+#REF!</f>
        <v>#REF!</v>
      </c>
      <c r="H1134" s="183" t="e">
        <f>+#REF!+#REF!+#REF!+#REF!+#REF!</f>
        <v>#REF!</v>
      </c>
      <c r="I1134" s="108"/>
      <c r="J1134" s="115"/>
      <c r="K1134" s="115"/>
      <c r="L1134" s="115"/>
      <c r="M1134" s="9"/>
      <c r="N1134" s="155">
        <v>322120</v>
      </c>
      <c r="O1134" s="156" t="s">
        <v>40</v>
      </c>
      <c r="P1134" s="157" t="s">
        <v>160</v>
      </c>
      <c r="Q1134" s="289">
        <v>0</v>
      </c>
      <c r="R1134" s="289"/>
      <c r="S1134" s="289">
        <f>+Q1134+R1134</f>
        <v>0</v>
      </c>
      <c r="T1134" s="213"/>
      <c r="U1134" s="97"/>
    </row>
    <row r="1135" spans="1:21" s="98" customFormat="1" ht="20.25" hidden="1" customHeight="1" x14ac:dyDescent="0.25">
      <c r="A1135" s="167" t="s">
        <v>334</v>
      </c>
      <c r="B1135" s="167"/>
      <c r="C1135" s="167"/>
      <c r="D1135" s="167"/>
      <c r="E1135" s="180" t="s">
        <v>380</v>
      </c>
      <c r="F1135" s="182" t="e">
        <f>+#REF!+#REF!+#REF!</f>
        <v>#REF!</v>
      </c>
      <c r="G1135" s="182" t="e">
        <f>+#REF!+#REF!+Q1135+R1135+S1135+#REF!</f>
        <v>#REF!</v>
      </c>
      <c r="H1135" s="183" t="e">
        <f>+#REF!+#REF!+#REF!+#REF!+#REF!</f>
        <v>#REF!</v>
      </c>
      <c r="I1135" s="108"/>
      <c r="J1135" s="115"/>
      <c r="K1135" s="115"/>
      <c r="L1135" s="115"/>
      <c r="M1135" s="176">
        <v>32214</v>
      </c>
      <c r="N1135" s="177"/>
      <c r="O1135" s="178" t="s">
        <v>40</v>
      </c>
      <c r="P1135" s="177" t="s">
        <v>161</v>
      </c>
      <c r="Q1135" s="287">
        <f t="shared" ref="Q1135:S1135" si="823">Q1136</f>
        <v>120</v>
      </c>
      <c r="R1135" s="287">
        <f t="shared" si="823"/>
        <v>-40</v>
      </c>
      <c r="S1135" s="287">
        <f t="shared" si="823"/>
        <v>80</v>
      </c>
      <c r="T1135" s="213"/>
      <c r="U1135" s="97"/>
    </row>
    <row r="1136" spans="1:21" s="98" customFormat="1" ht="20.25" hidden="1" customHeight="1" x14ac:dyDescent="0.25">
      <c r="A1136" s="166" t="s">
        <v>334</v>
      </c>
      <c r="B1136" s="166"/>
      <c r="C1136" s="166"/>
      <c r="D1136" s="166"/>
      <c r="E1136" s="166"/>
      <c r="F1136" s="182" t="e">
        <f>+#REF!+#REF!+#REF!</f>
        <v>#REF!</v>
      </c>
      <c r="G1136" s="182" t="e">
        <f>+#REF!+#REF!+Q1136+R1136+S1136+#REF!</f>
        <v>#REF!</v>
      </c>
      <c r="H1136" s="183" t="e">
        <f>+#REF!+#REF!+#REF!+#REF!+#REF!</f>
        <v>#REF!</v>
      </c>
      <c r="I1136" s="108"/>
      <c r="J1136" s="115"/>
      <c r="K1136" s="115"/>
      <c r="L1136" s="115"/>
      <c r="M1136" s="9"/>
      <c r="N1136" s="155">
        <v>322140</v>
      </c>
      <c r="O1136" s="156" t="s">
        <v>40</v>
      </c>
      <c r="P1136" s="157" t="s">
        <v>161</v>
      </c>
      <c r="Q1136" s="289">
        <v>120</v>
      </c>
      <c r="R1136" s="289">
        <v>-40</v>
      </c>
      <c r="S1136" s="289">
        <f>+Q1136+R1136</f>
        <v>80</v>
      </c>
      <c r="T1136" s="213"/>
      <c r="U1136" s="97"/>
    </row>
    <row r="1137" spans="1:21" s="98" customFormat="1" ht="20.25" hidden="1" customHeight="1" x14ac:dyDescent="0.25">
      <c r="A1137" s="167" t="s">
        <v>334</v>
      </c>
      <c r="B1137" s="167"/>
      <c r="C1137" s="167"/>
      <c r="D1137" s="167"/>
      <c r="E1137" s="180" t="s">
        <v>380</v>
      </c>
      <c r="F1137" s="182" t="e">
        <f>+#REF!+#REF!+#REF!</f>
        <v>#REF!</v>
      </c>
      <c r="G1137" s="182" t="e">
        <f>+#REF!+#REF!+Q1137+R1137+S1137+#REF!</f>
        <v>#REF!</v>
      </c>
      <c r="H1137" s="183" t="e">
        <f>+#REF!+#REF!+#REF!+#REF!+#REF!</f>
        <v>#REF!</v>
      </c>
      <c r="I1137" s="108"/>
      <c r="J1137" s="115"/>
      <c r="K1137" s="115"/>
      <c r="L1137" s="115"/>
      <c r="M1137" s="176">
        <v>32216</v>
      </c>
      <c r="N1137" s="177"/>
      <c r="O1137" s="178" t="s">
        <v>40</v>
      </c>
      <c r="P1137" s="177" t="s">
        <v>162</v>
      </c>
      <c r="Q1137" s="287">
        <f t="shared" ref="Q1137:S1137" si="824">Q1138</f>
        <v>130</v>
      </c>
      <c r="R1137" s="287">
        <f t="shared" si="824"/>
        <v>-30</v>
      </c>
      <c r="S1137" s="287">
        <f t="shared" si="824"/>
        <v>100</v>
      </c>
      <c r="T1137" s="213"/>
      <c r="U1137" s="97"/>
    </row>
    <row r="1138" spans="1:21" s="98" customFormat="1" ht="20.25" hidden="1" customHeight="1" x14ac:dyDescent="0.25">
      <c r="A1138" s="166" t="s">
        <v>334</v>
      </c>
      <c r="B1138" s="166"/>
      <c r="C1138" s="166"/>
      <c r="D1138" s="166"/>
      <c r="E1138" s="166"/>
      <c r="F1138" s="182" t="e">
        <f>+#REF!+#REF!+#REF!</f>
        <v>#REF!</v>
      </c>
      <c r="G1138" s="182" t="e">
        <f>+#REF!+#REF!+Q1138+R1138+S1138+#REF!</f>
        <v>#REF!</v>
      </c>
      <c r="H1138" s="183" t="e">
        <f>+#REF!+#REF!+#REF!+#REF!+#REF!</f>
        <v>#REF!</v>
      </c>
      <c r="I1138" s="108"/>
      <c r="J1138" s="115"/>
      <c r="K1138" s="115"/>
      <c r="L1138" s="115"/>
      <c r="M1138" s="9"/>
      <c r="N1138" s="155">
        <v>322160</v>
      </c>
      <c r="O1138" s="156" t="s">
        <v>40</v>
      </c>
      <c r="P1138" s="157" t="s">
        <v>162</v>
      </c>
      <c r="Q1138" s="289">
        <v>130</v>
      </c>
      <c r="R1138" s="289">
        <v>-30</v>
      </c>
      <c r="S1138" s="289">
        <f>+Q1138+R1138</f>
        <v>100</v>
      </c>
      <c r="T1138" s="213"/>
      <c r="U1138" s="97"/>
    </row>
    <row r="1139" spans="1:21" s="98" customFormat="1" ht="20.25" hidden="1" customHeight="1" x14ac:dyDescent="0.25">
      <c r="A1139" s="166" t="s">
        <v>334</v>
      </c>
      <c r="B1139" s="166"/>
      <c r="C1139" s="166"/>
      <c r="D1139" s="180" t="s">
        <v>379</v>
      </c>
      <c r="E1139" s="180" t="s">
        <v>380</v>
      </c>
      <c r="F1139" s="182" t="e">
        <f>+#REF!+#REF!+#REF!</f>
        <v>#REF!</v>
      </c>
      <c r="G1139" s="182" t="e">
        <f>+#REF!+#REF!+Q1139+R1139+S1139+#REF!</f>
        <v>#REF!</v>
      </c>
      <c r="H1139" s="183" t="e">
        <f>+#REF!+#REF!+#REF!+#REF!+#REF!</f>
        <v>#REF!</v>
      </c>
      <c r="I1139" s="108"/>
      <c r="J1139" s="115"/>
      <c r="K1139" s="115"/>
      <c r="L1139" s="115">
        <v>3222</v>
      </c>
      <c r="M1139" s="9"/>
      <c r="N1139" s="111"/>
      <c r="O1139" s="10" t="s">
        <v>40</v>
      </c>
      <c r="P1139" s="111" t="s">
        <v>164</v>
      </c>
      <c r="Q1139" s="286">
        <f t="shared" ref="Q1139:R1139" si="825">Q1140+Q1142</f>
        <v>80</v>
      </c>
      <c r="R1139" s="286">
        <f t="shared" si="825"/>
        <v>-80</v>
      </c>
      <c r="S1139" s="286">
        <f t="shared" ref="S1139" si="826">S1140+S1142</f>
        <v>0</v>
      </c>
      <c r="T1139" s="213"/>
      <c r="U1139" s="97"/>
    </row>
    <row r="1140" spans="1:21" s="98" customFormat="1" ht="20.25" hidden="1" customHeight="1" x14ac:dyDescent="0.25">
      <c r="A1140" s="167" t="s">
        <v>334</v>
      </c>
      <c r="B1140" s="167"/>
      <c r="C1140" s="167"/>
      <c r="D1140" s="167"/>
      <c r="E1140" s="180" t="s">
        <v>380</v>
      </c>
      <c r="F1140" s="182" t="e">
        <f>+#REF!+#REF!+#REF!</f>
        <v>#REF!</v>
      </c>
      <c r="G1140" s="182" t="e">
        <f>+#REF!+#REF!+Q1140+R1140+S1140+#REF!</f>
        <v>#REF!</v>
      </c>
      <c r="H1140" s="183" t="e">
        <f>+#REF!+#REF!+#REF!+#REF!+#REF!</f>
        <v>#REF!</v>
      </c>
      <c r="I1140" s="108"/>
      <c r="J1140" s="115"/>
      <c r="K1140" s="115"/>
      <c r="L1140" s="115"/>
      <c r="M1140" s="176">
        <v>32221</v>
      </c>
      <c r="N1140" s="177"/>
      <c r="O1140" s="178" t="s">
        <v>40</v>
      </c>
      <c r="P1140" s="177" t="s">
        <v>165</v>
      </c>
      <c r="Q1140" s="287">
        <f t="shared" ref="Q1140:S1140" si="827">Q1141</f>
        <v>0</v>
      </c>
      <c r="R1140" s="287">
        <f t="shared" si="827"/>
        <v>0</v>
      </c>
      <c r="S1140" s="287">
        <f t="shared" si="827"/>
        <v>0</v>
      </c>
      <c r="T1140" s="213"/>
      <c r="U1140" s="97"/>
    </row>
    <row r="1141" spans="1:21" s="98" customFormat="1" ht="20.25" hidden="1" customHeight="1" x14ac:dyDescent="0.25">
      <c r="A1141" s="166" t="s">
        <v>334</v>
      </c>
      <c r="B1141" s="166"/>
      <c r="C1141" s="166"/>
      <c r="D1141" s="166"/>
      <c r="E1141" s="166"/>
      <c r="F1141" s="182" t="e">
        <f>+#REF!+#REF!+#REF!</f>
        <v>#REF!</v>
      </c>
      <c r="G1141" s="182" t="e">
        <f>+#REF!+#REF!+Q1141+R1141+S1141+#REF!</f>
        <v>#REF!</v>
      </c>
      <c r="H1141" s="183" t="e">
        <f>+#REF!+#REF!+#REF!+#REF!+#REF!</f>
        <v>#REF!</v>
      </c>
      <c r="I1141" s="108"/>
      <c r="J1141" s="115"/>
      <c r="K1141" s="115"/>
      <c r="L1141" s="115"/>
      <c r="M1141" s="9"/>
      <c r="N1141" s="155">
        <v>322210</v>
      </c>
      <c r="O1141" s="156" t="s">
        <v>40</v>
      </c>
      <c r="P1141" s="157" t="s">
        <v>165</v>
      </c>
      <c r="Q1141" s="289"/>
      <c r="R1141" s="289"/>
      <c r="S1141" s="289">
        <f>+Q1141+R1141</f>
        <v>0</v>
      </c>
      <c r="T1141" s="213"/>
      <c r="U1141" s="97"/>
    </row>
    <row r="1142" spans="1:21" s="98" customFormat="1" ht="20.25" hidden="1" customHeight="1" x14ac:dyDescent="0.25">
      <c r="A1142" s="167" t="s">
        <v>334</v>
      </c>
      <c r="B1142" s="167"/>
      <c r="C1142" s="167"/>
      <c r="D1142" s="167"/>
      <c r="E1142" s="180" t="s">
        <v>380</v>
      </c>
      <c r="F1142" s="182" t="e">
        <f>+#REF!+#REF!+#REF!</f>
        <v>#REF!</v>
      </c>
      <c r="G1142" s="182" t="e">
        <f>+#REF!+#REF!+Q1142+R1142+S1142+#REF!</f>
        <v>#REF!</v>
      </c>
      <c r="H1142" s="183" t="e">
        <f>+#REF!+#REF!+#REF!+#REF!+#REF!</f>
        <v>#REF!</v>
      </c>
      <c r="I1142" s="108"/>
      <c r="J1142" s="115"/>
      <c r="K1142" s="115"/>
      <c r="L1142" s="115"/>
      <c r="M1142" s="176">
        <v>32222</v>
      </c>
      <c r="N1142" s="177"/>
      <c r="O1142" s="178" t="s">
        <v>40</v>
      </c>
      <c r="P1142" s="177" t="s">
        <v>167</v>
      </c>
      <c r="Q1142" s="287">
        <f t="shared" ref="Q1142:S1142" si="828">Q1143</f>
        <v>80</v>
      </c>
      <c r="R1142" s="287">
        <f t="shared" si="828"/>
        <v>-80</v>
      </c>
      <c r="S1142" s="287">
        <f t="shared" si="828"/>
        <v>0</v>
      </c>
      <c r="T1142" s="213"/>
      <c r="U1142" s="97"/>
    </row>
    <row r="1143" spans="1:21" s="98" customFormat="1" ht="20.25" hidden="1" customHeight="1" x14ac:dyDescent="0.25">
      <c r="A1143" s="166" t="s">
        <v>334</v>
      </c>
      <c r="B1143" s="166"/>
      <c r="C1143" s="166"/>
      <c r="D1143" s="166"/>
      <c r="E1143" s="166"/>
      <c r="F1143" s="182" t="e">
        <f>+#REF!+#REF!+#REF!</f>
        <v>#REF!</v>
      </c>
      <c r="G1143" s="182" t="e">
        <f>+#REF!+#REF!+Q1143+R1143+S1143+#REF!</f>
        <v>#REF!</v>
      </c>
      <c r="H1143" s="183" t="e">
        <f>+#REF!+#REF!+#REF!+#REF!+#REF!</f>
        <v>#REF!</v>
      </c>
      <c r="I1143" s="108"/>
      <c r="J1143" s="115"/>
      <c r="K1143" s="115"/>
      <c r="L1143" s="115"/>
      <c r="M1143" s="9"/>
      <c r="N1143" s="155">
        <v>322220</v>
      </c>
      <c r="O1143" s="156" t="s">
        <v>40</v>
      </c>
      <c r="P1143" s="157" t="s">
        <v>167</v>
      </c>
      <c r="Q1143" s="289">
        <v>80</v>
      </c>
      <c r="R1143" s="289">
        <v>-80</v>
      </c>
      <c r="S1143" s="289">
        <f>+Q1143+R1143</f>
        <v>0</v>
      </c>
      <c r="T1143" s="213"/>
      <c r="U1143" s="97"/>
    </row>
    <row r="1144" spans="1:21" s="98" customFormat="1" ht="20.25" hidden="1" customHeight="1" x14ac:dyDescent="0.25">
      <c r="A1144" s="166" t="s">
        <v>334</v>
      </c>
      <c r="B1144" s="166"/>
      <c r="C1144" s="166"/>
      <c r="D1144" s="180" t="s">
        <v>379</v>
      </c>
      <c r="E1144" s="180" t="s">
        <v>380</v>
      </c>
      <c r="F1144" s="182" t="e">
        <f>+#REF!+#REF!+#REF!</f>
        <v>#REF!</v>
      </c>
      <c r="G1144" s="182" t="e">
        <f>+#REF!+#REF!+Q1144+R1144+S1144+#REF!</f>
        <v>#REF!</v>
      </c>
      <c r="H1144" s="183" t="e">
        <f>+#REF!+#REF!+#REF!+#REF!+#REF!</f>
        <v>#REF!</v>
      </c>
      <c r="I1144" s="108"/>
      <c r="J1144" s="115"/>
      <c r="K1144" s="115"/>
      <c r="L1144" s="115">
        <v>3223</v>
      </c>
      <c r="M1144" s="9"/>
      <c r="N1144" s="111"/>
      <c r="O1144" s="10" t="s">
        <v>40</v>
      </c>
      <c r="P1144" s="111" t="s">
        <v>170</v>
      </c>
      <c r="Q1144" s="286">
        <f t="shared" ref="Q1144:R1144" si="829">Q1145+Q1148+Q1150</f>
        <v>950</v>
      </c>
      <c r="R1144" s="286">
        <f t="shared" si="829"/>
        <v>-270</v>
      </c>
      <c r="S1144" s="286">
        <f t="shared" ref="S1144" si="830">S1145+S1148+S1150</f>
        <v>680</v>
      </c>
      <c r="T1144" s="213"/>
      <c r="U1144" s="97"/>
    </row>
    <row r="1145" spans="1:21" s="98" customFormat="1" ht="20.25" hidden="1" customHeight="1" x14ac:dyDescent="0.25">
      <c r="A1145" s="167" t="s">
        <v>334</v>
      </c>
      <c r="B1145" s="167"/>
      <c r="C1145" s="167"/>
      <c r="D1145" s="167"/>
      <c r="E1145" s="180" t="s">
        <v>380</v>
      </c>
      <c r="F1145" s="182" t="e">
        <f>+#REF!+#REF!+#REF!</f>
        <v>#REF!</v>
      </c>
      <c r="G1145" s="182" t="e">
        <f>+#REF!+#REF!+Q1145+R1145+S1145+#REF!</f>
        <v>#REF!</v>
      </c>
      <c r="H1145" s="183" t="e">
        <f>+#REF!+#REF!+#REF!+#REF!+#REF!</f>
        <v>#REF!</v>
      </c>
      <c r="I1145" s="108"/>
      <c r="J1145" s="115"/>
      <c r="K1145" s="115"/>
      <c r="L1145" s="115"/>
      <c r="M1145" s="176">
        <v>32231</v>
      </c>
      <c r="N1145" s="177"/>
      <c r="O1145" s="178" t="s">
        <v>40</v>
      </c>
      <c r="P1145" s="177" t="s">
        <v>171</v>
      </c>
      <c r="Q1145" s="287">
        <f t="shared" ref="Q1145:R1145" si="831">Q1146+Q1147</f>
        <v>700</v>
      </c>
      <c r="R1145" s="287">
        <f t="shared" si="831"/>
        <v>-150</v>
      </c>
      <c r="S1145" s="287">
        <f t="shared" ref="S1145" si="832">S1146+S1147</f>
        <v>550</v>
      </c>
      <c r="T1145" s="213"/>
      <c r="U1145" s="97"/>
    </row>
    <row r="1146" spans="1:21" s="98" customFormat="1" ht="20.25" hidden="1" customHeight="1" x14ac:dyDescent="0.25">
      <c r="A1146" s="166" t="s">
        <v>334</v>
      </c>
      <c r="B1146" s="166"/>
      <c r="C1146" s="166"/>
      <c r="D1146" s="166"/>
      <c r="E1146" s="166"/>
      <c r="F1146" s="182" t="e">
        <f>+#REF!+#REF!+#REF!</f>
        <v>#REF!</v>
      </c>
      <c r="G1146" s="182" t="e">
        <f>+#REF!+#REF!+Q1146+R1146+S1146+#REF!</f>
        <v>#REF!</v>
      </c>
      <c r="H1146" s="183" t="e">
        <f>+#REF!+#REF!+#REF!+#REF!+#REF!</f>
        <v>#REF!</v>
      </c>
      <c r="I1146" s="108"/>
      <c r="J1146" s="115"/>
      <c r="K1146" s="115"/>
      <c r="L1146" s="115"/>
      <c r="M1146" s="9"/>
      <c r="N1146" s="155">
        <v>322310</v>
      </c>
      <c r="O1146" s="156" t="s">
        <v>40</v>
      </c>
      <c r="P1146" s="157" t="s">
        <v>171</v>
      </c>
      <c r="Q1146" s="289">
        <v>700</v>
      </c>
      <c r="R1146" s="289">
        <v>-150</v>
      </c>
      <c r="S1146" s="289">
        <f t="shared" ref="S1146:S1147" si="833">+Q1146+R1146</f>
        <v>550</v>
      </c>
      <c r="T1146" s="213"/>
      <c r="U1146" s="97"/>
    </row>
    <row r="1147" spans="1:21" s="98" customFormat="1" ht="20.25" hidden="1" customHeight="1" x14ac:dyDescent="0.25">
      <c r="A1147" s="166" t="s">
        <v>334</v>
      </c>
      <c r="B1147" s="166"/>
      <c r="C1147" s="166"/>
      <c r="D1147" s="166"/>
      <c r="E1147" s="166"/>
      <c r="F1147" s="182" t="e">
        <f>+#REF!+#REF!+#REF!</f>
        <v>#REF!</v>
      </c>
      <c r="G1147" s="182" t="e">
        <f>+#REF!+#REF!+Q1147+R1147+S1147+#REF!</f>
        <v>#REF!</v>
      </c>
      <c r="H1147" s="183" t="e">
        <f>+#REF!+#REF!+#REF!+#REF!+#REF!</f>
        <v>#REF!</v>
      </c>
      <c r="I1147" s="108"/>
      <c r="J1147" s="115"/>
      <c r="K1147" s="115"/>
      <c r="L1147" s="115"/>
      <c r="M1147" s="9"/>
      <c r="N1147" s="155">
        <v>322311</v>
      </c>
      <c r="O1147" s="156" t="s">
        <v>40</v>
      </c>
      <c r="P1147" s="157" t="s">
        <v>262</v>
      </c>
      <c r="Q1147" s="289">
        <v>0</v>
      </c>
      <c r="R1147" s="289"/>
      <c r="S1147" s="289">
        <f t="shared" si="833"/>
        <v>0</v>
      </c>
      <c r="T1147" s="213"/>
      <c r="U1147" s="97"/>
    </row>
    <row r="1148" spans="1:21" s="98" customFormat="1" ht="20.25" hidden="1" customHeight="1" x14ac:dyDescent="0.25">
      <c r="A1148" s="167" t="s">
        <v>334</v>
      </c>
      <c r="B1148" s="167"/>
      <c r="C1148" s="167"/>
      <c r="D1148" s="167"/>
      <c r="E1148" s="180" t="s">
        <v>380</v>
      </c>
      <c r="F1148" s="182" t="e">
        <f>+#REF!+#REF!+#REF!</f>
        <v>#REF!</v>
      </c>
      <c r="G1148" s="182" t="e">
        <f>+#REF!+#REF!+Q1148+R1148+S1148+#REF!</f>
        <v>#REF!</v>
      </c>
      <c r="H1148" s="183" t="e">
        <f>+#REF!+#REF!+#REF!+#REF!+#REF!</f>
        <v>#REF!</v>
      </c>
      <c r="I1148" s="108"/>
      <c r="J1148" s="115"/>
      <c r="K1148" s="115"/>
      <c r="L1148" s="115"/>
      <c r="M1148" s="176">
        <v>32233</v>
      </c>
      <c r="N1148" s="177"/>
      <c r="O1148" s="178" t="s">
        <v>40</v>
      </c>
      <c r="P1148" s="177" t="s">
        <v>173</v>
      </c>
      <c r="Q1148" s="287">
        <f t="shared" ref="Q1148:S1148" si="834">Q1149</f>
        <v>250</v>
      </c>
      <c r="R1148" s="287">
        <f t="shared" si="834"/>
        <v>-120</v>
      </c>
      <c r="S1148" s="287">
        <f t="shared" si="834"/>
        <v>130</v>
      </c>
      <c r="T1148" s="213"/>
      <c r="U1148" s="97"/>
    </row>
    <row r="1149" spans="1:21" s="98" customFormat="1" ht="20.25" hidden="1" customHeight="1" x14ac:dyDescent="0.25">
      <c r="A1149" s="166" t="s">
        <v>334</v>
      </c>
      <c r="B1149" s="166"/>
      <c r="C1149" s="166"/>
      <c r="D1149" s="166"/>
      <c r="E1149" s="166"/>
      <c r="F1149" s="182" t="e">
        <f>+#REF!+#REF!+#REF!</f>
        <v>#REF!</v>
      </c>
      <c r="G1149" s="182" t="e">
        <f>+#REF!+#REF!+Q1149+R1149+S1149+#REF!</f>
        <v>#REF!</v>
      </c>
      <c r="H1149" s="183" t="e">
        <f>+#REF!+#REF!+#REF!+#REF!+#REF!</f>
        <v>#REF!</v>
      </c>
      <c r="I1149" s="108"/>
      <c r="J1149" s="115"/>
      <c r="K1149" s="115"/>
      <c r="L1149" s="115"/>
      <c r="M1149" s="9"/>
      <c r="N1149" s="155">
        <v>322330</v>
      </c>
      <c r="O1149" s="156" t="s">
        <v>40</v>
      </c>
      <c r="P1149" s="157" t="s">
        <v>173</v>
      </c>
      <c r="Q1149" s="289">
        <v>250</v>
      </c>
      <c r="R1149" s="289">
        <v>-120</v>
      </c>
      <c r="S1149" s="289">
        <f>+Q1149+R1149</f>
        <v>130</v>
      </c>
      <c r="T1149" s="213"/>
      <c r="U1149" s="97"/>
    </row>
    <row r="1150" spans="1:21" s="98" customFormat="1" ht="20.25" hidden="1" customHeight="1" x14ac:dyDescent="0.25">
      <c r="A1150" s="167" t="s">
        <v>334</v>
      </c>
      <c r="B1150" s="167"/>
      <c r="C1150" s="167"/>
      <c r="D1150" s="167"/>
      <c r="E1150" s="180" t="s">
        <v>380</v>
      </c>
      <c r="F1150" s="182" t="e">
        <f>+#REF!+#REF!+#REF!</f>
        <v>#REF!</v>
      </c>
      <c r="G1150" s="182" t="e">
        <f>+#REF!+#REF!+Q1150+R1150+S1150+#REF!</f>
        <v>#REF!</v>
      </c>
      <c r="H1150" s="183" t="e">
        <f>+#REF!+#REF!+#REF!+#REF!+#REF!</f>
        <v>#REF!</v>
      </c>
      <c r="I1150" s="108"/>
      <c r="J1150" s="115"/>
      <c r="K1150" s="115"/>
      <c r="L1150" s="115"/>
      <c r="M1150" s="176">
        <v>32234</v>
      </c>
      <c r="N1150" s="177"/>
      <c r="O1150" s="178" t="s">
        <v>40</v>
      </c>
      <c r="P1150" s="177" t="s">
        <v>174</v>
      </c>
      <c r="Q1150" s="287">
        <v>0</v>
      </c>
      <c r="R1150" s="287">
        <v>0</v>
      </c>
      <c r="S1150" s="287">
        <v>0</v>
      </c>
      <c r="T1150" s="213"/>
      <c r="U1150" s="97"/>
    </row>
    <row r="1151" spans="1:21" s="194" customFormat="1" ht="20.25" hidden="1" customHeight="1" x14ac:dyDescent="0.25">
      <c r="A1151" s="172" t="s">
        <v>334</v>
      </c>
      <c r="B1151" s="172"/>
      <c r="C1151" s="195" t="s">
        <v>376</v>
      </c>
      <c r="D1151" s="195" t="s">
        <v>379</v>
      </c>
      <c r="E1151" s="195" t="s">
        <v>380</v>
      </c>
      <c r="F1151" s="187" t="e">
        <f>+#REF!+#REF!+#REF!</f>
        <v>#REF!</v>
      </c>
      <c r="G1151" s="187" t="e">
        <f>+#REF!+#REF!+Q1151+R1151+S1151+#REF!</f>
        <v>#REF!</v>
      </c>
      <c r="H1151" s="188" t="e">
        <f>+#REF!+#REF!+#REF!+#REF!+#REF!</f>
        <v>#REF!</v>
      </c>
      <c r="I1151" s="108"/>
      <c r="J1151" s="115"/>
      <c r="K1151" s="115">
        <v>323</v>
      </c>
      <c r="L1151" s="115"/>
      <c r="M1151" s="115"/>
      <c r="N1151" s="116"/>
      <c r="O1151" s="10" t="s">
        <v>40</v>
      </c>
      <c r="P1151" s="111" t="s">
        <v>182</v>
      </c>
      <c r="Q1151" s="286">
        <f t="shared" ref="Q1151:R1151" si="835">Q1161+Q1164+Q1167+Q1152</f>
        <v>750</v>
      </c>
      <c r="R1151" s="286">
        <f t="shared" si="835"/>
        <v>440</v>
      </c>
      <c r="S1151" s="286">
        <f t="shared" ref="S1151" si="836">S1161+S1164+S1167+S1152</f>
        <v>1190</v>
      </c>
      <c r="T1151" s="213"/>
      <c r="U1151" s="97"/>
    </row>
    <row r="1152" spans="1:21" s="98" customFormat="1" ht="20.25" hidden="1" customHeight="1" x14ac:dyDescent="0.25">
      <c r="A1152" s="166" t="s">
        <v>334</v>
      </c>
      <c r="B1152" s="166"/>
      <c r="C1152" s="166"/>
      <c r="D1152" s="180" t="s">
        <v>379</v>
      </c>
      <c r="E1152" s="180" t="s">
        <v>380</v>
      </c>
      <c r="F1152" s="182" t="e">
        <f>+#REF!+#REF!+#REF!</f>
        <v>#REF!</v>
      </c>
      <c r="G1152" s="182" t="e">
        <f>+#REF!+#REF!+Q1152+R1152+S1152+#REF!</f>
        <v>#REF!</v>
      </c>
      <c r="H1152" s="183" t="e">
        <f>+#REF!+#REF!+#REF!+#REF!+#REF!</f>
        <v>#REF!</v>
      </c>
      <c r="I1152" s="108"/>
      <c r="J1152" s="115"/>
      <c r="K1152" s="115"/>
      <c r="L1152" s="115">
        <v>3231</v>
      </c>
      <c r="M1152" s="9"/>
      <c r="N1152" s="111"/>
      <c r="O1152" s="10" t="s">
        <v>40</v>
      </c>
      <c r="P1152" s="111" t="s">
        <v>183</v>
      </c>
      <c r="Q1152" s="286">
        <f t="shared" ref="Q1152:R1152" si="837">Q1153+Q1155+Q1157+Q1159</f>
        <v>0</v>
      </c>
      <c r="R1152" s="286">
        <f t="shared" si="837"/>
        <v>0</v>
      </c>
      <c r="S1152" s="286">
        <f t="shared" ref="S1152" si="838">S1153+S1155+S1157+S1159</f>
        <v>0</v>
      </c>
      <c r="T1152" s="213"/>
      <c r="U1152" s="97"/>
    </row>
    <row r="1153" spans="1:21" s="98" customFormat="1" ht="20.25" hidden="1" customHeight="1" x14ac:dyDescent="0.25">
      <c r="A1153" s="167" t="s">
        <v>334</v>
      </c>
      <c r="B1153" s="167"/>
      <c r="C1153" s="167"/>
      <c r="D1153" s="167"/>
      <c r="E1153" s="180" t="s">
        <v>380</v>
      </c>
      <c r="F1153" s="182" t="e">
        <f>+#REF!+#REF!+#REF!</f>
        <v>#REF!</v>
      </c>
      <c r="G1153" s="182" t="e">
        <f>+#REF!+#REF!+Q1153+R1153+S1153+#REF!</f>
        <v>#REF!</v>
      </c>
      <c r="H1153" s="183" t="e">
        <f>+#REF!+#REF!+#REF!+#REF!+#REF!</f>
        <v>#REF!</v>
      </c>
      <c r="I1153" s="108"/>
      <c r="J1153" s="115"/>
      <c r="K1153" s="115"/>
      <c r="L1153" s="115"/>
      <c r="M1153" s="176">
        <v>32311</v>
      </c>
      <c r="N1153" s="177"/>
      <c r="O1153" s="178" t="s">
        <v>40</v>
      </c>
      <c r="P1153" s="177" t="s">
        <v>184</v>
      </c>
      <c r="Q1153" s="287">
        <f t="shared" ref="Q1153:S1153" si="839">Q1154</f>
        <v>0</v>
      </c>
      <c r="R1153" s="287">
        <f t="shared" si="839"/>
        <v>0</v>
      </c>
      <c r="S1153" s="287">
        <f t="shared" si="839"/>
        <v>0</v>
      </c>
      <c r="T1153" s="213"/>
      <c r="U1153" s="97"/>
    </row>
    <row r="1154" spans="1:21" s="98" customFormat="1" ht="20.25" hidden="1" customHeight="1" x14ac:dyDescent="0.25">
      <c r="A1154" s="166" t="s">
        <v>334</v>
      </c>
      <c r="B1154" s="166"/>
      <c r="C1154" s="166"/>
      <c r="D1154" s="166"/>
      <c r="E1154" s="166"/>
      <c r="F1154" s="182" t="e">
        <f>+#REF!+#REF!+#REF!</f>
        <v>#REF!</v>
      </c>
      <c r="G1154" s="182" t="e">
        <f>+#REF!+#REF!+Q1154+R1154+S1154+#REF!</f>
        <v>#REF!</v>
      </c>
      <c r="H1154" s="183" t="e">
        <f>+#REF!+#REF!+#REF!+#REF!+#REF!</f>
        <v>#REF!</v>
      </c>
      <c r="I1154" s="108"/>
      <c r="J1154" s="115"/>
      <c r="K1154" s="115"/>
      <c r="L1154" s="115"/>
      <c r="M1154" s="9"/>
      <c r="N1154" s="155">
        <v>323110</v>
      </c>
      <c r="O1154" s="156" t="s">
        <v>40</v>
      </c>
      <c r="P1154" s="157" t="s">
        <v>184</v>
      </c>
      <c r="Q1154" s="289"/>
      <c r="R1154" s="289"/>
      <c r="S1154" s="289">
        <f>+Q1154+R1154</f>
        <v>0</v>
      </c>
      <c r="T1154" s="213"/>
      <c r="U1154" s="97"/>
    </row>
    <row r="1155" spans="1:21" s="98" customFormat="1" ht="20.25" hidden="1" customHeight="1" x14ac:dyDescent="0.25">
      <c r="A1155" s="167" t="s">
        <v>334</v>
      </c>
      <c r="B1155" s="167"/>
      <c r="C1155" s="167"/>
      <c r="D1155" s="167"/>
      <c r="E1155" s="180" t="s">
        <v>380</v>
      </c>
      <c r="F1155" s="182" t="e">
        <f>+#REF!+#REF!+#REF!</f>
        <v>#REF!</v>
      </c>
      <c r="G1155" s="182" t="e">
        <f>+#REF!+#REF!+Q1155+R1155+S1155+#REF!</f>
        <v>#REF!</v>
      </c>
      <c r="H1155" s="183" t="e">
        <f>+#REF!+#REF!+#REF!+#REF!+#REF!</f>
        <v>#REF!</v>
      </c>
      <c r="I1155" s="108"/>
      <c r="J1155" s="115"/>
      <c r="K1155" s="115"/>
      <c r="L1155" s="115"/>
      <c r="M1155" s="176">
        <v>32312</v>
      </c>
      <c r="N1155" s="177"/>
      <c r="O1155" s="178" t="s">
        <v>40</v>
      </c>
      <c r="P1155" s="177" t="s">
        <v>185</v>
      </c>
      <c r="Q1155" s="287">
        <v>0</v>
      </c>
      <c r="R1155" s="287">
        <v>0</v>
      </c>
      <c r="S1155" s="287">
        <v>0</v>
      </c>
      <c r="T1155" s="213"/>
      <c r="U1155" s="97"/>
    </row>
    <row r="1156" spans="1:21" s="98" customFormat="1" ht="20.25" hidden="1" customHeight="1" x14ac:dyDescent="0.25">
      <c r="A1156" s="166" t="s">
        <v>334</v>
      </c>
      <c r="B1156" s="166"/>
      <c r="C1156" s="166"/>
      <c r="D1156" s="166"/>
      <c r="E1156" s="166"/>
      <c r="F1156" s="182" t="e">
        <f>+#REF!+#REF!+#REF!</f>
        <v>#REF!</v>
      </c>
      <c r="G1156" s="182" t="e">
        <f>+#REF!+#REF!+Q1156+R1156+S1156+#REF!</f>
        <v>#REF!</v>
      </c>
      <c r="H1156" s="183" t="e">
        <f>+#REF!+#REF!+#REF!+#REF!+#REF!</f>
        <v>#REF!</v>
      </c>
      <c r="I1156" s="108"/>
      <c r="J1156" s="115"/>
      <c r="K1156" s="115"/>
      <c r="L1156" s="115"/>
      <c r="M1156" s="9"/>
      <c r="N1156" s="155">
        <v>323120</v>
      </c>
      <c r="O1156" s="156" t="s">
        <v>40</v>
      </c>
      <c r="P1156" s="157" t="s">
        <v>185</v>
      </c>
      <c r="Q1156" s="289"/>
      <c r="R1156" s="289"/>
      <c r="S1156" s="289">
        <f>+Q1156+R1156</f>
        <v>0</v>
      </c>
      <c r="T1156" s="213"/>
      <c r="U1156" s="97"/>
    </row>
    <row r="1157" spans="1:21" s="98" customFormat="1" ht="20.25" hidden="1" customHeight="1" x14ac:dyDescent="0.25">
      <c r="A1157" s="167" t="s">
        <v>334</v>
      </c>
      <c r="B1157" s="167"/>
      <c r="C1157" s="167"/>
      <c r="D1157" s="167"/>
      <c r="E1157" s="180" t="s">
        <v>380</v>
      </c>
      <c r="F1157" s="182" t="e">
        <f>+#REF!+#REF!+#REF!</f>
        <v>#REF!</v>
      </c>
      <c r="G1157" s="182" t="e">
        <f>+#REF!+#REF!+Q1157+R1157+S1157+#REF!</f>
        <v>#REF!</v>
      </c>
      <c r="H1157" s="183" t="e">
        <f>+#REF!+#REF!+#REF!+#REF!+#REF!</f>
        <v>#REF!</v>
      </c>
      <c r="I1157" s="108"/>
      <c r="J1157" s="115"/>
      <c r="K1157" s="115"/>
      <c r="L1157" s="115"/>
      <c r="M1157" s="176">
        <v>32313</v>
      </c>
      <c r="N1157" s="177"/>
      <c r="O1157" s="178" t="s">
        <v>40</v>
      </c>
      <c r="P1157" s="177" t="s">
        <v>186</v>
      </c>
      <c r="Q1157" s="287">
        <v>0</v>
      </c>
      <c r="R1157" s="287">
        <v>0</v>
      </c>
      <c r="S1157" s="287">
        <v>0</v>
      </c>
      <c r="T1157" s="213"/>
      <c r="U1157" s="97"/>
    </row>
    <row r="1158" spans="1:21" s="98" customFormat="1" ht="20.25" hidden="1" customHeight="1" x14ac:dyDescent="0.25">
      <c r="A1158" s="166" t="s">
        <v>334</v>
      </c>
      <c r="B1158" s="166"/>
      <c r="C1158" s="166"/>
      <c r="D1158" s="166"/>
      <c r="E1158" s="166"/>
      <c r="F1158" s="182" t="e">
        <f>+#REF!+#REF!+#REF!</f>
        <v>#REF!</v>
      </c>
      <c r="G1158" s="182" t="e">
        <f>+#REF!+#REF!+Q1158+R1158+S1158+#REF!</f>
        <v>#REF!</v>
      </c>
      <c r="H1158" s="183" t="e">
        <f>+#REF!+#REF!+#REF!+#REF!+#REF!</f>
        <v>#REF!</v>
      </c>
      <c r="I1158" s="108"/>
      <c r="J1158" s="115"/>
      <c r="K1158" s="115"/>
      <c r="L1158" s="115"/>
      <c r="M1158" s="9"/>
      <c r="N1158" s="155">
        <v>323130</v>
      </c>
      <c r="O1158" s="156" t="s">
        <v>40</v>
      </c>
      <c r="P1158" s="157" t="s">
        <v>186</v>
      </c>
      <c r="Q1158" s="289"/>
      <c r="R1158" s="289"/>
      <c r="S1158" s="289">
        <f>+Q1158+R1158</f>
        <v>0</v>
      </c>
      <c r="T1158" s="213"/>
      <c r="U1158" s="97"/>
    </row>
    <row r="1159" spans="1:21" s="98" customFormat="1" ht="20.25" hidden="1" customHeight="1" x14ac:dyDescent="0.25">
      <c r="A1159" s="167" t="s">
        <v>334</v>
      </c>
      <c r="B1159" s="167"/>
      <c r="C1159" s="167"/>
      <c r="D1159" s="167"/>
      <c r="E1159" s="180" t="s">
        <v>380</v>
      </c>
      <c r="F1159" s="182" t="e">
        <f>+#REF!+#REF!+#REF!</f>
        <v>#REF!</v>
      </c>
      <c r="G1159" s="182" t="e">
        <f>+#REF!+#REF!+Q1159+R1159+S1159+#REF!</f>
        <v>#REF!</v>
      </c>
      <c r="H1159" s="183" t="e">
        <f>+#REF!+#REF!+#REF!+#REF!+#REF!</f>
        <v>#REF!</v>
      </c>
      <c r="I1159" s="108"/>
      <c r="J1159" s="115"/>
      <c r="K1159" s="115"/>
      <c r="L1159" s="115"/>
      <c r="M1159" s="176">
        <v>32319</v>
      </c>
      <c r="N1159" s="177"/>
      <c r="O1159" s="178" t="s">
        <v>40</v>
      </c>
      <c r="P1159" s="177" t="s">
        <v>187</v>
      </c>
      <c r="Q1159" s="287">
        <v>0</v>
      </c>
      <c r="R1159" s="287">
        <v>0</v>
      </c>
      <c r="S1159" s="287">
        <v>0</v>
      </c>
      <c r="T1159" s="213"/>
      <c r="U1159" s="97"/>
    </row>
    <row r="1160" spans="1:21" s="98" customFormat="1" ht="20.25" hidden="1" customHeight="1" x14ac:dyDescent="0.25">
      <c r="A1160" s="166" t="s">
        <v>334</v>
      </c>
      <c r="B1160" s="166"/>
      <c r="C1160" s="166"/>
      <c r="D1160" s="166"/>
      <c r="E1160" s="166"/>
      <c r="F1160" s="182" t="e">
        <f>+#REF!+#REF!+#REF!</f>
        <v>#REF!</v>
      </c>
      <c r="G1160" s="182" t="e">
        <f>+#REF!+#REF!+Q1160+R1160+S1160+#REF!</f>
        <v>#REF!</v>
      </c>
      <c r="H1160" s="183" t="e">
        <f>+#REF!+#REF!+#REF!+#REF!+#REF!</f>
        <v>#REF!</v>
      </c>
      <c r="I1160" s="108"/>
      <c r="J1160" s="115"/>
      <c r="K1160" s="115"/>
      <c r="L1160" s="115"/>
      <c r="M1160" s="9"/>
      <c r="N1160" s="155">
        <v>323190</v>
      </c>
      <c r="O1160" s="156" t="s">
        <v>40</v>
      </c>
      <c r="P1160" s="157" t="s">
        <v>187</v>
      </c>
      <c r="Q1160" s="289"/>
      <c r="R1160" s="289"/>
      <c r="S1160" s="289">
        <f>+Q1160+R1160</f>
        <v>0</v>
      </c>
      <c r="T1160" s="213"/>
      <c r="U1160" s="97"/>
    </row>
    <row r="1161" spans="1:21" s="98" customFormat="1" ht="20.25" hidden="1" customHeight="1" x14ac:dyDescent="0.25">
      <c r="A1161" s="166" t="s">
        <v>334</v>
      </c>
      <c r="B1161" s="166"/>
      <c r="C1161" s="166"/>
      <c r="D1161" s="180" t="s">
        <v>379</v>
      </c>
      <c r="E1161" s="180" t="s">
        <v>380</v>
      </c>
      <c r="F1161" s="182" t="e">
        <f>+#REF!+#REF!+#REF!</f>
        <v>#REF!</v>
      </c>
      <c r="G1161" s="182" t="e">
        <f>+#REF!+#REF!+Q1161+R1161+S1161+#REF!</f>
        <v>#REF!</v>
      </c>
      <c r="H1161" s="183" t="e">
        <f>+#REF!+#REF!+#REF!+#REF!+#REF!</f>
        <v>#REF!</v>
      </c>
      <c r="I1161" s="108"/>
      <c r="J1161" s="115"/>
      <c r="K1161" s="115"/>
      <c r="L1161" s="115">
        <v>3232</v>
      </c>
      <c r="M1161" s="9"/>
      <c r="N1161" s="111"/>
      <c r="O1161" s="10" t="s">
        <v>40</v>
      </c>
      <c r="P1161" s="111" t="s">
        <v>189</v>
      </c>
      <c r="Q1161" s="286">
        <f t="shared" ref="Q1161:S1162" si="840">Q1162</f>
        <v>50</v>
      </c>
      <c r="R1161" s="286">
        <f t="shared" si="840"/>
        <v>0</v>
      </c>
      <c r="S1161" s="286">
        <f t="shared" si="840"/>
        <v>50</v>
      </c>
      <c r="T1161" s="213"/>
      <c r="U1161" s="97"/>
    </row>
    <row r="1162" spans="1:21" s="98" customFormat="1" ht="20.25" hidden="1" customHeight="1" x14ac:dyDescent="0.25">
      <c r="A1162" s="167" t="s">
        <v>334</v>
      </c>
      <c r="B1162" s="167"/>
      <c r="C1162" s="167"/>
      <c r="D1162" s="167"/>
      <c r="E1162" s="180" t="s">
        <v>380</v>
      </c>
      <c r="F1162" s="182" t="e">
        <f>+#REF!+#REF!+#REF!</f>
        <v>#REF!</v>
      </c>
      <c r="G1162" s="182" t="e">
        <f>+#REF!+#REF!+Q1162+R1162+S1162+#REF!</f>
        <v>#REF!</v>
      </c>
      <c r="H1162" s="183" t="e">
        <f>+#REF!+#REF!+#REF!+#REF!+#REF!</f>
        <v>#REF!</v>
      </c>
      <c r="I1162" s="108"/>
      <c r="J1162" s="115"/>
      <c r="K1162" s="115"/>
      <c r="L1162" s="115"/>
      <c r="M1162" s="176">
        <v>32322</v>
      </c>
      <c r="N1162" s="177"/>
      <c r="O1162" s="178" t="s">
        <v>40</v>
      </c>
      <c r="P1162" s="177" t="s">
        <v>190</v>
      </c>
      <c r="Q1162" s="287">
        <f t="shared" si="840"/>
        <v>50</v>
      </c>
      <c r="R1162" s="287">
        <f t="shared" si="840"/>
        <v>0</v>
      </c>
      <c r="S1162" s="287">
        <f t="shared" si="840"/>
        <v>50</v>
      </c>
      <c r="T1162" s="213"/>
      <c r="U1162" s="97"/>
    </row>
    <row r="1163" spans="1:21" s="98" customFormat="1" ht="20.25" hidden="1" customHeight="1" x14ac:dyDescent="0.25">
      <c r="A1163" s="166" t="s">
        <v>334</v>
      </c>
      <c r="B1163" s="166"/>
      <c r="C1163" s="166"/>
      <c r="D1163" s="166"/>
      <c r="E1163" s="166"/>
      <c r="F1163" s="182" t="e">
        <f>+#REF!+#REF!+#REF!</f>
        <v>#REF!</v>
      </c>
      <c r="G1163" s="182" t="e">
        <f>+#REF!+#REF!+Q1163+R1163+S1163+#REF!</f>
        <v>#REF!</v>
      </c>
      <c r="H1163" s="183" t="e">
        <f>+#REF!+#REF!+#REF!+#REF!+#REF!</f>
        <v>#REF!</v>
      </c>
      <c r="I1163" s="108"/>
      <c r="J1163" s="115"/>
      <c r="K1163" s="115"/>
      <c r="L1163" s="115"/>
      <c r="M1163" s="9"/>
      <c r="N1163" s="155">
        <v>323220</v>
      </c>
      <c r="O1163" s="156" t="s">
        <v>40</v>
      </c>
      <c r="P1163" s="157" t="s">
        <v>190</v>
      </c>
      <c r="Q1163" s="289">
        <v>50</v>
      </c>
      <c r="R1163" s="289">
        <v>0</v>
      </c>
      <c r="S1163" s="289">
        <f>+Q1163+R1163</f>
        <v>50</v>
      </c>
      <c r="T1163" s="213"/>
      <c r="U1163" s="97"/>
    </row>
    <row r="1164" spans="1:21" s="98" customFormat="1" ht="20.25" hidden="1" customHeight="1" x14ac:dyDescent="0.25">
      <c r="A1164" s="166" t="s">
        <v>334</v>
      </c>
      <c r="B1164" s="166"/>
      <c r="C1164" s="166"/>
      <c r="D1164" s="180" t="s">
        <v>379</v>
      </c>
      <c r="E1164" s="180" t="s">
        <v>380</v>
      </c>
      <c r="F1164" s="182" t="e">
        <f>+#REF!+#REF!+#REF!</f>
        <v>#REF!</v>
      </c>
      <c r="G1164" s="182" t="e">
        <f>+#REF!+#REF!+Q1164+R1164+S1164+#REF!</f>
        <v>#REF!</v>
      </c>
      <c r="H1164" s="183" t="e">
        <f>+#REF!+#REF!+#REF!+#REF!+#REF!</f>
        <v>#REF!</v>
      </c>
      <c r="I1164" s="108"/>
      <c r="J1164" s="115"/>
      <c r="K1164" s="115"/>
      <c r="L1164" s="115">
        <v>3233</v>
      </c>
      <c r="M1164" s="9"/>
      <c r="N1164" s="111"/>
      <c r="O1164" s="10" t="s">
        <v>40</v>
      </c>
      <c r="P1164" s="111" t="s">
        <v>192</v>
      </c>
      <c r="Q1164" s="286">
        <f t="shared" ref="Q1164:S1165" si="841">Q1165</f>
        <v>100</v>
      </c>
      <c r="R1164" s="286">
        <f t="shared" si="841"/>
        <v>-100</v>
      </c>
      <c r="S1164" s="286">
        <f t="shared" si="841"/>
        <v>0</v>
      </c>
      <c r="T1164" s="213"/>
      <c r="U1164" s="97"/>
    </row>
    <row r="1165" spans="1:21" s="98" customFormat="1" ht="20.25" hidden="1" customHeight="1" x14ac:dyDescent="0.25">
      <c r="A1165" s="167" t="s">
        <v>334</v>
      </c>
      <c r="B1165" s="167"/>
      <c r="C1165" s="167"/>
      <c r="D1165" s="167"/>
      <c r="E1165" s="180" t="s">
        <v>380</v>
      </c>
      <c r="F1165" s="182" t="e">
        <f>+#REF!+#REF!+#REF!</f>
        <v>#REF!</v>
      </c>
      <c r="G1165" s="182" t="e">
        <f>+#REF!+#REF!+Q1165+R1165+S1165+#REF!</f>
        <v>#REF!</v>
      </c>
      <c r="H1165" s="183" t="e">
        <f>+#REF!+#REF!+#REF!+#REF!+#REF!</f>
        <v>#REF!</v>
      </c>
      <c r="I1165" s="108"/>
      <c r="J1165" s="115"/>
      <c r="K1165" s="115"/>
      <c r="L1165" s="115"/>
      <c r="M1165" s="176">
        <v>32339</v>
      </c>
      <c r="N1165" s="177"/>
      <c r="O1165" s="178" t="s">
        <v>40</v>
      </c>
      <c r="P1165" s="177" t="s">
        <v>193</v>
      </c>
      <c r="Q1165" s="287">
        <f t="shared" si="841"/>
        <v>100</v>
      </c>
      <c r="R1165" s="287">
        <f t="shared" si="841"/>
        <v>-100</v>
      </c>
      <c r="S1165" s="287">
        <f t="shared" si="841"/>
        <v>0</v>
      </c>
      <c r="T1165" s="213"/>
      <c r="U1165" s="97"/>
    </row>
    <row r="1166" spans="1:21" s="98" customFormat="1" ht="20.25" hidden="1" customHeight="1" x14ac:dyDescent="0.25">
      <c r="A1166" s="166" t="s">
        <v>334</v>
      </c>
      <c r="B1166" s="166"/>
      <c r="C1166" s="166"/>
      <c r="D1166" s="166"/>
      <c r="E1166" s="166"/>
      <c r="F1166" s="182" t="e">
        <f>+#REF!+#REF!+#REF!</f>
        <v>#REF!</v>
      </c>
      <c r="G1166" s="182" t="e">
        <f>+#REF!+#REF!+Q1166+R1166+S1166+#REF!</f>
        <v>#REF!</v>
      </c>
      <c r="H1166" s="183" t="e">
        <f>+#REF!+#REF!+#REF!+#REF!+#REF!</f>
        <v>#REF!</v>
      </c>
      <c r="I1166" s="108"/>
      <c r="J1166" s="115"/>
      <c r="K1166" s="115"/>
      <c r="L1166" s="115"/>
      <c r="M1166" s="9"/>
      <c r="N1166" s="155">
        <v>323390</v>
      </c>
      <c r="O1166" s="156" t="s">
        <v>40</v>
      </c>
      <c r="P1166" s="157" t="s">
        <v>193</v>
      </c>
      <c r="Q1166" s="289">
        <v>100</v>
      </c>
      <c r="R1166" s="289">
        <v>-100</v>
      </c>
      <c r="S1166" s="289">
        <f>+Q1166+R1166</f>
        <v>0</v>
      </c>
      <c r="T1166" s="213"/>
      <c r="U1166" s="97"/>
    </row>
    <row r="1167" spans="1:21" s="98" customFormat="1" ht="20.25" hidden="1" customHeight="1" x14ac:dyDescent="0.25">
      <c r="A1167" s="166" t="s">
        <v>334</v>
      </c>
      <c r="B1167" s="166"/>
      <c r="C1167" s="166"/>
      <c r="D1167" s="180" t="s">
        <v>379</v>
      </c>
      <c r="E1167" s="180" t="s">
        <v>380</v>
      </c>
      <c r="F1167" s="182" t="e">
        <f>+#REF!+#REF!+#REF!</f>
        <v>#REF!</v>
      </c>
      <c r="G1167" s="182" t="e">
        <f>+#REF!+#REF!+Q1167+R1167+S1167+#REF!</f>
        <v>#REF!</v>
      </c>
      <c r="H1167" s="183" t="e">
        <f>+#REF!+#REF!+#REF!+#REF!+#REF!</f>
        <v>#REF!</v>
      </c>
      <c r="I1167" s="108"/>
      <c r="J1167" s="115"/>
      <c r="K1167" s="115"/>
      <c r="L1167" s="115">
        <v>3237</v>
      </c>
      <c r="M1167" s="115"/>
      <c r="N1167" s="116"/>
      <c r="O1167" s="10" t="s">
        <v>40</v>
      </c>
      <c r="P1167" s="111" t="s">
        <v>206</v>
      </c>
      <c r="Q1167" s="286">
        <f t="shared" ref="Q1167:S1168" si="842">Q1168</f>
        <v>600</v>
      </c>
      <c r="R1167" s="286">
        <f t="shared" si="842"/>
        <v>540</v>
      </c>
      <c r="S1167" s="286">
        <f t="shared" si="842"/>
        <v>1140</v>
      </c>
      <c r="T1167" s="213"/>
      <c r="U1167" s="97"/>
    </row>
    <row r="1168" spans="1:21" s="98" customFormat="1" ht="20.25" hidden="1" customHeight="1" x14ac:dyDescent="0.25">
      <c r="A1168" s="167" t="s">
        <v>334</v>
      </c>
      <c r="B1168" s="167"/>
      <c r="C1168" s="167"/>
      <c r="D1168" s="167"/>
      <c r="E1168" s="180" t="s">
        <v>380</v>
      </c>
      <c r="F1168" s="182" t="e">
        <f>+#REF!+#REF!+#REF!</f>
        <v>#REF!</v>
      </c>
      <c r="G1168" s="182" t="e">
        <f>+#REF!+#REF!+Q1168+R1168+S1168+#REF!</f>
        <v>#REF!</v>
      </c>
      <c r="H1168" s="183" t="e">
        <f>+#REF!+#REF!+#REF!+#REF!+#REF!</f>
        <v>#REF!</v>
      </c>
      <c r="I1168" s="108"/>
      <c r="J1168" s="115"/>
      <c r="K1168" s="115"/>
      <c r="L1168" s="115"/>
      <c r="M1168" s="176">
        <v>32372</v>
      </c>
      <c r="N1168" s="177"/>
      <c r="O1168" s="178" t="s">
        <v>40</v>
      </c>
      <c r="P1168" s="177" t="s">
        <v>207</v>
      </c>
      <c r="Q1168" s="287">
        <f t="shared" si="842"/>
        <v>600</v>
      </c>
      <c r="R1168" s="287">
        <f t="shared" si="842"/>
        <v>540</v>
      </c>
      <c r="S1168" s="287">
        <f t="shared" si="842"/>
        <v>1140</v>
      </c>
      <c r="T1168" s="213"/>
      <c r="U1168" s="97"/>
    </row>
    <row r="1169" spans="1:21" s="98" customFormat="1" ht="20.25" hidden="1" customHeight="1" x14ac:dyDescent="0.25">
      <c r="A1169" s="166" t="s">
        <v>334</v>
      </c>
      <c r="B1169" s="166"/>
      <c r="C1169" s="166"/>
      <c r="D1169" s="166"/>
      <c r="E1169" s="166"/>
      <c r="F1169" s="182" t="e">
        <f>+#REF!+#REF!+#REF!</f>
        <v>#REF!</v>
      </c>
      <c r="G1169" s="182" t="e">
        <f>+#REF!+#REF!+Q1169+R1169+S1169+#REF!</f>
        <v>#REF!</v>
      </c>
      <c r="H1169" s="183" t="e">
        <f>+#REF!+#REF!+#REF!+#REF!+#REF!</f>
        <v>#REF!</v>
      </c>
      <c r="I1169" s="108"/>
      <c r="J1169" s="115"/>
      <c r="K1169" s="115"/>
      <c r="L1169" s="115"/>
      <c r="M1169" s="9"/>
      <c r="N1169" s="155">
        <v>323720</v>
      </c>
      <c r="O1169" s="156" t="s">
        <v>40</v>
      </c>
      <c r="P1169" s="157" t="s">
        <v>207</v>
      </c>
      <c r="Q1169" s="289">
        <v>600</v>
      </c>
      <c r="R1169" s="289">
        <v>540</v>
      </c>
      <c r="S1169" s="289">
        <f>+Q1169+R1169</f>
        <v>1140</v>
      </c>
      <c r="T1169" s="315"/>
      <c r="U1169" s="97"/>
    </row>
    <row r="1170" spans="1:21" s="98" customFormat="1" ht="30" hidden="1" customHeight="1" x14ac:dyDescent="0.25">
      <c r="A1170" s="166" t="s">
        <v>334</v>
      </c>
      <c r="B1170" s="180" t="s">
        <v>345</v>
      </c>
      <c r="C1170" s="180" t="s">
        <v>376</v>
      </c>
      <c r="D1170" s="180" t="s">
        <v>379</v>
      </c>
      <c r="E1170" s="180" t="s">
        <v>380</v>
      </c>
      <c r="F1170" s="182" t="e">
        <f>+#REF!+#REF!+#REF!</f>
        <v>#REF!</v>
      </c>
      <c r="G1170" s="182" t="e">
        <f>+#REF!+#REF!+Q1170+R1170+S1170+#REF!</f>
        <v>#REF!</v>
      </c>
      <c r="H1170" s="183" t="e">
        <f>+#REF!+#REF!+#REF!+#REF!+#REF!</f>
        <v>#REF!</v>
      </c>
      <c r="I1170" s="393" t="s">
        <v>340</v>
      </c>
      <c r="J1170" s="394"/>
      <c r="K1170" s="394"/>
      <c r="L1170" s="394"/>
      <c r="M1170" s="394"/>
      <c r="N1170" s="394"/>
      <c r="O1170" s="395"/>
      <c r="P1170" s="95" t="s">
        <v>341</v>
      </c>
      <c r="Q1170" s="96">
        <f t="shared" ref="Q1170:S1170" si="843">+Q1171</f>
        <v>0</v>
      </c>
      <c r="R1170" s="96">
        <f t="shared" si="843"/>
        <v>0</v>
      </c>
      <c r="S1170" s="96">
        <f t="shared" si="843"/>
        <v>0</v>
      </c>
      <c r="T1170" s="213"/>
      <c r="U1170" s="97"/>
    </row>
    <row r="1171" spans="1:21" s="175" customFormat="1" ht="21.75" hidden="1" customHeight="1" x14ac:dyDescent="0.25">
      <c r="A1171" s="172" t="s">
        <v>334</v>
      </c>
      <c r="B1171" s="172"/>
      <c r="C1171" s="180" t="s">
        <v>376</v>
      </c>
      <c r="D1171" s="180" t="s">
        <v>379</v>
      </c>
      <c r="E1171" s="180" t="s">
        <v>380</v>
      </c>
      <c r="F1171" s="182" t="e">
        <f>+#REF!+#REF!+#REF!</f>
        <v>#REF!</v>
      </c>
      <c r="G1171" s="182" t="e">
        <f>+#REF!+#REF!+Q1171+R1171+S1171+#REF!</f>
        <v>#REF!</v>
      </c>
      <c r="H1171" s="183" t="e">
        <f>+#REF!+#REF!+#REF!+#REF!+#REF!</f>
        <v>#REF!</v>
      </c>
      <c r="I1171" s="99"/>
      <c r="J1171" s="99"/>
      <c r="K1171" s="99"/>
      <c r="L1171" s="99"/>
      <c r="M1171" s="99"/>
      <c r="N1171" s="99" t="str">
        <f>+O1171</f>
        <v>3.1.</v>
      </c>
      <c r="O1171" s="100" t="s">
        <v>40</v>
      </c>
      <c r="P1171" s="101" t="s">
        <v>19</v>
      </c>
      <c r="Q1171" s="102">
        <f t="shared" ref="Q1171:S1171" si="844">+Q1172</f>
        <v>0</v>
      </c>
      <c r="R1171" s="102">
        <f t="shared" si="844"/>
        <v>0</v>
      </c>
      <c r="S1171" s="102">
        <f t="shared" si="844"/>
        <v>0</v>
      </c>
      <c r="T1171" s="213"/>
      <c r="U1171" s="97"/>
    </row>
    <row r="1172" spans="1:21" s="98" customFormat="1" ht="20.25" hidden="1" customHeight="1" x14ac:dyDescent="0.25">
      <c r="A1172" s="166" t="s">
        <v>334</v>
      </c>
      <c r="B1172" s="180" t="s">
        <v>345</v>
      </c>
      <c r="C1172" s="180" t="s">
        <v>376</v>
      </c>
      <c r="D1172" s="180" t="s">
        <v>379</v>
      </c>
      <c r="E1172" s="180" t="s">
        <v>380</v>
      </c>
      <c r="F1172" s="182" t="e">
        <f>+#REF!+#REF!+#REF!</f>
        <v>#REF!</v>
      </c>
      <c r="G1172" s="182" t="e">
        <f>+#REF!+#REF!+Q1172+R1172+S1172+#REF!</f>
        <v>#REF!</v>
      </c>
      <c r="H1172" s="183" t="e">
        <f>+#REF!+#REF!+#REF!+#REF!+#REF!</f>
        <v>#REF!</v>
      </c>
      <c r="I1172" s="104">
        <v>4</v>
      </c>
      <c r="J1172" s="104"/>
      <c r="K1172" s="104"/>
      <c r="L1172" s="104"/>
      <c r="M1172" s="104"/>
      <c r="N1172" s="104"/>
      <c r="O1172" s="159" t="s">
        <v>40</v>
      </c>
      <c r="P1172" s="106" t="s">
        <v>20</v>
      </c>
      <c r="Q1172" s="107">
        <f t="shared" ref="Q1172:R1172" si="845">+Q1173+Q1174</f>
        <v>0</v>
      </c>
      <c r="R1172" s="107">
        <f t="shared" si="845"/>
        <v>0</v>
      </c>
      <c r="S1172" s="107">
        <f t="shared" ref="S1172" si="846">+S1173+S1174</f>
        <v>0</v>
      </c>
      <c r="T1172" s="213"/>
      <c r="U1172" s="97"/>
    </row>
    <row r="1173" spans="1:21" s="171" customFormat="1" ht="20.25" hidden="1" customHeight="1" x14ac:dyDescent="0.25">
      <c r="A1173" s="167" t="s">
        <v>334</v>
      </c>
      <c r="B1173" s="180" t="s">
        <v>345</v>
      </c>
      <c r="C1173" s="180" t="s">
        <v>376</v>
      </c>
      <c r="D1173" s="180" t="s">
        <v>379</v>
      </c>
      <c r="E1173" s="180" t="s">
        <v>380</v>
      </c>
      <c r="F1173" s="182" t="e">
        <f>+#REF!+#REF!+#REF!</f>
        <v>#REF!</v>
      </c>
      <c r="G1173" s="182" t="e">
        <f>+#REF!+#REF!+Q1173+R1173+S1173+#REF!</f>
        <v>#REF!</v>
      </c>
      <c r="H1173" s="183" t="e">
        <f>+#REF!+#REF!+#REF!+#REF!+#REF!</f>
        <v>#REF!</v>
      </c>
      <c r="I1173" s="105"/>
      <c r="J1173" s="105">
        <v>41</v>
      </c>
      <c r="K1173" s="105"/>
      <c r="L1173" s="105"/>
      <c r="M1173" s="105"/>
      <c r="N1173" s="105"/>
      <c r="O1173" s="159" t="s">
        <v>40</v>
      </c>
      <c r="P1173" s="169" t="s">
        <v>11</v>
      </c>
      <c r="Q1173" s="170">
        <v>0</v>
      </c>
      <c r="R1173" s="170">
        <v>0</v>
      </c>
      <c r="S1173" s="170">
        <v>0</v>
      </c>
      <c r="T1173" s="213"/>
      <c r="U1173" s="97"/>
    </row>
    <row r="1174" spans="1:21" s="171" customFormat="1" ht="20.25" hidden="1" customHeight="1" x14ac:dyDescent="0.25">
      <c r="A1174" s="167" t="s">
        <v>334</v>
      </c>
      <c r="B1174" s="180" t="s">
        <v>345</v>
      </c>
      <c r="C1174" s="180" t="s">
        <v>376</v>
      </c>
      <c r="D1174" s="180" t="s">
        <v>379</v>
      </c>
      <c r="E1174" s="180" t="s">
        <v>380</v>
      </c>
      <c r="F1174" s="182" t="e">
        <f>+#REF!+#REF!+#REF!</f>
        <v>#REF!</v>
      </c>
      <c r="G1174" s="182" t="e">
        <f>+#REF!+#REF!+Q1174+R1174+S1174+#REF!</f>
        <v>#REF!</v>
      </c>
      <c r="H1174" s="183" t="e">
        <f>+#REF!+#REF!+#REF!+#REF!+#REF!</f>
        <v>#REF!</v>
      </c>
      <c r="I1174" s="105"/>
      <c r="J1174" s="105">
        <v>42</v>
      </c>
      <c r="K1174" s="105"/>
      <c r="L1174" s="105"/>
      <c r="M1174" s="105"/>
      <c r="N1174" s="105"/>
      <c r="O1174" s="159" t="s">
        <v>40</v>
      </c>
      <c r="P1174" s="169" t="s">
        <v>12</v>
      </c>
      <c r="Q1174" s="170">
        <v>0</v>
      </c>
      <c r="R1174" s="170">
        <v>0</v>
      </c>
      <c r="S1174" s="170">
        <v>0</v>
      </c>
      <c r="T1174" s="213"/>
      <c r="U1174" s="97"/>
    </row>
    <row r="1175" spans="1:21" s="98" customFormat="1" ht="30" customHeight="1" x14ac:dyDescent="0.25">
      <c r="A1175" s="166" t="s">
        <v>335</v>
      </c>
      <c r="B1175" s="180" t="s">
        <v>345</v>
      </c>
      <c r="C1175" s="180" t="s">
        <v>376</v>
      </c>
      <c r="D1175" s="180" t="s">
        <v>379</v>
      </c>
      <c r="E1175" s="180" t="s">
        <v>380</v>
      </c>
      <c r="F1175" s="182" t="e">
        <f>+#REF!+#REF!+#REF!</f>
        <v>#REF!</v>
      </c>
      <c r="G1175" s="182" t="e">
        <f>+#REF!+#REF!+Q1175+R1175+S1175+#REF!</f>
        <v>#REF!</v>
      </c>
      <c r="H1175" s="183" t="e">
        <f>+#REF!+#REF!+#REF!+#REF!+#REF!</f>
        <v>#REF!</v>
      </c>
      <c r="I1175" s="387" t="s">
        <v>88</v>
      </c>
      <c r="J1175" s="388"/>
      <c r="K1175" s="388"/>
      <c r="L1175" s="388"/>
      <c r="M1175" s="388"/>
      <c r="N1175" s="388"/>
      <c r="O1175" s="389"/>
      <c r="P1175" s="95" t="s">
        <v>342</v>
      </c>
      <c r="Q1175" s="96">
        <f t="shared" ref="Q1175:S1176" si="847">+Q1176</f>
        <v>9133</v>
      </c>
      <c r="R1175" s="96">
        <f t="shared" si="847"/>
        <v>0</v>
      </c>
      <c r="S1175" s="96">
        <f t="shared" si="847"/>
        <v>9133</v>
      </c>
      <c r="T1175" s="213"/>
      <c r="U1175" s="97"/>
    </row>
    <row r="1176" spans="1:21" s="175" customFormat="1" ht="21.75" customHeight="1" x14ac:dyDescent="0.25">
      <c r="A1176" s="172" t="s">
        <v>335</v>
      </c>
      <c r="B1176" s="172"/>
      <c r="C1176" s="180" t="s">
        <v>376</v>
      </c>
      <c r="D1176" s="180" t="s">
        <v>379</v>
      </c>
      <c r="E1176" s="180" t="s">
        <v>380</v>
      </c>
      <c r="F1176" s="182" t="e">
        <f>+#REF!+#REF!+#REF!</f>
        <v>#REF!</v>
      </c>
      <c r="G1176" s="182" t="e">
        <f>+#REF!+#REF!+Q1176+R1176+S1176+#REF!</f>
        <v>#REF!</v>
      </c>
      <c r="H1176" s="183" t="e">
        <f>+#REF!+#REF!+#REF!+#REF!+#REF!</f>
        <v>#REF!</v>
      </c>
      <c r="I1176" s="99"/>
      <c r="J1176" s="99"/>
      <c r="K1176" s="99"/>
      <c r="L1176" s="99"/>
      <c r="M1176" s="99"/>
      <c r="N1176" s="99" t="str">
        <f>+O1176</f>
        <v>5.5.</v>
      </c>
      <c r="O1176" s="100" t="s">
        <v>38</v>
      </c>
      <c r="P1176" s="101" t="s">
        <v>36</v>
      </c>
      <c r="Q1176" s="102">
        <f t="shared" si="847"/>
        <v>9133</v>
      </c>
      <c r="R1176" s="102">
        <f t="shared" si="847"/>
        <v>0</v>
      </c>
      <c r="S1176" s="102">
        <f t="shared" si="847"/>
        <v>9133</v>
      </c>
      <c r="T1176" s="213"/>
      <c r="U1176" s="97"/>
    </row>
    <row r="1177" spans="1:21" s="98" customFormat="1" ht="20.25" customHeight="1" x14ac:dyDescent="0.25">
      <c r="A1177" s="166" t="s">
        <v>335</v>
      </c>
      <c r="B1177" s="180" t="s">
        <v>345</v>
      </c>
      <c r="C1177" s="180" t="s">
        <v>376</v>
      </c>
      <c r="D1177" s="180" t="s">
        <v>379</v>
      </c>
      <c r="E1177" s="180" t="s">
        <v>380</v>
      </c>
      <c r="F1177" s="182" t="e">
        <f>+#REF!+#REF!+#REF!</f>
        <v>#REF!</v>
      </c>
      <c r="G1177" s="182" t="e">
        <f>+#REF!+#REF!+Q1177+R1177+S1177+#REF!</f>
        <v>#REF!</v>
      </c>
      <c r="H1177" s="183" t="e">
        <f>+#REF!+#REF!+#REF!+#REF!+#REF!</f>
        <v>#REF!</v>
      </c>
      <c r="I1177" s="104">
        <v>3</v>
      </c>
      <c r="J1177" s="104"/>
      <c r="K1177" s="104"/>
      <c r="L1177" s="104"/>
      <c r="M1177" s="104"/>
      <c r="N1177" s="104"/>
      <c r="O1177" s="10" t="s">
        <v>38</v>
      </c>
      <c r="P1177" s="106" t="s">
        <v>17</v>
      </c>
      <c r="Q1177" s="107">
        <f t="shared" ref="Q1177:R1177" si="848">+Q1178+Q1192</f>
        <v>9133</v>
      </c>
      <c r="R1177" s="107">
        <f t="shared" si="848"/>
        <v>0</v>
      </c>
      <c r="S1177" s="107">
        <f t="shared" ref="S1177" si="849">+S1178+S1192</f>
        <v>9133</v>
      </c>
      <c r="T1177" s="213"/>
      <c r="U1177" s="97"/>
    </row>
    <row r="1178" spans="1:21" s="171" customFormat="1" ht="20.25" customHeight="1" x14ac:dyDescent="0.25">
      <c r="A1178" s="167" t="s">
        <v>335</v>
      </c>
      <c r="B1178" s="180" t="s">
        <v>345</v>
      </c>
      <c r="C1178" s="180" t="s">
        <v>376</v>
      </c>
      <c r="D1178" s="180" t="s">
        <v>379</v>
      </c>
      <c r="E1178" s="180" t="s">
        <v>380</v>
      </c>
      <c r="F1178" s="182" t="e">
        <f>+#REF!+#REF!+#REF!</f>
        <v>#REF!</v>
      </c>
      <c r="G1178" s="182" t="e">
        <f>+#REF!+#REF!+Q1178+R1178+S1178+#REF!</f>
        <v>#REF!</v>
      </c>
      <c r="H1178" s="183" t="e">
        <f>+#REF!+#REF!+#REF!+#REF!+#REF!</f>
        <v>#REF!</v>
      </c>
      <c r="I1178" s="231"/>
      <c r="J1178" s="231">
        <v>31</v>
      </c>
      <c r="K1178" s="231"/>
      <c r="L1178" s="231"/>
      <c r="M1178" s="231"/>
      <c r="N1178" s="231"/>
      <c r="O1178" s="257" t="s">
        <v>38</v>
      </c>
      <c r="P1178" s="232" t="s">
        <v>6</v>
      </c>
      <c r="Q1178" s="233">
        <v>9033</v>
      </c>
      <c r="R1178" s="233">
        <v>0</v>
      </c>
      <c r="S1178" s="233">
        <f t="shared" ref="S1178" si="850">S1179+S1183</f>
        <v>9033</v>
      </c>
      <c r="T1178" s="213"/>
      <c r="U1178" s="97"/>
    </row>
    <row r="1179" spans="1:21" s="194" customFormat="1" ht="20.25" hidden="1" customHeight="1" x14ac:dyDescent="0.25">
      <c r="A1179" s="172" t="s">
        <v>335</v>
      </c>
      <c r="B1179" s="172"/>
      <c r="C1179" s="195" t="s">
        <v>376</v>
      </c>
      <c r="D1179" s="195" t="s">
        <v>379</v>
      </c>
      <c r="E1179" s="195" t="s">
        <v>380</v>
      </c>
      <c r="F1179" s="187" t="e">
        <f>+#REF!+#REF!+#REF!</f>
        <v>#REF!</v>
      </c>
      <c r="G1179" s="187" t="e">
        <f>+#REF!+#REF!+Q1179+R1179+S1179+#REF!</f>
        <v>#REF!</v>
      </c>
      <c r="H1179" s="188" t="e">
        <f>+#REF!+#REF!+#REF!+#REF!+#REF!</f>
        <v>#REF!</v>
      </c>
      <c r="I1179" s="108"/>
      <c r="J1179" s="115"/>
      <c r="K1179" s="115">
        <v>311</v>
      </c>
      <c r="L1179" s="115"/>
      <c r="M1179" s="115"/>
      <c r="N1179" s="116"/>
      <c r="O1179" s="10" t="s">
        <v>38</v>
      </c>
      <c r="P1179" s="111" t="s">
        <v>114</v>
      </c>
      <c r="Q1179" s="286">
        <f t="shared" ref="Q1179:S1181" si="851">Q1180</f>
        <v>40750</v>
      </c>
      <c r="R1179" s="286">
        <f t="shared" si="851"/>
        <v>-31717</v>
      </c>
      <c r="S1179" s="286">
        <f t="shared" si="851"/>
        <v>9033</v>
      </c>
      <c r="T1179" s="213"/>
      <c r="U1179" s="97"/>
    </row>
    <row r="1180" spans="1:21" s="98" customFormat="1" ht="20.25" hidden="1" customHeight="1" x14ac:dyDescent="0.25">
      <c r="A1180" s="166" t="s">
        <v>335</v>
      </c>
      <c r="B1180" s="166"/>
      <c r="C1180" s="166"/>
      <c r="D1180" s="180" t="s">
        <v>379</v>
      </c>
      <c r="E1180" s="180" t="s">
        <v>380</v>
      </c>
      <c r="F1180" s="182" t="e">
        <f>+#REF!+#REF!+#REF!</f>
        <v>#REF!</v>
      </c>
      <c r="G1180" s="182" t="e">
        <f>+#REF!+#REF!+Q1180+R1180+S1180+#REF!</f>
        <v>#REF!</v>
      </c>
      <c r="H1180" s="183" t="e">
        <f>+#REF!+#REF!+#REF!+#REF!+#REF!</f>
        <v>#REF!</v>
      </c>
      <c r="I1180" s="116"/>
      <c r="J1180" s="115"/>
      <c r="K1180" s="115"/>
      <c r="L1180" s="115">
        <v>3111</v>
      </c>
      <c r="M1180" s="9"/>
      <c r="N1180" s="111"/>
      <c r="O1180" s="10" t="s">
        <v>38</v>
      </c>
      <c r="P1180" s="111" t="s">
        <v>115</v>
      </c>
      <c r="Q1180" s="286">
        <f t="shared" si="851"/>
        <v>40750</v>
      </c>
      <c r="R1180" s="286">
        <f t="shared" si="851"/>
        <v>-31717</v>
      </c>
      <c r="S1180" s="286">
        <f t="shared" si="851"/>
        <v>9033</v>
      </c>
      <c r="T1180" s="213"/>
      <c r="U1180" s="97"/>
    </row>
    <row r="1181" spans="1:21" s="98" customFormat="1" ht="20.25" hidden="1" customHeight="1" x14ac:dyDescent="0.25">
      <c r="A1181" s="167" t="s">
        <v>335</v>
      </c>
      <c r="B1181" s="167"/>
      <c r="C1181" s="167"/>
      <c r="D1181" s="167"/>
      <c r="E1181" s="180" t="s">
        <v>380</v>
      </c>
      <c r="F1181" s="182" t="e">
        <f>+#REF!+#REF!+#REF!</f>
        <v>#REF!</v>
      </c>
      <c r="G1181" s="182" t="e">
        <f>+#REF!+#REF!+Q1181+R1181+S1181+#REF!</f>
        <v>#REF!</v>
      </c>
      <c r="H1181" s="183" t="e">
        <f>+#REF!+#REF!+#REF!+#REF!+#REF!</f>
        <v>#REF!</v>
      </c>
      <c r="I1181" s="108"/>
      <c r="J1181" s="115"/>
      <c r="K1181" s="115"/>
      <c r="L1181" s="115"/>
      <c r="M1181" s="176">
        <v>31111</v>
      </c>
      <c r="N1181" s="177"/>
      <c r="O1181" s="178" t="s">
        <v>38</v>
      </c>
      <c r="P1181" s="177" t="s">
        <v>116</v>
      </c>
      <c r="Q1181" s="287">
        <f t="shared" si="851"/>
        <v>40750</v>
      </c>
      <c r="R1181" s="287">
        <f t="shared" si="851"/>
        <v>-31717</v>
      </c>
      <c r="S1181" s="287">
        <f t="shared" si="851"/>
        <v>9033</v>
      </c>
      <c r="T1181" s="213"/>
      <c r="U1181" s="97"/>
    </row>
    <row r="1182" spans="1:21" s="98" customFormat="1" ht="20.25" hidden="1" customHeight="1" x14ac:dyDescent="0.25">
      <c r="A1182" s="166" t="s">
        <v>335</v>
      </c>
      <c r="B1182" s="166"/>
      <c r="C1182" s="166"/>
      <c r="D1182" s="166"/>
      <c r="E1182" s="166"/>
      <c r="F1182" s="182" t="e">
        <f>+#REF!+#REF!+#REF!</f>
        <v>#REF!</v>
      </c>
      <c r="G1182" s="182" t="e">
        <f>+#REF!+#REF!+Q1182+R1182+S1182+#REF!</f>
        <v>#REF!</v>
      </c>
      <c r="H1182" s="183" t="e">
        <f>+#REF!+#REF!+#REF!+#REF!+#REF!</f>
        <v>#REF!</v>
      </c>
      <c r="I1182" s="116"/>
      <c r="J1182" s="115"/>
      <c r="K1182" s="115"/>
      <c r="L1182" s="115"/>
      <c r="M1182" s="9"/>
      <c r="N1182" s="155">
        <v>311110</v>
      </c>
      <c r="O1182" s="156" t="s">
        <v>38</v>
      </c>
      <c r="P1182" s="157" t="s">
        <v>296</v>
      </c>
      <c r="Q1182" s="289">
        <v>40750</v>
      </c>
      <c r="R1182" s="289">
        <v>-31717</v>
      </c>
      <c r="S1182" s="289">
        <f>+Q1182+R1182</f>
        <v>9033</v>
      </c>
      <c r="T1182" s="213"/>
      <c r="U1182" s="97"/>
    </row>
    <row r="1183" spans="1:21" s="194" customFormat="1" ht="20.25" hidden="1" customHeight="1" x14ac:dyDescent="0.25">
      <c r="A1183" s="172" t="s">
        <v>335</v>
      </c>
      <c r="B1183" s="172"/>
      <c r="C1183" s="195" t="s">
        <v>376</v>
      </c>
      <c r="D1183" s="195" t="s">
        <v>379</v>
      </c>
      <c r="E1183" s="195" t="s">
        <v>380</v>
      </c>
      <c r="F1183" s="187" t="e">
        <f>+#REF!+#REF!+#REF!</f>
        <v>#REF!</v>
      </c>
      <c r="G1183" s="187" t="e">
        <f>+#REF!+#REF!+Q1183+R1183+S1183+#REF!</f>
        <v>#REF!</v>
      </c>
      <c r="H1183" s="188" t="e">
        <f>+#REF!+#REF!+#REF!+#REF!+#REF!</f>
        <v>#REF!</v>
      </c>
      <c r="I1183" s="108"/>
      <c r="J1183" s="115"/>
      <c r="K1183" s="115">
        <v>313</v>
      </c>
      <c r="L1183" s="115"/>
      <c r="M1183" s="115"/>
      <c r="N1183" s="116"/>
      <c r="O1183" s="10" t="s">
        <v>38</v>
      </c>
      <c r="P1183" s="111" t="s">
        <v>135</v>
      </c>
      <c r="Q1183" s="286">
        <f t="shared" ref="Q1183:R1183" si="852">Q1184+Q1189</f>
        <v>0</v>
      </c>
      <c r="R1183" s="286">
        <f t="shared" si="852"/>
        <v>0</v>
      </c>
      <c r="S1183" s="286">
        <f t="shared" ref="S1183" si="853">S1184+S1189</f>
        <v>0</v>
      </c>
      <c r="T1183" s="213"/>
      <c r="U1183" s="97"/>
    </row>
    <row r="1184" spans="1:21" s="98" customFormat="1" ht="20.25" hidden="1" customHeight="1" x14ac:dyDescent="0.25">
      <c r="A1184" s="166" t="s">
        <v>335</v>
      </c>
      <c r="B1184" s="166"/>
      <c r="C1184" s="166"/>
      <c r="D1184" s="180" t="s">
        <v>379</v>
      </c>
      <c r="E1184" s="180" t="s">
        <v>380</v>
      </c>
      <c r="F1184" s="182" t="e">
        <f>+#REF!+#REF!+#REF!</f>
        <v>#REF!</v>
      </c>
      <c r="G1184" s="182" t="e">
        <f>+#REF!+#REF!+Q1184+R1184+S1184+#REF!</f>
        <v>#REF!</v>
      </c>
      <c r="H1184" s="183" t="e">
        <f>+#REF!+#REF!+#REF!+#REF!+#REF!</f>
        <v>#REF!</v>
      </c>
      <c r="I1184" s="116"/>
      <c r="J1184" s="115"/>
      <c r="K1184" s="115"/>
      <c r="L1184" s="115">
        <v>3132</v>
      </c>
      <c r="M1184" s="9"/>
      <c r="N1184" s="111"/>
      <c r="O1184" s="10" t="s">
        <v>38</v>
      </c>
      <c r="P1184" s="111" t="s">
        <v>136</v>
      </c>
      <c r="Q1184" s="286">
        <f t="shared" ref="Q1184:R1184" si="854">Q1185+Q1187</f>
        <v>0</v>
      </c>
      <c r="R1184" s="286">
        <f t="shared" si="854"/>
        <v>0</v>
      </c>
      <c r="S1184" s="286">
        <f t="shared" ref="S1184" si="855">S1185+S1187</f>
        <v>0</v>
      </c>
      <c r="T1184" s="213"/>
      <c r="U1184" s="97"/>
    </row>
    <row r="1185" spans="1:21" s="98" customFormat="1" ht="20.25" hidden="1" customHeight="1" x14ac:dyDescent="0.25">
      <c r="A1185" s="167" t="s">
        <v>335</v>
      </c>
      <c r="B1185" s="167"/>
      <c r="C1185" s="167"/>
      <c r="D1185" s="167"/>
      <c r="E1185" s="180" t="s">
        <v>380</v>
      </c>
      <c r="F1185" s="182" t="e">
        <f>+#REF!+#REF!+#REF!</f>
        <v>#REF!</v>
      </c>
      <c r="G1185" s="182" t="e">
        <f>+#REF!+#REF!+Q1185+R1185+S1185+#REF!</f>
        <v>#REF!</v>
      </c>
      <c r="H1185" s="183" t="e">
        <f>+#REF!+#REF!+#REF!+#REF!+#REF!</f>
        <v>#REF!</v>
      </c>
      <c r="I1185" s="108"/>
      <c r="J1185" s="115"/>
      <c r="K1185" s="115"/>
      <c r="L1185" s="115"/>
      <c r="M1185" s="176">
        <v>31321</v>
      </c>
      <c r="N1185" s="177"/>
      <c r="O1185" s="178" t="s">
        <v>38</v>
      </c>
      <c r="P1185" s="177" t="s">
        <v>136</v>
      </c>
      <c r="Q1185" s="287">
        <f t="shared" ref="Q1185:S1185" si="856">Q1186</f>
        <v>0</v>
      </c>
      <c r="R1185" s="287">
        <f t="shared" si="856"/>
        <v>0</v>
      </c>
      <c r="S1185" s="287">
        <f t="shared" si="856"/>
        <v>0</v>
      </c>
      <c r="T1185" s="213"/>
      <c r="U1185" s="97"/>
    </row>
    <row r="1186" spans="1:21" s="98" customFormat="1" ht="20.25" hidden="1" customHeight="1" x14ac:dyDescent="0.25">
      <c r="A1186" s="166" t="s">
        <v>335</v>
      </c>
      <c r="B1186" s="166"/>
      <c r="C1186" s="166"/>
      <c r="D1186" s="166"/>
      <c r="E1186" s="166"/>
      <c r="F1186" s="182" t="e">
        <f>+#REF!+#REF!+#REF!</f>
        <v>#REF!</v>
      </c>
      <c r="G1186" s="182" t="e">
        <f>+#REF!+#REF!+Q1186+R1186+S1186+#REF!</f>
        <v>#REF!</v>
      </c>
      <c r="H1186" s="183" t="e">
        <f>+#REF!+#REF!+#REF!+#REF!+#REF!</f>
        <v>#REF!</v>
      </c>
      <c r="I1186" s="116"/>
      <c r="J1186" s="115"/>
      <c r="K1186" s="115"/>
      <c r="L1186" s="115"/>
      <c r="M1186" s="9"/>
      <c r="N1186" s="155">
        <v>313210</v>
      </c>
      <c r="O1186" s="156" t="s">
        <v>38</v>
      </c>
      <c r="P1186" s="157" t="s">
        <v>136</v>
      </c>
      <c r="Q1186" s="289">
        <v>0</v>
      </c>
      <c r="R1186" s="289"/>
      <c r="S1186" s="289">
        <f>+Q1186+R1186</f>
        <v>0</v>
      </c>
      <c r="T1186" s="213"/>
      <c r="U1186" s="97"/>
    </row>
    <row r="1187" spans="1:21" s="98" customFormat="1" ht="20.25" hidden="1" customHeight="1" x14ac:dyDescent="0.25">
      <c r="A1187" s="167" t="s">
        <v>335</v>
      </c>
      <c r="B1187" s="167"/>
      <c r="C1187" s="167"/>
      <c r="D1187" s="167"/>
      <c r="E1187" s="180" t="s">
        <v>380</v>
      </c>
      <c r="F1187" s="182" t="e">
        <f>+#REF!+#REF!+#REF!</f>
        <v>#REF!</v>
      </c>
      <c r="G1187" s="182" t="e">
        <f>+#REF!+#REF!+Q1187+R1187+S1187+#REF!</f>
        <v>#REF!</v>
      </c>
      <c r="H1187" s="183" t="e">
        <f>+#REF!+#REF!+#REF!+#REF!+#REF!</f>
        <v>#REF!</v>
      </c>
      <c r="I1187" s="108"/>
      <c r="J1187" s="115"/>
      <c r="K1187" s="115"/>
      <c r="L1187" s="115"/>
      <c r="M1187" s="176">
        <v>31322</v>
      </c>
      <c r="N1187" s="177"/>
      <c r="O1187" s="178" t="s">
        <v>38</v>
      </c>
      <c r="P1187" s="177" t="s">
        <v>256</v>
      </c>
      <c r="Q1187" s="287">
        <f t="shared" ref="Q1187:S1187" si="857">Q1188</f>
        <v>0</v>
      </c>
      <c r="R1187" s="287">
        <f t="shared" si="857"/>
        <v>0</v>
      </c>
      <c r="S1187" s="287">
        <f t="shared" si="857"/>
        <v>0</v>
      </c>
      <c r="T1187" s="213"/>
      <c r="U1187" s="97"/>
    </row>
    <row r="1188" spans="1:21" s="98" customFormat="1" ht="20.25" hidden="1" customHeight="1" x14ac:dyDescent="0.25">
      <c r="A1188" s="166" t="s">
        <v>335</v>
      </c>
      <c r="B1188" s="166"/>
      <c r="C1188" s="166"/>
      <c r="D1188" s="166"/>
      <c r="E1188" s="166"/>
      <c r="F1188" s="182" t="e">
        <f>+#REF!+#REF!+#REF!</f>
        <v>#REF!</v>
      </c>
      <c r="G1188" s="182" t="e">
        <f>+#REF!+#REF!+Q1188+R1188+S1188+#REF!</f>
        <v>#REF!</v>
      </c>
      <c r="H1188" s="183" t="e">
        <f>+#REF!+#REF!+#REF!+#REF!+#REF!</f>
        <v>#REF!</v>
      </c>
      <c r="I1188" s="116"/>
      <c r="J1188" s="115"/>
      <c r="K1188" s="115"/>
      <c r="L1188" s="115"/>
      <c r="M1188" s="9"/>
      <c r="N1188" s="155">
        <v>313220</v>
      </c>
      <c r="O1188" s="156" t="s">
        <v>38</v>
      </c>
      <c r="P1188" s="157" t="s">
        <v>297</v>
      </c>
      <c r="Q1188" s="289">
        <v>0</v>
      </c>
      <c r="R1188" s="289"/>
      <c r="S1188" s="289">
        <f>+Q1188+R1188</f>
        <v>0</v>
      </c>
      <c r="T1188" s="213"/>
      <c r="U1188" s="97"/>
    </row>
    <row r="1189" spans="1:21" s="98" customFormat="1" ht="20.25" hidden="1" customHeight="1" x14ac:dyDescent="0.25">
      <c r="A1189" s="166" t="s">
        <v>335</v>
      </c>
      <c r="B1189" s="166"/>
      <c r="C1189" s="166"/>
      <c r="D1189" s="180" t="s">
        <v>379</v>
      </c>
      <c r="E1189" s="180" t="s">
        <v>380</v>
      </c>
      <c r="F1189" s="182" t="e">
        <f>+#REF!+#REF!+#REF!</f>
        <v>#REF!</v>
      </c>
      <c r="G1189" s="182" t="e">
        <f>+#REF!+#REF!+Q1189+R1189+S1189+#REF!</f>
        <v>#REF!</v>
      </c>
      <c r="H1189" s="183" t="e">
        <f>+#REF!+#REF!+#REF!+#REF!+#REF!</f>
        <v>#REF!</v>
      </c>
      <c r="I1189" s="116"/>
      <c r="J1189" s="115"/>
      <c r="K1189" s="115"/>
      <c r="L1189" s="115">
        <v>3133</v>
      </c>
      <c r="M1189" s="9"/>
      <c r="N1189" s="111"/>
      <c r="O1189" s="10" t="s">
        <v>38</v>
      </c>
      <c r="P1189" s="111" t="s">
        <v>257</v>
      </c>
      <c r="Q1189" s="286">
        <f t="shared" ref="Q1189:S1190" si="858">Q1190</f>
        <v>0</v>
      </c>
      <c r="R1189" s="286">
        <f t="shared" si="858"/>
        <v>0</v>
      </c>
      <c r="S1189" s="286">
        <f t="shared" si="858"/>
        <v>0</v>
      </c>
      <c r="T1189" s="213"/>
      <c r="U1189" s="97"/>
    </row>
    <row r="1190" spans="1:21" s="98" customFormat="1" ht="20.25" hidden="1" customHeight="1" x14ac:dyDescent="0.25">
      <c r="A1190" s="167" t="s">
        <v>335</v>
      </c>
      <c r="B1190" s="167"/>
      <c r="C1190" s="167"/>
      <c r="D1190" s="167"/>
      <c r="E1190" s="180" t="s">
        <v>380</v>
      </c>
      <c r="F1190" s="182" t="e">
        <f>+#REF!+#REF!+#REF!</f>
        <v>#REF!</v>
      </c>
      <c r="G1190" s="182" t="e">
        <f>+#REF!+#REF!+Q1190+R1190+S1190+#REF!</f>
        <v>#REF!</v>
      </c>
      <c r="H1190" s="183" t="e">
        <f>+#REF!+#REF!+#REF!+#REF!+#REF!</f>
        <v>#REF!</v>
      </c>
      <c r="I1190" s="108"/>
      <c r="J1190" s="115"/>
      <c r="K1190" s="115"/>
      <c r="L1190" s="115"/>
      <c r="M1190" s="176">
        <v>31332</v>
      </c>
      <c r="N1190" s="177"/>
      <c r="O1190" s="178" t="s">
        <v>38</v>
      </c>
      <c r="P1190" s="177" t="s">
        <v>257</v>
      </c>
      <c r="Q1190" s="287">
        <f t="shared" si="858"/>
        <v>0</v>
      </c>
      <c r="R1190" s="287">
        <f t="shared" si="858"/>
        <v>0</v>
      </c>
      <c r="S1190" s="287">
        <f t="shared" si="858"/>
        <v>0</v>
      </c>
      <c r="T1190" s="213"/>
      <c r="U1190" s="97"/>
    </row>
    <row r="1191" spans="1:21" s="98" customFormat="1" ht="20.25" hidden="1" customHeight="1" x14ac:dyDescent="0.25">
      <c r="A1191" s="166" t="s">
        <v>335</v>
      </c>
      <c r="B1191" s="166"/>
      <c r="C1191" s="166"/>
      <c r="D1191" s="166"/>
      <c r="E1191" s="166"/>
      <c r="F1191" s="182" t="e">
        <f>+#REF!+#REF!+#REF!</f>
        <v>#REF!</v>
      </c>
      <c r="G1191" s="182" t="e">
        <f>+#REF!+#REF!+Q1191+R1191+S1191+#REF!</f>
        <v>#REF!</v>
      </c>
      <c r="H1191" s="183" t="e">
        <f>+#REF!+#REF!+#REF!+#REF!+#REF!</f>
        <v>#REF!</v>
      </c>
      <c r="I1191" s="116"/>
      <c r="J1191" s="115"/>
      <c r="K1191" s="115"/>
      <c r="L1191" s="115"/>
      <c r="M1191" s="9"/>
      <c r="N1191" s="155">
        <v>313320</v>
      </c>
      <c r="O1191" s="156" t="s">
        <v>38</v>
      </c>
      <c r="P1191" s="157" t="s">
        <v>298</v>
      </c>
      <c r="Q1191" s="289">
        <v>0</v>
      </c>
      <c r="R1191" s="289"/>
      <c r="S1191" s="289">
        <f>+Q1191+R1191</f>
        <v>0</v>
      </c>
      <c r="T1191" s="213"/>
      <c r="U1191" s="97"/>
    </row>
    <row r="1192" spans="1:21" s="171" customFormat="1" ht="20.25" customHeight="1" x14ac:dyDescent="0.25">
      <c r="A1192" s="167" t="s">
        <v>335</v>
      </c>
      <c r="B1192" s="180" t="s">
        <v>345</v>
      </c>
      <c r="C1192" s="180" t="s">
        <v>376</v>
      </c>
      <c r="D1192" s="180" t="s">
        <v>379</v>
      </c>
      <c r="E1192" s="180" t="s">
        <v>380</v>
      </c>
      <c r="F1192" s="182" t="e">
        <f>+#REF!+#REF!+#REF!</f>
        <v>#REF!</v>
      </c>
      <c r="G1192" s="182" t="e">
        <f>+#REF!+#REF!+Q1192+R1192+S1192+#REF!</f>
        <v>#REF!</v>
      </c>
      <c r="H1192" s="183" t="e">
        <f>+#REF!+#REF!+#REF!+#REF!+#REF!</f>
        <v>#REF!</v>
      </c>
      <c r="I1192" s="231"/>
      <c r="J1192" s="231">
        <v>32</v>
      </c>
      <c r="K1192" s="231"/>
      <c r="L1192" s="231"/>
      <c r="M1192" s="231"/>
      <c r="N1192" s="231"/>
      <c r="O1192" s="257" t="s">
        <v>38</v>
      </c>
      <c r="P1192" s="232" t="s">
        <v>7</v>
      </c>
      <c r="Q1192" s="233">
        <v>100</v>
      </c>
      <c r="R1192" s="233">
        <v>0</v>
      </c>
      <c r="S1192" s="233">
        <f t="shared" ref="Q1192:S1195" si="859">S1193</f>
        <v>100</v>
      </c>
      <c r="T1192" s="213"/>
      <c r="U1192" s="97"/>
    </row>
    <row r="1193" spans="1:21" s="194" customFormat="1" ht="20.25" hidden="1" customHeight="1" x14ac:dyDescent="0.25">
      <c r="A1193" s="172" t="s">
        <v>335</v>
      </c>
      <c r="B1193" s="172"/>
      <c r="C1193" s="195" t="s">
        <v>376</v>
      </c>
      <c r="D1193" s="195" t="s">
        <v>379</v>
      </c>
      <c r="E1193" s="195" t="s">
        <v>380</v>
      </c>
      <c r="F1193" s="187" t="e">
        <f>+#REF!+#REF!+#REF!</f>
        <v>#REF!</v>
      </c>
      <c r="G1193" s="187" t="e">
        <f>+#REF!+#REF!+Q1193+R1193+S1193+#REF!</f>
        <v>#REF!</v>
      </c>
      <c r="H1193" s="188" t="e">
        <f>+#REF!+#REF!+#REF!+#REF!+#REF!</f>
        <v>#REF!</v>
      </c>
      <c r="I1193" s="108"/>
      <c r="J1193" s="115"/>
      <c r="K1193" s="115">
        <v>321</v>
      </c>
      <c r="L1193" s="115"/>
      <c r="M1193" s="115"/>
      <c r="N1193" s="116"/>
      <c r="O1193" s="10" t="s">
        <v>38</v>
      </c>
      <c r="P1193" s="111" t="s">
        <v>137</v>
      </c>
      <c r="Q1193" s="286">
        <f t="shared" si="859"/>
        <v>250</v>
      </c>
      <c r="R1193" s="286">
        <f t="shared" si="859"/>
        <v>-150</v>
      </c>
      <c r="S1193" s="286">
        <f t="shared" si="859"/>
        <v>100</v>
      </c>
      <c r="T1193" s="213"/>
      <c r="U1193" s="97"/>
    </row>
    <row r="1194" spans="1:21" s="98" customFormat="1" ht="20.25" hidden="1" customHeight="1" x14ac:dyDescent="0.25">
      <c r="A1194" s="166" t="s">
        <v>335</v>
      </c>
      <c r="B1194" s="166"/>
      <c r="C1194" s="166"/>
      <c r="D1194" s="180" t="s">
        <v>379</v>
      </c>
      <c r="E1194" s="180" t="s">
        <v>380</v>
      </c>
      <c r="F1194" s="182" t="e">
        <f>+#REF!+#REF!+#REF!</f>
        <v>#REF!</v>
      </c>
      <c r="G1194" s="182" t="e">
        <f>+#REF!+#REF!+Q1194+R1194+S1194+#REF!</f>
        <v>#REF!</v>
      </c>
      <c r="H1194" s="183" t="e">
        <f>+#REF!+#REF!+#REF!+#REF!+#REF!</f>
        <v>#REF!</v>
      </c>
      <c r="I1194" s="116"/>
      <c r="J1194" s="115"/>
      <c r="K1194" s="115"/>
      <c r="L1194" s="115">
        <v>3212</v>
      </c>
      <c r="M1194" s="9"/>
      <c r="N1194" s="111"/>
      <c r="O1194" s="10" t="s">
        <v>38</v>
      </c>
      <c r="P1194" s="111" t="s">
        <v>143</v>
      </c>
      <c r="Q1194" s="286">
        <f t="shared" si="859"/>
        <v>250</v>
      </c>
      <c r="R1194" s="286">
        <f t="shared" si="859"/>
        <v>-150</v>
      </c>
      <c r="S1194" s="286">
        <f t="shared" si="859"/>
        <v>100</v>
      </c>
      <c r="T1194" s="213"/>
      <c r="U1194" s="97"/>
    </row>
    <row r="1195" spans="1:21" s="98" customFormat="1" ht="20.25" hidden="1" customHeight="1" x14ac:dyDescent="0.25">
      <c r="A1195" s="167" t="s">
        <v>335</v>
      </c>
      <c r="B1195" s="167"/>
      <c r="C1195" s="167"/>
      <c r="D1195" s="167"/>
      <c r="E1195" s="180" t="s">
        <v>380</v>
      </c>
      <c r="F1195" s="182" t="e">
        <f>+#REF!+#REF!+#REF!</f>
        <v>#REF!</v>
      </c>
      <c r="G1195" s="182" t="e">
        <f>+#REF!+#REF!+Q1195+R1195+S1195+#REF!</f>
        <v>#REF!</v>
      </c>
      <c r="H1195" s="183" t="e">
        <f>+#REF!+#REF!+#REF!+#REF!+#REF!</f>
        <v>#REF!</v>
      </c>
      <c r="I1195" s="108"/>
      <c r="J1195" s="115"/>
      <c r="K1195" s="115"/>
      <c r="L1195" s="115"/>
      <c r="M1195" s="176">
        <v>32121</v>
      </c>
      <c r="N1195" s="177"/>
      <c r="O1195" s="178" t="s">
        <v>38</v>
      </c>
      <c r="P1195" s="177" t="s">
        <v>144</v>
      </c>
      <c r="Q1195" s="287">
        <f t="shared" si="859"/>
        <v>250</v>
      </c>
      <c r="R1195" s="287">
        <f t="shared" si="859"/>
        <v>-150</v>
      </c>
      <c r="S1195" s="287">
        <f t="shared" si="859"/>
        <v>100</v>
      </c>
      <c r="T1195" s="213"/>
      <c r="U1195" s="97"/>
    </row>
    <row r="1196" spans="1:21" s="98" customFormat="1" ht="20.25" hidden="1" customHeight="1" x14ac:dyDescent="0.25">
      <c r="A1196" s="166" t="s">
        <v>335</v>
      </c>
      <c r="B1196" s="166"/>
      <c r="C1196" s="166"/>
      <c r="D1196" s="166"/>
      <c r="E1196" s="166"/>
      <c r="F1196" s="182" t="e">
        <f>+#REF!+#REF!+#REF!</f>
        <v>#REF!</v>
      </c>
      <c r="G1196" s="182" t="e">
        <f>+#REF!+#REF!+Q1196+R1196+S1196+#REF!</f>
        <v>#REF!</v>
      </c>
      <c r="H1196" s="183" t="e">
        <f>+#REF!+#REF!+#REF!+#REF!+#REF!</f>
        <v>#REF!</v>
      </c>
      <c r="I1196" s="116"/>
      <c r="J1196" s="115"/>
      <c r="K1196" s="115"/>
      <c r="L1196" s="115"/>
      <c r="M1196" s="9"/>
      <c r="N1196" s="155">
        <v>321210</v>
      </c>
      <c r="O1196" s="156" t="s">
        <v>38</v>
      </c>
      <c r="P1196" s="157" t="s">
        <v>299</v>
      </c>
      <c r="Q1196" s="289">
        <v>250</v>
      </c>
      <c r="R1196" s="289">
        <v>-150</v>
      </c>
      <c r="S1196" s="289">
        <f>+Q1196+R1196</f>
        <v>100</v>
      </c>
      <c r="T1196" s="213"/>
      <c r="U1196" s="97"/>
    </row>
    <row r="1197" spans="1:21" s="98" customFormat="1" ht="30" hidden="1" customHeight="1" x14ac:dyDescent="0.25">
      <c r="A1197" s="166" t="s">
        <v>336</v>
      </c>
      <c r="B1197" s="180" t="s">
        <v>345</v>
      </c>
      <c r="C1197" s="180" t="s">
        <v>376</v>
      </c>
      <c r="D1197" s="180" t="s">
        <v>379</v>
      </c>
      <c r="E1197" s="180" t="s">
        <v>380</v>
      </c>
      <c r="F1197" s="182" t="e">
        <f>+#REF!+#REF!+#REF!</f>
        <v>#REF!</v>
      </c>
      <c r="G1197" s="182" t="e">
        <f>+#REF!+#REF!+Q1197+R1197+S1197+#REF!</f>
        <v>#REF!</v>
      </c>
      <c r="H1197" s="183" t="e">
        <f>+#REF!+#REF!+#REF!+#REF!+#REF!</f>
        <v>#REF!</v>
      </c>
      <c r="I1197" s="387" t="s">
        <v>88</v>
      </c>
      <c r="J1197" s="388"/>
      <c r="K1197" s="388"/>
      <c r="L1197" s="388"/>
      <c r="M1197" s="388"/>
      <c r="N1197" s="388"/>
      <c r="O1197" s="389"/>
      <c r="P1197" s="95" t="s">
        <v>343</v>
      </c>
      <c r="Q1197" s="96">
        <f t="shared" ref="Q1197:S1197" si="860">+Q1198</f>
        <v>0</v>
      </c>
      <c r="R1197" s="96">
        <f t="shared" si="860"/>
        <v>0</v>
      </c>
      <c r="S1197" s="96">
        <f t="shared" si="860"/>
        <v>0</v>
      </c>
      <c r="T1197" s="213"/>
      <c r="U1197" s="97"/>
    </row>
    <row r="1198" spans="1:21" s="175" customFormat="1" ht="21.75" hidden="1" customHeight="1" x14ac:dyDescent="0.25">
      <c r="A1198" s="172" t="s">
        <v>336</v>
      </c>
      <c r="B1198" s="172"/>
      <c r="C1198" s="180" t="s">
        <v>376</v>
      </c>
      <c r="D1198" s="180" t="s">
        <v>379</v>
      </c>
      <c r="E1198" s="180" t="s">
        <v>380</v>
      </c>
      <c r="F1198" s="182" t="e">
        <f>+#REF!+#REF!+#REF!</f>
        <v>#REF!</v>
      </c>
      <c r="G1198" s="182" t="e">
        <f>+#REF!+#REF!+Q1198+R1198+S1198+#REF!</f>
        <v>#REF!</v>
      </c>
      <c r="H1198" s="183" t="e">
        <f>+#REF!+#REF!+#REF!+#REF!+#REF!</f>
        <v>#REF!</v>
      </c>
      <c r="I1198" s="99"/>
      <c r="J1198" s="99"/>
      <c r="K1198" s="99"/>
      <c r="L1198" s="99"/>
      <c r="M1198" s="99"/>
      <c r="N1198" s="99" t="str">
        <f>+O1198</f>
        <v>5.5.</v>
      </c>
      <c r="O1198" s="100" t="s">
        <v>38</v>
      </c>
      <c r="P1198" s="101" t="s">
        <v>36</v>
      </c>
      <c r="Q1198" s="102">
        <f t="shared" ref="Q1198:S1198" si="861">+Q1199</f>
        <v>0</v>
      </c>
      <c r="R1198" s="102">
        <f t="shared" si="861"/>
        <v>0</v>
      </c>
      <c r="S1198" s="102">
        <f t="shared" si="861"/>
        <v>0</v>
      </c>
      <c r="T1198" s="213"/>
      <c r="U1198" s="97"/>
    </row>
    <row r="1199" spans="1:21" s="98" customFormat="1" ht="20.25" hidden="1" customHeight="1" x14ac:dyDescent="0.25">
      <c r="A1199" s="166" t="s">
        <v>336</v>
      </c>
      <c r="B1199" s="180" t="s">
        <v>345</v>
      </c>
      <c r="C1199" s="180" t="s">
        <v>376</v>
      </c>
      <c r="D1199" s="180" t="s">
        <v>379</v>
      </c>
      <c r="E1199" s="180" t="s">
        <v>380</v>
      </c>
      <c r="F1199" s="182" t="e">
        <f>+#REF!+#REF!+#REF!</f>
        <v>#REF!</v>
      </c>
      <c r="G1199" s="182" t="e">
        <f>+#REF!+#REF!+Q1199+R1199+S1199+#REF!</f>
        <v>#REF!</v>
      </c>
      <c r="H1199" s="183" t="e">
        <f>+#REF!+#REF!+#REF!+#REF!+#REF!</f>
        <v>#REF!</v>
      </c>
      <c r="I1199" s="104">
        <v>3</v>
      </c>
      <c r="J1199" s="104"/>
      <c r="K1199" s="104"/>
      <c r="L1199" s="104"/>
      <c r="M1199" s="104"/>
      <c r="N1199" s="104"/>
      <c r="O1199" s="159" t="s">
        <v>38</v>
      </c>
      <c r="P1199" s="106" t="s">
        <v>17</v>
      </c>
      <c r="Q1199" s="107">
        <f>+Q1200+Q1205</f>
        <v>0</v>
      </c>
      <c r="R1199" s="107">
        <f>+R1200+R1205</f>
        <v>0</v>
      </c>
      <c r="S1199" s="107">
        <f>+S1200+S1205</f>
        <v>0</v>
      </c>
      <c r="T1199" s="213"/>
      <c r="U1199" s="97"/>
    </row>
    <row r="1200" spans="1:21" s="171" customFormat="1" ht="20.25" hidden="1" customHeight="1" x14ac:dyDescent="0.25">
      <c r="A1200" s="167" t="s">
        <v>336</v>
      </c>
      <c r="B1200" s="180" t="s">
        <v>345</v>
      </c>
      <c r="C1200" s="180" t="s">
        <v>376</v>
      </c>
      <c r="D1200" s="180" t="s">
        <v>379</v>
      </c>
      <c r="E1200" s="180" t="s">
        <v>380</v>
      </c>
      <c r="F1200" s="182" t="e">
        <f>+#REF!+#REF!+#REF!</f>
        <v>#REF!</v>
      </c>
      <c r="G1200" s="182" t="e">
        <f>+#REF!+#REF!+Q1200+R1200+S1200+#REF!</f>
        <v>#REF!</v>
      </c>
      <c r="H1200" s="183" t="e">
        <f>+#REF!+#REF!+#REF!+#REF!+#REF!</f>
        <v>#REF!</v>
      </c>
      <c r="I1200" s="105"/>
      <c r="J1200" s="105">
        <v>31</v>
      </c>
      <c r="K1200" s="105"/>
      <c r="L1200" s="105"/>
      <c r="M1200" s="105"/>
      <c r="N1200" s="105"/>
      <c r="O1200" s="159" t="s">
        <v>38</v>
      </c>
      <c r="P1200" s="169" t="s">
        <v>6</v>
      </c>
      <c r="Q1200" s="170">
        <f>+Q1201</f>
        <v>0</v>
      </c>
      <c r="R1200" s="170">
        <f>+R1201</f>
        <v>0</v>
      </c>
      <c r="S1200" s="170">
        <f>+S1201</f>
        <v>0</v>
      </c>
      <c r="T1200" s="213"/>
      <c r="U1200" s="97"/>
    </row>
    <row r="1201" spans="1:21" s="194" customFormat="1" ht="20.25" hidden="1" customHeight="1" x14ac:dyDescent="0.25">
      <c r="A1201" s="172" t="s">
        <v>335</v>
      </c>
      <c r="B1201" s="172"/>
      <c r="C1201" s="195" t="s">
        <v>376</v>
      </c>
      <c r="D1201" s="195" t="s">
        <v>379</v>
      </c>
      <c r="E1201" s="195" t="s">
        <v>380</v>
      </c>
      <c r="F1201" s="187" t="e">
        <f>+#REF!+#REF!+#REF!</f>
        <v>#REF!</v>
      </c>
      <c r="G1201" s="187" t="e">
        <f>+#REF!+#REF!+Q1201+R1201+S1201+#REF!</f>
        <v>#REF!</v>
      </c>
      <c r="H1201" s="188" t="e">
        <f>+#REF!+#REF!+#REF!+#REF!+#REF!</f>
        <v>#REF!</v>
      </c>
      <c r="I1201" s="108"/>
      <c r="J1201" s="115"/>
      <c r="K1201" s="115">
        <v>311</v>
      </c>
      <c r="L1201" s="115"/>
      <c r="M1201" s="115"/>
      <c r="N1201" s="116"/>
      <c r="O1201" s="10" t="s">
        <v>38</v>
      </c>
      <c r="P1201" s="111" t="s">
        <v>114</v>
      </c>
      <c r="Q1201" s="286">
        <f t="shared" ref="Q1201:S1203" si="862">Q1202</f>
        <v>0</v>
      </c>
      <c r="R1201" s="286">
        <f t="shared" si="862"/>
        <v>0</v>
      </c>
      <c r="S1201" s="286">
        <f t="shared" si="862"/>
        <v>0</v>
      </c>
      <c r="T1201" s="213"/>
      <c r="U1201" s="97"/>
    </row>
    <row r="1202" spans="1:21" s="98" customFormat="1" ht="20.25" hidden="1" customHeight="1" x14ac:dyDescent="0.25">
      <c r="A1202" s="166" t="s">
        <v>335</v>
      </c>
      <c r="B1202" s="166"/>
      <c r="C1202" s="166"/>
      <c r="D1202" s="180" t="s">
        <v>379</v>
      </c>
      <c r="E1202" s="180" t="s">
        <v>380</v>
      </c>
      <c r="F1202" s="182" t="e">
        <f>+#REF!+#REF!+#REF!</f>
        <v>#REF!</v>
      </c>
      <c r="G1202" s="182" t="e">
        <f>+#REF!+#REF!+Q1202+R1202+S1202+#REF!</f>
        <v>#REF!</v>
      </c>
      <c r="H1202" s="183" t="e">
        <f>+#REF!+#REF!+#REF!+#REF!+#REF!</f>
        <v>#REF!</v>
      </c>
      <c r="I1202" s="116"/>
      <c r="J1202" s="115"/>
      <c r="K1202" s="115"/>
      <c r="L1202" s="115">
        <v>3111</v>
      </c>
      <c r="M1202" s="9"/>
      <c r="N1202" s="111"/>
      <c r="O1202" s="10" t="s">
        <v>38</v>
      </c>
      <c r="P1202" s="111" t="s">
        <v>115</v>
      </c>
      <c r="Q1202" s="286">
        <f t="shared" si="862"/>
        <v>0</v>
      </c>
      <c r="R1202" s="286">
        <f t="shared" si="862"/>
        <v>0</v>
      </c>
      <c r="S1202" s="286">
        <f t="shared" si="862"/>
        <v>0</v>
      </c>
      <c r="T1202" s="213"/>
      <c r="U1202" s="97"/>
    </row>
    <row r="1203" spans="1:21" s="98" customFormat="1" ht="20.25" hidden="1" customHeight="1" x14ac:dyDescent="0.25">
      <c r="A1203" s="167" t="s">
        <v>335</v>
      </c>
      <c r="B1203" s="167"/>
      <c r="C1203" s="167"/>
      <c r="D1203" s="167"/>
      <c r="E1203" s="180" t="s">
        <v>380</v>
      </c>
      <c r="F1203" s="182" t="e">
        <f>+#REF!+#REF!+#REF!</f>
        <v>#REF!</v>
      </c>
      <c r="G1203" s="182" t="e">
        <f>+#REF!+#REF!+Q1203+R1203+S1203+#REF!</f>
        <v>#REF!</v>
      </c>
      <c r="H1203" s="183" t="e">
        <f>+#REF!+#REF!+#REF!+#REF!+#REF!</f>
        <v>#REF!</v>
      </c>
      <c r="I1203" s="108"/>
      <c r="J1203" s="115"/>
      <c r="K1203" s="115"/>
      <c r="L1203" s="115"/>
      <c r="M1203" s="176">
        <v>31111</v>
      </c>
      <c r="N1203" s="177"/>
      <c r="O1203" s="178" t="s">
        <v>38</v>
      </c>
      <c r="P1203" s="177" t="s">
        <v>116</v>
      </c>
      <c r="Q1203" s="287">
        <f t="shared" si="862"/>
        <v>0</v>
      </c>
      <c r="R1203" s="287">
        <f t="shared" si="862"/>
        <v>0</v>
      </c>
      <c r="S1203" s="287">
        <f t="shared" si="862"/>
        <v>0</v>
      </c>
      <c r="T1203" s="213"/>
      <c r="U1203" s="97"/>
    </row>
    <row r="1204" spans="1:21" s="98" customFormat="1" ht="20.25" hidden="1" customHeight="1" x14ac:dyDescent="0.25">
      <c r="A1204" s="166" t="s">
        <v>335</v>
      </c>
      <c r="B1204" s="166"/>
      <c r="C1204" s="166"/>
      <c r="D1204" s="166"/>
      <c r="E1204" s="166"/>
      <c r="F1204" s="182" t="e">
        <f>+#REF!+#REF!+#REF!</f>
        <v>#REF!</v>
      </c>
      <c r="G1204" s="182" t="e">
        <f>+#REF!+#REF!+Q1204+R1204+S1204+#REF!</f>
        <v>#REF!</v>
      </c>
      <c r="H1204" s="183" t="e">
        <f>+#REF!+#REF!+#REF!+#REF!+#REF!</f>
        <v>#REF!</v>
      </c>
      <c r="I1204" s="116"/>
      <c r="J1204" s="115"/>
      <c r="K1204" s="115"/>
      <c r="L1204" s="115"/>
      <c r="M1204" s="9"/>
      <c r="N1204" s="155">
        <v>311110</v>
      </c>
      <c r="O1204" s="156" t="s">
        <v>38</v>
      </c>
      <c r="P1204" s="157" t="s">
        <v>296</v>
      </c>
      <c r="Q1204" s="289"/>
      <c r="R1204" s="289">
        <v>0</v>
      </c>
      <c r="S1204" s="289">
        <f>+Q1204+R1204</f>
        <v>0</v>
      </c>
      <c r="T1204" s="213"/>
      <c r="U1204" s="97"/>
    </row>
    <row r="1205" spans="1:21" s="171" customFormat="1" ht="20.25" hidden="1" customHeight="1" x14ac:dyDescent="0.25">
      <c r="A1205" s="167" t="s">
        <v>336</v>
      </c>
      <c r="B1205" s="180" t="s">
        <v>345</v>
      </c>
      <c r="C1205" s="180" t="s">
        <v>376</v>
      </c>
      <c r="D1205" s="180" t="s">
        <v>379</v>
      </c>
      <c r="E1205" s="180" t="s">
        <v>380</v>
      </c>
      <c r="F1205" s="182" t="e">
        <f>+#REF!+#REF!+#REF!</f>
        <v>#REF!</v>
      </c>
      <c r="G1205" s="182" t="e">
        <f>+#REF!+#REF!+Q1205+R1205+S1205+#REF!</f>
        <v>#REF!</v>
      </c>
      <c r="H1205" s="183" t="e">
        <f>+#REF!+#REF!+#REF!+#REF!+#REF!</f>
        <v>#REF!</v>
      </c>
      <c r="I1205" s="105"/>
      <c r="J1205" s="105">
        <v>32</v>
      </c>
      <c r="K1205" s="105"/>
      <c r="L1205" s="105"/>
      <c r="M1205" s="105"/>
      <c r="N1205" s="105"/>
      <c r="O1205" s="159" t="s">
        <v>38</v>
      </c>
      <c r="P1205" s="169" t="s">
        <v>7</v>
      </c>
      <c r="Q1205" s="170">
        <f>+Q1206</f>
        <v>0</v>
      </c>
      <c r="R1205" s="170">
        <f>+R1206</f>
        <v>0</v>
      </c>
      <c r="S1205" s="170">
        <f>+S1206</f>
        <v>0</v>
      </c>
      <c r="T1205" s="213"/>
      <c r="U1205" s="97"/>
    </row>
    <row r="1206" spans="1:21" s="194" customFormat="1" ht="20.25" hidden="1" customHeight="1" x14ac:dyDescent="0.25">
      <c r="A1206" s="172" t="s">
        <v>335</v>
      </c>
      <c r="B1206" s="172"/>
      <c r="C1206" s="195" t="s">
        <v>376</v>
      </c>
      <c r="D1206" s="195" t="s">
        <v>379</v>
      </c>
      <c r="E1206" s="195" t="s">
        <v>380</v>
      </c>
      <c r="F1206" s="187" t="e">
        <f>+#REF!+#REF!+#REF!</f>
        <v>#REF!</v>
      </c>
      <c r="G1206" s="187" t="e">
        <f>+#REF!+#REF!+Q1206+R1206+S1206+#REF!</f>
        <v>#REF!</v>
      </c>
      <c r="H1206" s="188" t="e">
        <f>+#REF!+#REF!+#REF!+#REF!+#REF!</f>
        <v>#REF!</v>
      </c>
      <c r="I1206" s="108"/>
      <c r="J1206" s="115"/>
      <c r="K1206" s="115">
        <v>321</v>
      </c>
      <c r="L1206" s="115"/>
      <c r="M1206" s="115"/>
      <c r="N1206" s="116"/>
      <c r="O1206" s="10" t="s">
        <v>38</v>
      </c>
      <c r="P1206" s="111" t="s">
        <v>137</v>
      </c>
      <c r="Q1206" s="286">
        <f t="shared" ref="Q1206:S1208" si="863">Q1207</f>
        <v>0</v>
      </c>
      <c r="R1206" s="286">
        <f t="shared" si="863"/>
        <v>0</v>
      </c>
      <c r="S1206" s="286">
        <f t="shared" si="863"/>
        <v>0</v>
      </c>
      <c r="T1206" s="213"/>
      <c r="U1206" s="97"/>
    </row>
    <row r="1207" spans="1:21" s="98" customFormat="1" ht="20.25" hidden="1" customHeight="1" x14ac:dyDescent="0.25">
      <c r="A1207" s="166" t="s">
        <v>335</v>
      </c>
      <c r="B1207" s="166"/>
      <c r="C1207" s="166"/>
      <c r="D1207" s="180" t="s">
        <v>379</v>
      </c>
      <c r="E1207" s="180" t="s">
        <v>380</v>
      </c>
      <c r="F1207" s="182" t="e">
        <f>+#REF!+#REF!+#REF!</f>
        <v>#REF!</v>
      </c>
      <c r="G1207" s="182" t="e">
        <f>+#REF!+#REF!+Q1207+R1207+S1207+#REF!</f>
        <v>#REF!</v>
      </c>
      <c r="H1207" s="183" t="e">
        <f>+#REF!+#REF!+#REF!+#REF!+#REF!</f>
        <v>#REF!</v>
      </c>
      <c r="I1207" s="116"/>
      <c r="J1207" s="115"/>
      <c r="K1207" s="115"/>
      <c r="L1207" s="115">
        <v>3212</v>
      </c>
      <c r="M1207" s="9"/>
      <c r="N1207" s="111"/>
      <c r="O1207" s="10" t="s">
        <v>38</v>
      </c>
      <c r="P1207" s="111" t="s">
        <v>143</v>
      </c>
      <c r="Q1207" s="286">
        <f t="shared" si="863"/>
        <v>0</v>
      </c>
      <c r="R1207" s="286">
        <f t="shared" si="863"/>
        <v>0</v>
      </c>
      <c r="S1207" s="286">
        <f t="shared" si="863"/>
        <v>0</v>
      </c>
      <c r="T1207" s="213"/>
      <c r="U1207" s="97"/>
    </row>
    <row r="1208" spans="1:21" s="98" customFormat="1" ht="20.25" hidden="1" customHeight="1" x14ac:dyDescent="0.25">
      <c r="A1208" s="167" t="s">
        <v>335</v>
      </c>
      <c r="B1208" s="167"/>
      <c r="C1208" s="167"/>
      <c r="D1208" s="167"/>
      <c r="E1208" s="180" t="s">
        <v>380</v>
      </c>
      <c r="F1208" s="182" t="e">
        <f>+#REF!+#REF!+#REF!</f>
        <v>#REF!</v>
      </c>
      <c r="G1208" s="182" t="e">
        <f>+#REF!+#REF!+Q1208+R1208+S1208+#REF!</f>
        <v>#REF!</v>
      </c>
      <c r="H1208" s="183" t="e">
        <f>+#REF!+#REF!+#REF!+#REF!+#REF!</f>
        <v>#REF!</v>
      </c>
      <c r="I1208" s="108"/>
      <c r="J1208" s="115"/>
      <c r="K1208" s="115"/>
      <c r="L1208" s="115"/>
      <c r="M1208" s="176">
        <v>32121</v>
      </c>
      <c r="N1208" s="177"/>
      <c r="O1208" s="178" t="s">
        <v>38</v>
      </c>
      <c r="P1208" s="177" t="s">
        <v>144</v>
      </c>
      <c r="Q1208" s="287">
        <f t="shared" si="863"/>
        <v>0</v>
      </c>
      <c r="R1208" s="287">
        <f t="shared" si="863"/>
        <v>0</v>
      </c>
      <c r="S1208" s="287">
        <f t="shared" si="863"/>
        <v>0</v>
      </c>
      <c r="T1208" s="213"/>
      <c r="U1208" s="97"/>
    </row>
    <row r="1209" spans="1:21" s="98" customFormat="1" ht="20.25" hidden="1" customHeight="1" x14ac:dyDescent="0.25">
      <c r="A1209" s="166" t="s">
        <v>335</v>
      </c>
      <c r="B1209" s="166"/>
      <c r="C1209" s="166"/>
      <c r="D1209" s="166"/>
      <c r="E1209" s="166"/>
      <c r="F1209" s="182" t="e">
        <f>+#REF!+#REF!+#REF!</f>
        <v>#REF!</v>
      </c>
      <c r="G1209" s="182" t="e">
        <f>+#REF!+#REF!+Q1209+R1209+S1209+#REF!</f>
        <v>#REF!</v>
      </c>
      <c r="H1209" s="183" t="e">
        <f>+#REF!+#REF!+#REF!+#REF!+#REF!</f>
        <v>#REF!</v>
      </c>
      <c r="I1209" s="116"/>
      <c r="J1209" s="115"/>
      <c r="K1209" s="115"/>
      <c r="L1209" s="115"/>
      <c r="M1209" s="9"/>
      <c r="N1209" s="155">
        <v>321210</v>
      </c>
      <c r="O1209" s="156" t="s">
        <v>38</v>
      </c>
      <c r="P1209" s="157" t="s">
        <v>299</v>
      </c>
      <c r="Q1209" s="289"/>
      <c r="R1209" s="289">
        <v>0</v>
      </c>
      <c r="S1209" s="289">
        <f>+Q1209+R1209</f>
        <v>0</v>
      </c>
      <c r="T1209" s="213"/>
      <c r="U1209" s="97"/>
    </row>
    <row r="1210" spans="1:21" s="98" customFormat="1" ht="30" customHeight="1" x14ac:dyDescent="0.25">
      <c r="A1210" s="166" t="s">
        <v>337</v>
      </c>
      <c r="B1210" s="180" t="s">
        <v>345</v>
      </c>
      <c r="C1210" s="180" t="s">
        <v>376</v>
      </c>
      <c r="D1210" s="180" t="s">
        <v>379</v>
      </c>
      <c r="E1210" s="180" t="s">
        <v>380</v>
      </c>
      <c r="F1210" s="182" t="e">
        <f>+#REF!+#REF!+#REF!</f>
        <v>#REF!</v>
      </c>
      <c r="G1210" s="182" t="e">
        <f>+#REF!+#REF!+Q1210+R1210+S1210+#REF!</f>
        <v>#REF!</v>
      </c>
      <c r="H1210" s="183" t="e">
        <f>+#REF!+#REF!+#REF!+#REF!+#REF!</f>
        <v>#REF!</v>
      </c>
      <c r="I1210" s="387" t="s">
        <v>106</v>
      </c>
      <c r="J1210" s="388"/>
      <c r="K1210" s="388"/>
      <c r="L1210" s="388"/>
      <c r="M1210" s="388"/>
      <c r="N1210" s="388"/>
      <c r="O1210" s="389"/>
      <c r="P1210" s="95" t="s">
        <v>107</v>
      </c>
      <c r="Q1210" s="96">
        <f t="shared" ref="Q1210:S1211" si="864">+Q1211</f>
        <v>40000</v>
      </c>
      <c r="R1210" s="96">
        <f t="shared" si="864"/>
        <v>0</v>
      </c>
      <c r="S1210" s="96">
        <f t="shared" si="864"/>
        <v>40000</v>
      </c>
      <c r="T1210" s="213"/>
      <c r="U1210" s="97"/>
    </row>
    <row r="1211" spans="1:21" s="175" customFormat="1" ht="21.75" customHeight="1" x14ac:dyDescent="0.25">
      <c r="A1211" s="172" t="s">
        <v>337</v>
      </c>
      <c r="B1211" s="172"/>
      <c r="C1211" s="180" t="s">
        <v>376</v>
      </c>
      <c r="D1211" s="180" t="s">
        <v>379</v>
      </c>
      <c r="E1211" s="180" t="s">
        <v>380</v>
      </c>
      <c r="F1211" s="182" t="e">
        <f>+#REF!+#REF!+#REF!</f>
        <v>#REF!</v>
      </c>
      <c r="G1211" s="182" t="e">
        <f>+#REF!+#REF!+Q1211+R1211+S1211+#REF!</f>
        <v>#REF!</v>
      </c>
      <c r="H1211" s="183" t="e">
        <f>+#REF!+#REF!+#REF!+#REF!+#REF!</f>
        <v>#REF!</v>
      </c>
      <c r="I1211" s="99"/>
      <c r="J1211" s="99"/>
      <c r="K1211" s="99"/>
      <c r="L1211" s="99"/>
      <c r="M1211" s="99"/>
      <c r="N1211" s="99" t="str">
        <f>+O1211</f>
        <v>1.1.</v>
      </c>
      <c r="O1211" s="100" t="s">
        <v>43</v>
      </c>
      <c r="P1211" s="101" t="s">
        <v>23</v>
      </c>
      <c r="Q1211" s="102">
        <f t="shared" si="864"/>
        <v>40000</v>
      </c>
      <c r="R1211" s="102">
        <f t="shared" si="864"/>
        <v>0</v>
      </c>
      <c r="S1211" s="102">
        <f t="shared" si="864"/>
        <v>40000</v>
      </c>
      <c r="T1211" s="213"/>
      <c r="U1211" s="97"/>
    </row>
    <row r="1212" spans="1:21" s="103" customFormat="1" ht="20.25" customHeight="1" x14ac:dyDescent="0.25">
      <c r="A1212" s="166" t="s">
        <v>337</v>
      </c>
      <c r="B1212" s="180" t="s">
        <v>345</v>
      </c>
      <c r="C1212" s="180" t="s">
        <v>376</v>
      </c>
      <c r="D1212" s="180" t="s">
        <v>379</v>
      </c>
      <c r="E1212" s="180" t="s">
        <v>380</v>
      </c>
      <c r="F1212" s="182" t="e">
        <f>+#REF!+#REF!+#REF!</f>
        <v>#REF!</v>
      </c>
      <c r="G1212" s="182" t="e">
        <f>+#REF!+#REF!+Q1212+R1212+S1212+#REF!</f>
        <v>#REF!</v>
      </c>
      <c r="H1212" s="183" t="e">
        <f>+#REF!+#REF!+#REF!+#REF!+#REF!</f>
        <v>#REF!</v>
      </c>
      <c r="I1212" s="104">
        <v>3</v>
      </c>
      <c r="J1212" s="104"/>
      <c r="K1212" s="104"/>
      <c r="L1212" s="104"/>
      <c r="M1212" s="104"/>
      <c r="N1212" s="104"/>
      <c r="O1212" s="10" t="s">
        <v>43</v>
      </c>
      <c r="P1212" s="106" t="s">
        <v>17</v>
      </c>
      <c r="Q1212" s="107">
        <f t="shared" ref="Q1212:R1212" si="865">+Q1213+Q1232</f>
        <v>40000</v>
      </c>
      <c r="R1212" s="107">
        <f t="shared" si="865"/>
        <v>0</v>
      </c>
      <c r="S1212" s="107">
        <f t="shared" ref="S1212" si="866">+S1213+S1232</f>
        <v>40000</v>
      </c>
      <c r="T1212" s="213"/>
      <c r="U1212" s="97"/>
    </row>
    <row r="1213" spans="1:21" s="171" customFormat="1" ht="20.25" customHeight="1" x14ac:dyDescent="0.25">
      <c r="A1213" s="167" t="s">
        <v>337</v>
      </c>
      <c r="B1213" s="180" t="s">
        <v>345</v>
      </c>
      <c r="C1213" s="180" t="s">
        <v>376</v>
      </c>
      <c r="D1213" s="180" t="s">
        <v>379</v>
      </c>
      <c r="E1213" s="180" t="s">
        <v>380</v>
      </c>
      <c r="F1213" s="182" t="e">
        <f>+#REF!+#REF!+#REF!</f>
        <v>#REF!</v>
      </c>
      <c r="G1213" s="182" t="e">
        <f>+#REF!+#REF!+Q1213+R1213+S1213+#REF!</f>
        <v>#REF!</v>
      </c>
      <c r="H1213" s="183" t="e">
        <f>+#REF!+#REF!+#REF!+#REF!+#REF!</f>
        <v>#REF!</v>
      </c>
      <c r="I1213" s="231"/>
      <c r="J1213" s="231">
        <v>31</v>
      </c>
      <c r="K1213" s="231"/>
      <c r="L1213" s="231"/>
      <c r="M1213" s="231"/>
      <c r="N1213" s="231"/>
      <c r="O1213" s="257" t="s">
        <v>43</v>
      </c>
      <c r="P1213" s="232" t="s">
        <v>6</v>
      </c>
      <c r="Q1213" s="233">
        <f t="shared" ref="Q1213:R1213" si="867">Q1214+Q1223+Q1221</f>
        <v>19000</v>
      </c>
      <c r="R1213" s="233">
        <f t="shared" si="867"/>
        <v>0</v>
      </c>
      <c r="S1213" s="233">
        <f t="shared" ref="S1213" si="868">S1214+S1223+S1221</f>
        <v>19000</v>
      </c>
      <c r="T1213" s="213"/>
      <c r="U1213" s="97"/>
    </row>
    <row r="1214" spans="1:21" s="194" customFormat="1" ht="20.25" hidden="1" customHeight="1" x14ac:dyDescent="0.25">
      <c r="A1214" s="172" t="s">
        <v>337</v>
      </c>
      <c r="B1214" s="172"/>
      <c r="C1214" s="195" t="s">
        <v>376</v>
      </c>
      <c r="D1214" s="195" t="s">
        <v>379</v>
      </c>
      <c r="E1214" s="195" t="s">
        <v>380</v>
      </c>
      <c r="F1214" s="187" t="e">
        <f>+#REF!+#REF!+#REF!</f>
        <v>#REF!</v>
      </c>
      <c r="G1214" s="187" t="e">
        <f>+#REF!+#REF!+Q1214+R1214+S1214+#REF!</f>
        <v>#REF!</v>
      </c>
      <c r="H1214" s="188" t="e">
        <f>+#REF!+#REF!+#REF!+#REF!+#REF!</f>
        <v>#REF!</v>
      </c>
      <c r="I1214" s="108"/>
      <c r="J1214" s="115"/>
      <c r="K1214" s="115">
        <v>311</v>
      </c>
      <c r="L1214" s="115"/>
      <c r="M1214" s="115"/>
      <c r="N1214" s="116"/>
      <c r="O1214" s="10" t="s">
        <v>43</v>
      </c>
      <c r="P1214" s="111" t="s">
        <v>114</v>
      </c>
      <c r="Q1214" s="286">
        <f t="shared" ref="Q1214:R1214" si="869">Q1215+Q1218</f>
        <v>16200</v>
      </c>
      <c r="R1214" s="286">
        <f t="shared" si="869"/>
        <v>0</v>
      </c>
      <c r="S1214" s="286">
        <f t="shared" ref="S1214" si="870">S1215+S1218</f>
        <v>16200</v>
      </c>
      <c r="T1214" s="213"/>
      <c r="U1214" s="97"/>
    </row>
    <row r="1215" spans="1:21" s="98" customFormat="1" ht="20.25" hidden="1" customHeight="1" x14ac:dyDescent="0.25">
      <c r="A1215" s="166" t="s">
        <v>337</v>
      </c>
      <c r="B1215" s="166"/>
      <c r="C1215" s="166"/>
      <c r="D1215" s="180" t="s">
        <v>379</v>
      </c>
      <c r="E1215" s="180" t="s">
        <v>380</v>
      </c>
      <c r="F1215" s="182" t="e">
        <f>+#REF!+#REF!+#REF!</f>
        <v>#REF!</v>
      </c>
      <c r="G1215" s="182" t="e">
        <f>+#REF!+#REF!+Q1215+R1215+S1215+#REF!</f>
        <v>#REF!</v>
      </c>
      <c r="H1215" s="183" t="e">
        <f>+#REF!+#REF!+#REF!+#REF!+#REF!</f>
        <v>#REF!</v>
      </c>
      <c r="I1215" s="108"/>
      <c r="J1215" s="115"/>
      <c r="K1215" s="115"/>
      <c r="L1215" s="115">
        <v>3111</v>
      </c>
      <c r="M1215" s="115"/>
      <c r="N1215" s="116"/>
      <c r="O1215" s="10" t="s">
        <v>43</v>
      </c>
      <c r="P1215" s="111" t="s">
        <v>115</v>
      </c>
      <c r="Q1215" s="286">
        <f t="shared" ref="Q1215:S1216" si="871">Q1216</f>
        <v>16200</v>
      </c>
      <c r="R1215" s="286">
        <f t="shared" si="871"/>
        <v>0</v>
      </c>
      <c r="S1215" s="286">
        <f t="shared" si="871"/>
        <v>16200</v>
      </c>
      <c r="T1215" s="213"/>
      <c r="U1215" s="97"/>
    </row>
    <row r="1216" spans="1:21" s="98" customFormat="1" ht="20.25" hidden="1" customHeight="1" x14ac:dyDescent="0.25">
      <c r="A1216" s="167" t="s">
        <v>337</v>
      </c>
      <c r="B1216" s="167"/>
      <c r="C1216" s="167"/>
      <c r="D1216" s="167"/>
      <c r="E1216" s="180" t="s">
        <v>380</v>
      </c>
      <c r="F1216" s="182" t="e">
        <f>+#REF!+#REF!+#REF!</f>
        <v>#REF!</v>
      </c>
      <c r="G1216" s="182" t="e">
        <f>+#REF!+#REF!+Q1216+R1216+S1216+#REF!</f>
        <v>#REF!</v>
      </c>
      <c r="H1216" s="183" t="e">
        <f>+#REF!+#REF!+#REF!+#REF!+#REF!</f>
        <v>#REF!</v>
      </c>
      <c r="I1216" s="108"/>
      <c r="J1216" s="115"/>
      <c r="K1216" s="115"/>
      <c r="L1216" s="115"/>
      <c r="M1216" s="176">
        <v>31111</v>
      </c>
      <c r="N1216" s="177"/>
      <c r="O1216" s="178" t="s">
        <v>43</v>
      </c>
      <c r="P1216" s="177" t="s">
        <v>116</v>
      </c>
      <c r="Q1216" s="287">
        <f t="shared" si="871"/>
        <v>16200</v>
      </c>
      <c r="R1216" s="287">
        <f t="shared" si="871"/>
        <v>0</v>
      </c>
      <c r="S1216" s="287">
        <f t="shared" si="871"/>
        <v>16200</v>
      </c>
      <c r="T1216" s="213"/>
      <c r="U1216" s="97"/>
    </row>
    <row r="1217" spans="1:21" s="98" customFormat="1" ht="20.25" hidden="1" customHeight="1" x14ac:dyDescent="0.25">
      <c r="A1217" s="166" t="s">
        <v>337</v>
      </c>
      <c r="B1217" s="166"/>
      <c r="C1217" s="166"/>
      <c r="D1217" s="166"/>
      <c r="E1217" s="166"/>
      <c r="F1217" s="182" t="e">
        <f>+#REF!+#REF!+#REF!</f>
        <v>#REF!</v>
      </c>
      <c r="G1217" s="182" t="e">
        <f>+#REF!+#REF!+Q1217+R1217+S1217+#REF!</f>
        <v>#REF!</v>
      </c>
      <c r="H1217" s="183" t="e">
        <f>+#REF!+#REF!+#REF!+#REF!+#REF!</f>
        <v>#REF!</v>
      </c>
      <c r="I1217" s="108"/>
      <c r="J1217" s="115"/>
      <c r="K1217" s="115"/>
      <c r="L1217" s="115"/>
      <c r="M1217" s="9"/>
      <c r="N1217" s="155">
        <v>311110</v>
      </c>
      <c r="O1217" s="156" t="s">
        <v>43</v>
      </c>
      <c r="P1217" s="157" t="s">
        <v>116</v>
      </c>
      <c r="Q1217" s="289">
        <v>16200</v>
      </c>
      <c r="R1217" s="289"/>
      <c r="S1217" s="289">
        <f>+Q1217+R1217</f>
        <v>16200</v>
      </c>
      <c r="T1217" s="213"/>
      <c r="U1217" s="97"/>
    </row>
    <row r="1218" spans="1:21" s="98" customFormat="1" ht="20.25" hidden="1" customHeight="1" x14ac:dyDescent="0.25">
      <c r="A1218" s="166" t="s">
        <v>337</v>
      </c>
      <c r="B1218" s="166"/>
      <c r="C1218" s="166"/>
      <c r="D1218" s="180" t="s">
        <v>379</v>
      </c>
      <c r="E1218" s="180" t="s">
        <v>380</v>
      </c>
      <c r="F1218" s="182" t="e">
        <f>+#REF!+#REF!+#REF!</f>
        <v>#REF!</v>
      </c>
      <c r="G1218" s="182" t="e">
        <f>+#REF!+#REF!+Q1218+R1218+S1218+#REF!</f>
        <v>#REF!</v>
      </c>
      <c r="H1218" s="183" t="e">
        <f>+#REF!+#REF!+#REF!+#REF!+#REF!</f>
        <v>#REF!</v>
      </c>
      <c r="I1218" s="108"/>
      <c r="J1218" s="115"/>
      <c r="K1218" s="115"/>
      <c r="L1218" s="115">
        <v>3114</v>
      </c>
      <c r="M1218" s="115"/>
      <c r="N1218" s="116"/>
      <c r="O1218" s="10" t="s">
        <v>43</v>
      </c>
      <c r="P1218" s="111" t="s">
        <v>124</v>
      </c>
      <c r="Q1218" s="286">
        <f t="shared" ref="Q1218:S1219" si="872">Q1219</f>
        <v>0</v>
      </c>
      <c r="R1218" s="286">
        <f t="shared" si="872"/>
        <v>0</v>
      </c>
      <c r="S1218" s="286">
        <f t="shared" si="872"/>
        <v>0</v>
      </c>
      <c r="T1218" s="213"/>
      <c r="U1218" s="97"/>
    </row>
    <row r="1219" spans="1:21" s="98" customFormat="1" ht="20.25" hidden="1" customHeight="1" x14ac:dyDescent="0.25">
      <c r="A1219" s="167" t="s">
        <v>337</v>
      </c>
      <c r="B1219" s="167"/>
      <c r="C1219" s="167"/>
      <c r="D1219" s="167"/>
      <c r="E1219" s="180" t="s">
        <v>380</v>
      </c>
      <c r="F1219" s="182" t="e">
        <f>+#REF!+#REF!+#REF!</f>
        <v>#REF!</v>
      </c>
      <c r="G1219" s="182" t="e">
        <f>+#REF!+#REF!+Q1219+R1219+S1219+#REF!</f>
        <v>#REF!</v>
      </c>
      <c r="H1219" s="183" t="e">
        <f>+#REF!+#REF!+#REF!+#REF!+#REF!</f>
        <v>#REF!</v>
      </c>
      <c r="I1219" s="108"/>
      <c r="J1219" s="115"/>
      <c r="K1219" s="115"/>
      <c r="L1219" s="115"/>
      <c r="M1219" s="176">
        <v>31141</v>
      </c>
      <c r="N1219" s="177"/>
      <c r="O1219" s="178" t="s">
        <v>43</v>
      </c>
      <c r="P1219" s="177" t="s">
        <v>124</v>
      </c>
      <c r="Q1219" s="287">
        <f t="shared" si="872"/>
        <v>0</v>
      </c>
      <c r="R1219" s="287">
        <f t="shared" si="872"/>
        <v>0</v>
      </c>
      <c r="S1219" s="287">
        <f t="shared" si="872"/>
        <v>0</v>
      </c>
      <c r="T1219" s="213"/>
      <c r="U1219" s="97"/>
    </row>
    <row r="1220" spans="1:21" s="98" customFormat="1" ht="20.25" hidden="1" customHeight="1" x14ac:dyDescent="0.25">
      <c r="A1220" s="166" t="s">
        <v>337</v>
      </c>
      <c r="B1220" s="166"/>
      <c r="C1220" s="166"/>
      <c r="D1220" s="166"/>
      <c r="E1220" s="166"/>
      <c r="F1220" s="182" t="e">
        <f>+#REF!+#REF!+#REF!</f>
        <v>#REF!</v>
      </c>
      <c r="G1220" s="182" t="e">
        <f>+#REF!+#REF!+Q1220+R1220+S1220+#REF!</f>
        <v>#REF!</v>
      </c>
      <c r="H1220" s="183" t="e">
        <f>+#REF!+#REF!+#REF!+#REF!+#REF!</f>
        <v>#REF!</v>
      </c>
      <c r="I1220" s="108"/>
      <c r="J1220" s="115"/>
      <c r="K1220" s="115"/>
      <c r="L1220" s="115"/>
      <c r="M1220" s="9"/>
      <c r="N1220" s="155">
        <v>311410</v>
      </c>
      <c r="O1220" s="156" t="s">
        <v>43</v>
      </c>
      <c r="P1220" s="157" t="s">
        <v>124</v>
      </c>
      <c r="Q1220" s="289">
        <v>0</v>
      </c>
      <c r="R1220" s="289"/>
      <c r="S1220" s="289">
        <f>+Q1220+R1220</f>
        <v>0</v>
      </c>
      <c r="T1220" s="213"/>
      <c r="U1220" s="97"/>
    </row>
    <row r="1221" spans="1:21" s="194" customFormat="1" ht="20.25" hidden="1" customHeight="1" x14ac:dyDescent="0.25">
      <c r="A1221" s="172" t="s">
        <v>337</v>
      </c>
      <c r="B1221" s="172"/>
      <c r="C1221" s="195" t="s">
        <v>376</v>
      </c>
      <c r="D1221" s="195" t="s">
        <v>379</v>
      </c>
      <c r="E1221" s="195" t="s">
        <v>380</v>
      </c>
      <c r="F1221" s="187" t="e">
        <f>+#REF!+#REF!+#REF!</f>
        <v>#REF!</v>
      </c>
      <c r="G1221" s="187" t="e">
        <f>+#REF!+#REF!+Q1221+R1221+S1221+#REF!</f>
        <v>#REF!</v>
      </c>
      <c r="H1221" s="188" t="e">
        <f>+#REF!+#REF!+#REF!+#REF!+#REF!</f>
        <v>#REF!</v>
      </c>
      <c r="I1221" s="108"/>
      <c r="J1221" s="115"/>
      <c r="K1221" s="115">
        <v>312</v>
      </c>
      <c r="L1221" s="115"/>
      <c r="M1221" s="115"/>
      <c r="N1221" s="116"/>
      <c r="O1221" s="10" t="s">
        <v>43</v>
      </c>
      <c r="P1221" s="111" t="s">
        <v>127</v>
      </c>
      <c r="Q1221" s="286">
        <f t="shared" ref="Q1221:S1221" si="873">Q1222</f>
        <v>0</v>
      </c>
      <c r="R1221" s="286">
        <f t="shared" si="873"/>
        <v>0</v>
      </c>
      <c r="S1221" s="286">
        <f t="shared" si="873"/>
        <v>0</v>
      </c>
      <c r="T1221" s="213"/>
      <c r="U1221" s="97"/>
    </row>
    <row r="1222" spans="1:21" s="98" customFormat="1" ht="20.25" hidden="1" customHeight="1" x14ac:dyDescent="0.25">
      <c r="A1222" s="166" t="s">
        <v>337</v>
      </c>
      <c r="B1222" s="166"/>
      <c r="C1222" s="166"/>
      <c r="D1222" s="180" t="s">
        <v>379</v>
      </c>
      <c r="E1222" s="180" t="s">
        <v>380</v>
      </c>
      <c r="F1222" s="182" t="e">
        <f>+#REF!+#REF!+#REF!</f>
        <v>#REF!</v>
      </c>
      <c r="G1222" s="182" t="e">
        <f>+#REF!+#REF!+Q1222+R1222+S1222+#REF!</f>
        <v>#REF!</v>
      </c>
      <c r="H1222" s="183" t="e">
        <f>+#REF!+#REF!+#REF!+#REF!+#REF!</f>
        <v>#REF!</v>
      </c>
      <c r="I1222" s="108"/>
      <c r="J1222" s="115"/>
      <c r="K1222" s="115"/>
      <c r="L1222" s="115">
        <v>3121</v>
      </c>
      <c r="M1222" s="9"/>
      <c r="N1222" s="111"/>
      <c r="O1222" s="10" t="s">
        <v>43</v>
      </c>
      <c r="P1222" s="111" t="s">
        <v>127</v>
      </c>
      <c r="Q1222" s="286">
        <v>0</v>
      </c>
      <c r="R1222" s="286">
        <v>0</v>
      </c>
      <c r="S1222" s="286">
        <v>0</v>
      </c>
      <c r="T1222" s="213"/>
      <c r="U1222" s="97"/>
    </row>
    <row r="1223" spans="1:21" s="194" customFormat="1" ht="20.25" hidden="1" customHeight="1" x14ac:dyDescent="0.25">
      <c r="A1223" s="172" t="s">
        <v>337</v>
      </c>
      <c r="B1223" s="172"/>
      <c r="C1223" s="195" t="s">
        <v>376</v>
      </c>
      <c r="D1223" s="195" t="s">
        <v>379</v>
      </c>
      <c r="E1223" s="195" t="s">
        <v>380</v>
      </c>
      <c r="F1223" s="187" t="e">
        <f>+#REF!+#REF!+#REF!</f>
        <v>#REF!</v>
      </c>
      <c r="G1223" s="187" t="e">
        <f>+#REF!+#REF!+Q1223+R1223+S1223+#REF!</f>
        <v>#REF!</v>
      </c>
      <c r="H1223" s="188" t="e">
        <f>+#REF!+#REF!+#REF!+#REF!+#REF!</f>
        <v>#REF!</v>
      </c>
      <c r="I1223" s="108"/>
      <c r="J1223" s="115"/>
      <c r="K1223" s="115">
        <v>313</v>
      </c>
      <c r="L1223" s="115"/>
      <c r="M1223" s="115"/>
      <c r="N1223" s="116"/>
      <c r="O1223" s="10" t="s">
        <v>43</v>
      </c>
      <c r="P1223" s="111" t="s">
        <v>135</v>
      </c>
      <c r="Q1223" s="286">
        <f t="shared" ref="Q1223:R1223" si="874">Q1224+Q1229</f>
        <v>2800</v>
      </c>
      <c r="R1223" s="286">
        <f t="shared" si="874"/>
        <v>0</v>
      </c>
      <c r="S1223" s="286">
        <f t="shared" ref="S1223" si="875">S1224+S1229</f>
        <v>2800</v>
      </c>
      <c r="T1223" s="213"/>
      <c r="U1223" s="97"/>
    </row>
    <row r="1224" spans="1:21" s="98" customFormat="1" ht="20.25" hidden="1" customHeight="1" x14ac:dyDescent="0.25">
      <c r="A1224" s="166" t="s">
        <v>337</v>
      </c>
      <c r="B1224" s="166"/>
      <c r="C1224" s="166"/>
      <c r="D1224" s="180" t="s">
        <v>379</v>
      </c>
      <c r="E1224" s="180" t="s">
        <v>380</v>
      </c>
      <c r="F1224" s="182" t="e">
        <f>+#REF!+#REF!+#REF!</f>
        <v>#REF!</v>
      </c>
      <c r="G1224" s="182" t="e">
        <f>+#REF!+#REF!+Q1224+R1224+S1224+#REF!</f>
        <v>#REF!</v>
      </c>
      <c r="H1224" s="183" t="e">
        <f>+#REF!+#REF!+#REF!+#REF!+#REF!</f>
        <v>#REF!</v>
      </c>
      <c r="I1224" s="108"/>
      <c r="J1224" s="115"/>
      <c r="K1224" s="115"/>
      <c r="L1224" s="115">
        <v>3132</v>
      </c>
      <c r="M1224" s="115"/>
      <c r="N1224" s="116"/>
      <c r="O1224" s="10" t="s">
        <v>43</v>
      </c>
      <c r="P1224" s="111" t="s">
        <v>136</v>
      </c>
      <c r="Q1224" s="286">
        <f t="shared" ref="Q1224:R1224" si="876">Q1225+Q1227</f>
        <v>2800</v>
      </c>
      <c r="R1224" s="286">
        <f t="shared" si="876"/>
        <v>0</v>
      </c>
      <c r="S1224" s="286">
        <f t="shared" ref="S1224" si="877">S1225+S1227</f>
        <v>2800</v>
      </c>
      <c r="T1224" s="213"/>
      <c r="U1224" s="97"/>
    </row>
    <row r="1225" spans="1:21" s="98" customFormat="1" ht="20.25" hidden="1" customHeight="1" x14ac:dyDescent="0.25">
      <c r="A1225" s="167" t="s">
        <v>337</v>
      </c>
      <c r="B1225" s="167"/>
      <c r="C1225" s="167"/>
      <c r="D1225" s="167"/>
      <c r="E1225" s="180" t="s">
        <v>380</v>
      </c>
      <c r="F1225" s="182" t="e">
        <f>+#REF!+#REF!+#REF!</f>
        <v>#REF!</v>
      </c>
      <c r="G1225" s="182" t="e">
        <f>+#REF!+#REF!+Q1225+R1225+S1225+#REF!</f>
        <v>#REF!</v>
      </c>
      <c r="H1225" s="183" t="e">
        <f>+#REF!+#REF!+#REF!+#REF!+#REF!</f>
        <v>#REF!</v>
      </c>
      <c r="I1225" s="108"/>
      <c r="J1225" s="115"/>
      <c r="K1225" s="115"/>
      <c r="L1225" s="115"/>
      <c r="M1225" s="176">
        <v>31321</v>
      </c>
      <c r="N1225" s="177"/>
      <c r="O1225" s="178" t="s">
        <v>43</v>
      </c>
      <c r="P1225" s="177" t="s">
        <v>136</v>
      </c>
      <c r="Q1225" s="287">
        <f t="shared" ref="Q1225:S1225" si="878">Q1226</f>
        <v>2800</v>
      </c>
      <c r="R1225" s="287">
        <f t="shared" si="878"/>
        <v>0</v>
      </c>
      <c r="S1225" s="287">
        <f t="shared" si="878"/>
        <v>2800</v>
      </c>
      <c r="T1225" s="213"/>
      <c r="U1225" s="97"/>
    </row>
    <row r="1226" spans="1:21" s="98" customFormat="1" ht="20.25" hidden="1" customHeight="1" x14ac:dyDescent="0.25">
      <c r="A1226" s="166" t="s">
        <v>337</v>
      </c>
      <c r="B1226" s="166"/>
      <c r="C1226" s="166"/>
      <c r="D1226" s="166"/>
      <c r="E1226" s="166"/>
      <c r="F1226" s="182" t="e">
        <f>+#REF!+#REF!+#REF!</f>
        <v>#REF!</v>
      </c>
      <c r="G1226" s="182" t="e">
        <f>+#REF!+#REF!+Q1226+R1226+S1226+#REF!</f>
        <v>#REF!</v>
      </c>
      <c r="H1226" s="183" t="e">
        <f>+#REF!+#REF!+#REF!+#REF!+#REF!</f>
        <v>#REF!</v>
      </c>
      <c r="I1226" s="108"/>
      <c r="J1226" s="115"/>
      <c r="K1226" s="115"/>
      <c r="L1226" s="115"/>
      <c r="M1226" s="9"/>
      <c r="N1226" s="155">
        <v>313210</v>
      </c>
      <c r="O1226" s="156" t="s">
        <v>43</v>
      </c>
      <c r="P1226" s="157" t="s">
        <v>136</v>
      </c>
      <c r="Q1226" s="289">
        <v>2800</v>
      </c>
      <c r="R1226" s="289"/>
      <c r="S1226" s="289">
        <f>+Q1226+R1226</f>
        <v>2800</v>
      </c>
      <c r="T1226" s="213"/>
      <c r="U1226" s="97"/>
    </row>
    <row r="1227" spans="1:21" s="98" customFormat="1" ht="20.25" hidden="1" customHeight="1" x14ac:dyDescent="0.25">
      <c r="A1227" s="167" t="s">
        <v>337</v>
      </c>
      <c r="B1227" s="167"/>
      <c r="C1227" s="167"/>
      <c r="D1227" s="167"/>
      <c r="E1227" s="180" t="s">
        <v>380</v>
      </c>
      <c r="F1227" s="182" t="e">
        <f>+#REF!+#REF!+#REF!</f>
        <v>#REF!</v>
      </c>
      <c r="G1227" s="182" t="e">
        <f>+#REF!+#REF!+Q1227+R1227+S1227+#REF!</f>
        <v>#REF!</v>
      </c>
      <c r="H1227" s="183" t="e">
        <f>+#REF!+#REF!+#REF!+#REF!+#REF!</f>
        <v>#REF!</v>
      </c>
      <c r="I1227" s="108"/>
      <c r="J1227" s="115"/>
      <c r="K1227" s="115"/>
      <c r="L1227" s="115"/>
      <c r="M1227" s="176">
        <v>31322</v>
      </c>
      <c r="N1227" s="177"/>
      <c r="O1227" s="178" t="s">
        <v>43</v>
      </c>
      <c r="P1227" s="177" t="s">
        <v>256</v>
      </c>
      <c r="Q1227" s="287">
        <f t="shared" ref="Q1227:S1227" si="879">Q1228</f>
        <v>0</v>
      </c>
      <c r="R1227" s="287">
        <f t="shared" si="879"/>
        <v>0</v>
      </c>
      <c r="S1227" s="287">
        <f t="shared" si="879"/>
        <v>0</v>
      </c>
      <c r="T1227" s="213"/>
      <c r="U1227" s="97"/>
    </row>
    <row r="1228" spans="1:21" s="98" customFormat="1" ht="20.25" hidden="1" customHeight="1" x14ac:dyDescent="0.25">
      <c r="A1228" s="166" t="s">
        <v>337</v>
      </c>
      <c r="B1228" s="166"/>
      <c r="C1228" s="166"/>
      <c r="D1228" s="166"/>
      <c r="E1228" s="166"/>
      <c r="F1228" s="182" t="e">
        <f>+#REF!+#REF!+#REF!</f>
        <v>#REF!</v>
      </c>
      <c r="G1228" s="182" t="e">
        <f>+#REF!+#REF!+Q1228+R1228+S1228+#REF!</f>
        <v>#REF!</v>
      </c>
      <c r="H1228" s="183" t="e">
        <f>+#REF!+#REF!+#REF!+#REF!+#REF!</f>
        <v>#REF!</v>
      </c>
      <c r="I1228" s="108"/>
      <c r="J1228" s="115"/>
      <c r="K1228" s="115"/>
      <c r="L1228" s="115"/>
      <c r="M1228" s="9"/>
      <c r="N1228" s="155">
        <v>313220</v>
      </c>
      <c r="O1228" s="156" t="s">
        <v>43</v>
      </c>
      <c r="P1228" s="157" t="s">
        <v>256</v>
      </c>
      <c r="Q1228" s="289"/>
      <c r="R1228" s="289"/>
      <c r="S1228" s="289">
        <f>+Q1228+R1228</f>
        <v>0</v>
      </c>
      <c r="T1228" s="213"/>
      <c r="U1228" s="97"/>
    </row>
    <row r="1229" spans="1:21" s="98" customFormat="1" ht="20.25" hidden="1" customHeight="1" x14ac:dyDescent="0.25">
      <c r="A1229" s="166" t="s">
        <v>337</v>
      </c>
      <c r="B1229" s="166"/>
      <c r="C1229" s="166"/>
      <c r="D1229" s="180" t="s">
        <v>379</v>
      </c>
      <c r="E1229" s="180" t="s">
        <v>380</v>
      </c>
      <c r="F1229" s="182" t="e">
        <f>+#REF!+#REF!+#REF!</f>
        <v>#REF!</v>
      </c>
      <c r="G1229" s="182" t="e">
        <f>+#REF!+#REF!+Q1229+R1229+S1229+#REF!</f>
        <v>#REF!</v>
      </c>
      <c r="H1229" s="183" t="e">
        <f>+#REF!+#REF!+#REF!+#REF!+#REF!</f>
        <v>#REF!</v>
      </c>
      <c r="I1229" s="108"/>
      <c r="J1229" s="115"/>
      <c r="K1229" s="115"/>
      <c r="L1229" s="115">
        <v>3133</v>
      </c>
      <c r="M1229" s="115"/>
      <c r="N1229" s="116"/>
      <c r="O1229" s="10" t="s">
        <v>43</v>
      </c>
      <c r="P1229" s="111" t="s">
        <v>257</v>
      </c>
      <c r="Q1229" s="286">
        <f t="shared" ref="Q1229:S1230" si="880">Q1230</f>
        <v>0</v>
      </c>
      <c r="R1229" s="286">
        <f t="shared" si="880"/>
        <v>0</v>
      </c>
      <c r="S1229" s="286">
        <f t="shared" si="880"/>
        <v>0</v>
      </c>
      <c r="T1229" s="213"/>
      <c r="U1229" s="97"/>
    </row>
    <row r="1230" spans="1:21" s="98" customFormat="1" ht="20.25" hidden="1" customHeight="1" x14ac:dyDescent="0.25">
      <c r="A1230" s="167" t="s">
        <v>337</v>
      </c>
      <c r="B1230" s="167"/>
      <c r="C1230" s="167"/>
      <c r="D1230" s="167"/>
      <c r="E1230" s="180" t="s">
        <v>380</v>
      </c>
      <c r="F1230" s="182" t="e">
        <f>+#REF!+#REF!+#REF!</f>
        <v>#REF!</v>
      </c>
      <c r="G1230" s="182" t="e">
        <f>+#REF!+#REF!+Q1230+R1230+S1230+#REF!</f>
        <v>#REF!</v>
      </c>
      <c r="H1230" s="183" t="e">
        <f>+#REF!+#REF!+#REF!+#REF!+#REF!</f>
        <v>#REF!</v>
      </c>
      <c r="I1230" s="108"/>
      <c r="J1230" s="115"/>
      <c r="K1230" s="115"/>
      <c r="L1230" s="115"/>
      <c r="M1230" s="176">
        <v>31332</v>
      </c>
      <c r="N1230" s="177"/>
      <c r="O1230" s="178" t="s">
        <v>43</v>
      </c>
      <c r="P1230" s="177" t="s">
        <v>257</v>
      </c>
      <c r="Q1230" s="287">
        <f t="shared" si="880"/>
        <v>0</v>
      </c>
      <c r="R1230" s="287">
        <f t="shared" si="880"/>
        <v>0</v>
      </c>
      <c r="S1230" s="287">
        <f t="shared" si="880"/>
        <v>0</v>
      </c>
      <c r="T1230" s="213"/>
      <c r="U1230" s="97"/>
    </row>
    <row r="1231" spans="1:21" s="98" customFormat="1" ht="20.25" hidden="1" customHeight="1" x14ac:dyDescent="0.25">
      <c r="A1231" s="166" t="s">
        <v>337</v>
      </c>
      <c r="B1231" s="166"/>
      <c r="C1231" s="166"/>
      <c r="D1231" s="166"/>
      <c r="E1231" s="166"/>
      <c r="F1231" s="182" t="e">
        <f>+#REF!+#REF!+#REF!</f>
        <v>#REF!</v>
      </c>
      <c r="G1231" s="182" t="e">
        <f>+#REF!+#REF!+Q1231+R1231+S1231+#REF!</f>
        <v>#REF!</v>
      </c>
      <c r="H1231" s="183" t="e">
        <f>+#REF!+#REF!+#REF!+#REF!+#REF!</f>
        <v>#REF!</v>
      </c>
      <c r="I1231" s="108"/>
      <c r="J1231" s="115"/>
      <c r="K1231" s="115"/>
      <c r="L1231" s="115"/>
      <c r="M1231" s="9"/>
      <c r="N1231" s="155">
        <v>313320</v>
      </c>
      <c r="O1231" s="156" t="s">
        <v>43</v>
      </c>
      <c r="P1231" s="157" t="s">
        <v>257</v>
      </c>
      <c r="Q1231" s="289"/>
      <c r="R1231" s="289"/>
      <c r="S1231" s="289">
        <f>+Q1231+R1231</f>
        <v>0</v>
      </c>
      <c r="T1231" s="213"/>
      <c r="U1231" s="97"/>
    </row>
    <row r="1232" spans="1:21" s="171" customFormat="1" ht="20.25" customHeight="1" x14ac:dyDescent="0.25">
      <c r="A1232" s="167" t="s">
        <v>337</v>
      </c>
      <c r="B1232" s="180" t="s">
        <v>345</v>
      </c>
      <c r="C1232" s="180" t="s">
        <v>376</v>
      </c>
      <c r="D1232" s="180" t="s">
        <v>379</v>
      </c>
      <c r="E1232" s="180" t="s">
        <v>380</v>
      </c>
      <c r="F1232" s="182" t="e">
        <f>+#REF!+#REF!+#REF!</f>
        <v>#REF!</v>
      </c>
      <c r="G1232" s="182" t="e">
        <f>+#REF!+#REF!+Q1232+R1232+S1232+#REF!</f>
        <v>#REF!</v>
      </c>
      <c r="H1232" s="183" t="e">
        <f>+#REF!+#REF!+#REF!+#REF!+#REF!</f>
        <v>#REF!</v>
      </c>
      <c r="I1232" s="231"/>
      <c r="J1232" s="231">
        <v>32</v>
      </c>
      <c r="K1232" s="231"/>
      <c r="L1232" s="231"/>
      <c r="M1232" s="231"/>
      <c r="N1232" s="231"/>
      <c r="O1232" s="257" t="s">
        <v>43</v>
      </c>
      <c r="P1232" s="232" t="s">
        <v>7</v>
      </c>
      <c r="Q1232" s="233">
        <f t="shared" ref="Q1232:R1232" si="881">Q1233+Q1249+Q1273+Q1302</f>
        <v>21000</v>
      </c>
      <c r="R1232" s="233">
        <f t="shared" si="881"/>
        <v>0</v>
      </c>
      <c r="S1232" s="233">
        <f t="shared" ref="S1232" si="882">S1233+S1249+S1273+S1302</f>
        <v>21000</v>
      </c>
      <c r="T1232" s="213"/>
      <c r="U1232" s="97"/>
    </row>
    <row r="1233" spans="1:21" s="194" customFormat="1" ht="20.25" hidden="1" customHeight="1" x14ac:dyDescent="0.25">
      <c r="A1233" s="172" t="s">
        <v>337</v>
      </c>
      <c r="B1233" s="172"/>
      <c r="C1233" s="195" t="s">
        <v>376</v>
      </c>
      <c r="D1233" s="195" t="s">
        <v>379</v>
      </c>
      <c r="E1233" s="195" t="s">
        <v>380</v>
      </c>
      <c r="F1233" s="187" t="e">
        <f>+#REF!+#REF!+#REF!</f>
        <v>#REF!</v>
      </c>
      <c r="G1233" s="187" t="e">
        <f>+#REF!+#REF!+Q1233+R1233+S1233+#REF!</f>
        <v>#REF!</v>
      </c>
      <c r="H1233" s="188" t="e">
        <f>+#REF!+#REF!+#REF!+#REF!+#REF!</f>
        <v>#REF!</v>
      </c>
      <c r="I1233" s="108"/>
      <c r="J1233" s="115"/>
      <c r="K1233" s="115">
        <v>321</v>
      </c>
      <c r="L1233" s="115"/>
      <c r="M1233" s="115"/>
      <c r="N1233" s="116"/>
      <c r="O1233" s="10" t="s">
        <v>43</v>
      </c>
      <c r="P1233" s="111" t="s">
        <v>137</v>
      </c>
      <c r="Q1233" s="286">
        <f t="shared" ref="Q1233:R1233" si="883">Q1234+Q1243</f>
        <v>330</v>
      </c>
      <c r="R1233" s="286">
        <f t="shared" si="883"/>
        <v>-100</v>
      </c>
      <c r="S1233" s="286">
        <f t="shared" ref="S1233" si="884">S1234+S1243</f>
        <v>230</v>
      </c>
      <c r="T1233" s="213"/>
      <c r="U1233" s="97"/>
    </row>
    <row r="1234" spans="1:21" s="98" customFormat="1" ht="20.25" hidden="1" customHeight="1" x14ac:dyDescent="0.25">
      <c r="A1234" s="166" t="s">
        <v>337</v>
      </c>
      <c r="B1234" s="166"/>
      <c r="C1234" s="166"/>
      <c r="D1234" s="180" t="s">
        <v>379</v>
      </c>
      <c r="E1234" s="180" t="s">
        <v>380</v>
      </c>
      <c r="F1234" s="182" t="e">
        <f>+#REF!+#REF!+#REF!</f>
        <v>#REF!</v>
      </c>
      <c r="G1234" s="182" t="e">
        <f>+#REF!+#REF!+Q1234+R1234+S1234+#REF!</f>
        <v>#REF!</v>
      </c>
      <c r="H1234" s="183" t="e">
        <f>+#REF!+#REF!+#REF!+#REF!+#REF!</f>
        <v>#REF!</v>
      </c>
      <c r="I1234" s="108"/>
      <c r="J1234" s="115"/>
      <c r="K1234" s="115"/>
      <c r="L1234" s="115">
        <v>3211</v>
      </c>
      <c r="M1234" s="115"/>
      <c r="N1234" s="116"/>
      <c r="O1234" s="10" t="s">
        <v>43</v>
      </c>
      <c r="P1234" s="111" t="s">
        <v>138</v>
      </c>
      <c r="Q1234" s="286">
        <f t="shared" ref="Q1234:R1234" si="885">Q1235+Q1237</f>
        <v>130</v>
      </c>
      <c r="R1234" s="286">
        <f t="shared" si="885"/>
        <v>-110</v>
      </c>
      <c r="S1234" s="286">
        <f t="shared" ref="S1234" si="886">S1235+S1237</f>
        <v>20</v>
      </c>
      <c r="T1234" s="213"/>
      <c r="U1234" s="97"/>
    </row>
    <row r="1235" spans="1:21" s="98" customFormat="1" ht="20.25" hidden="1" customHeight="1" x14ac:dyDescent="0.25">
      <c r="A1235" s="167" t="s">
        <v>337</v>
      </c>
      <c r="B1235" s="167"/>
      <c r="C1235" s="167"/>
      <c r="D1235" s="167"/>
      <c r="E1235" s="180" t="s">
        <v>380</v>
      </c>
      <c r="F1235" s="182" t="e">
        <f>+#REF!+#REF!+#REF!</f>
        <v>#REF!</v>
      </c>
      <c r="G1235" s="182" t="e">
        <f>+#REF!+#REF!+Q1235+R1235+S1235+#REF!</f>
        <v>#REF!</v>
      </c>
      <c r="H1235" s="183" t="e">
        <f>+#REF!+#REF!+#REF!+#REF!+#REF!</f>
        <v>#REF!</v>
      </c>
      <c r="I1235" s="108"/>
      <c r="J1235" s="115"/>
      <c r="K1235" s="115"/>
      <c r="L1235" s="115"/>
      <c r="M1235" s="176">
        <v>32111</v>
      </c>
      <c r="N1235" s="177"/>
      <c r="O1235" s="178" t="s">
        <v>43</v>
      </c>
      <c r="P1235" s="177" t="s">
        <v>139</v>
      </c>
      <c r="Q1235" s="287">
        <f t="shared" ref="Q1235:S1235" si="887">Q1236</f>
        <v>50</v>
      </c>
      <c r="R1235" s="287">
        <f t="shared" si="887"/>
        <v>-30</v>
      </c>
      <c r="S1235" s="287">
        <f t="shared" si="887"/>
        <v>20</v>
      </c>
      <c r="T1235" s="213"/>
      <c r="U1235" s="97"/>
    </row>
    <row r="1236" spans="1:21" s="98" customFormat="1" ht="20.25" hidden="1" customHeight="1" x14ac:dyDescent="0.25">
      <c r="A1236" s="166" t="s">
        <v>337</v>
      </c>
      <c r="B1236" s="166"/>
      <c r="C1236" s="166"/>
      <c r="D1236" s="166"/>
      <c r="E1236" s="166"/>
      <c r="F1236" s="182" t="e">
        <f>+#REF!+#REF!+#REF!</f>
        <v>#REF!</v>
      </c>
      <c r="G1236" s="182" t="e">
        <f>+#REF!+#REF!+Q1236+R1236+S1236+#REF!</f>
        <v>#REF!</v>
      </c>
      <c r="H1236" s="183" t="e">
        <f>+#REF!+#REF!+#REF!+#REF!+#REF!</f>
        <v>#REF!</v>
      </c>
      <c r="I1236" s="108"/>
      <c r="J1236" s="115"/>
      <c r="K1236" s="115"/>
      <c r="L1236" s="115"/>
      <c r="M1236" s="9"/>
      <c r="N1236" s="155">
        <v>321110</v>
      </c>
      <c r="O1236" s="156" t="s">
        <v>43</v>
      </c>
      <c r="P1236" s="157" t="s">
        <v>139</v>
      </c>
      <c r="Q1236" s="289">
        <v>50</v>
      </c>
      <c r="R1236" s="289">
        <v>-30</v>
      </c>
      <c r="S1236" s="289">
        <f>+Q1236+R1236</f>
        <v>20</v>
      </c>
      <c r="T1236" s="213"/>
      <c r="U1236" s="97"/>
    </row>
    <row r="1237" spans="1:21" s="98" customFormat="1" ht="20.25" hidden="1" customHeight="1" x14ac:dyDescent="0.25">
      <c r="A1237" s="167" t="s">
        <v>337</v>
      </c>
      <c r="B1237" s="167"/>
      <c r="C1237" s="167"/>
      <c r="D1237" s="167"/>
      <c r="E1237" s="180" t="s">
        <v>380</v>
      </c>
      <c r="F1237" s="182" t="e">
        <f>+#REF!+#REF!+#REF!</f>
        <v>#REF!</v>
      </c>
      <c r="G1237" s="182" t="e">
        <f>+#REF!+#REF!+Q1237+R1237+S1237+#REF!</f>
        <v>#REF!</v>
      </c>
      <c r="H1237" s="183" t="e">
        <f>+#REF!+#REF!+#REF!+#REF!+#REF!</f>
        <v>#REF!</v>
      </c>
      <c r="I1237" s="108"/>
      <c r="J1237" s="115"/>
      <c r="K1237" s="115"/>
      <c r="L1237" s="115"/>
      <c r="M1237" s="176">
        <v>32113</v>
      </c>
      <c r="N1237" s="177"/>
      <c r="O1237" s="178" t="s">
        <v>43</v>
      </c>
      <c r="P1237" s="177" t="s">
        <v>140</v>
      </c>
      <c r="Q1237" s="287">
        <f t="shared" ref="Q1237:S1237" si="888">Q1238</f>
        <v>80</v>
      </c>
      <c r="R1237" s="287">
        <f t="shared" si="888"/>
        <v>-80</v>
      </c>
      <c r="S1237" s="287">
        <f t="shared" si="888"/>
        <v>0</v>
      </c>
      <c r="T1237" s="213"/>
      <c r="U1237" s="97"/>
    </row>
    <row r="1238" spans="1:21" s="98" customFormat="1" ht="20.25" hidden="1" customHeight="1" x14ac:dyDescent="0.25">
      <c r="A1238" s="166" t="s">
        <v>337</v>
      </c>
      <c r="B1238" s="166"/>
      <c r="C1238" s="166"/>
      <c r="D1238" s="166"/>
      <c r="E1238" s="166"/>
      <c r="F1238" s="182" t="e">
        <f>+#REF!+#REF!+#REF!</f>
        <v>#REF!</v>
      </c>
      <c r="G1238" s="182" t="e">
        <f>+#REF!+#REF!+Q1238+R1238+S1238+#REF!</f>
        <v>#REF!</v>
      </c>
      <c r="H1238" s="183" t="e">
        <f>+#REF!+#REF!+#REF!+#REF!+#REF!</f>
        <v>#REF!</v>
      </c>
      <c r="I1238" s="108"/>
      <c r="J1238" s="115"/>
      <c r="K1238" s="115"/>
      <c r="L1238" s="115"/>
      <c r="M1238" s="9"/>
      <c r="N1238" s="155">
        <v>321130</v>
      </c>
      <c r="O1238" s="156" t="s">
        <v>43</v>
      </c>
      <c r="P1238" s="157" t="s">
        <v>140</v>
      </c>
      <c r="Q1238" s="289">
        <v>80</v>
      </c>
      <c r="R1238" s="289">
        <v>-80</v>
      </c>
      <c r="S1238" s="289">
        <f>+Q1238+R1238</f>
        <v>0</v>
      </c>
      <c r="T1238" s="213"/>
      <c r="U1238" s="97"/>
    </row>
    <row r="1239" spans="1:21" s="98" customFormat="1" ht="20.25" hidden="1" customHeight="1" x14ac:dyDescent="0.25">
      <c r="A1239" s="167" t="s">
        <v>337</v>
      </c>
      <c r="B1239" s="167"/>
      <c r="C1239" s="167"/>
      <c r="D1239" s="167"/>
      <c r="E1239" s="180" t="s">
        <v>380</v>
      </c>
      <c r="F1239" s="182" t="e">
        <f>+#REF!+#REF!+#REF!</f>
        <v>#REF!</v>
      </c>
      <c r="G1239" s="182" t="e">
        <f>+#REF!+#REF!+Q1239+R1239+S1239+#REF!</f>
        <v>#REF!</v>
      </c>
      <c r="H1239" s="183" t="e">
        <f>+#REF!+#REF!+#REF!+#REF!+#REF!</f>
        <v>#REF!</v>
      </c>
      <c r="I1239" s="108"/>
      <c r="J1239" s="115"/>
      <c r="K1239" s="115"/>
      <c r="L1239" s="115"/>
      <c r="M1239" s="176">
        <v>32115</v>
      </c>
      <c r="N1239" s="177"/>
      <c r="O1239" s="178" t="s">
        <v>43</v>
      </c>
      <c r="P1239" s="177" t="s">
        <v>292</v>
      </c>
      <c r="Q1239" s="287">
        <f t="shared" ref="Q1239:S1239" si="889">+Q1240</f>
        <v>0</v>
      </c>
      <c r="R1239" s="287">
        <f t="shared" si="889"/>
        <v>0</v>
      </c>
      <c r="S1239" s="287">
        <f t="shared" si="889"/>
        <v>0</v>
      </c>
      <c r="T1239" s="213"/>
      <c r="U1239" s="97"/>
    </row>
    <row r="1240" spans="1:21" s="98" customFormat="1" ht="20.25" hidden="1" customHeight="1" x14ac:dyDescent="0.25">
      <c r="A1240" s="166" t="s">
        <v>337</v>
      </c>
      <c r="B1240" s="166"/>
      <c r="C1240" s="166"/>
      <c r="D1240" s="166"/>
      <c r="E1240" s="166"/>
      <c r="F1240" s="182" t="e">
        <f>+#REF!+#REF!+#REF!</f>
        <v>#REF!</v>
      </c>
      <c r="G1240" s="182" t="e">
        <f>+#REF!+#REF!+Q1240+R1240+S1240+#REF!</f>
        <v>#REF!</v>
      </c>
      <c r="H1240" s="183" t="e">
        <f>+#REF!+#REF!+#REF!+#REF!+#REF!</f>
        <v>#REF!</v>
      </c>
      <c r="I1240" s="108"/>
      <c r="J1240" s="115"/>
      <c r="K1240" s="115"/>
      <c r="L1240" s="115"/>
      <c r="M1240" s="9"/>
      <c r="N1240" s="155">
        <v>321150</v>
      </c>
      <c r="O1240" s="156" t="s">
        <v>43</v>
      </c>
      <c r="P1240" s="157" t="s">
        <v>292</v>
      </c>
      <c r="Q1240" s="289">
        <v>0</v>
      </c>
      <c r="R1240" s="289"/>
      <c r="S1240" s="289">
        <f>+Q1240+R1240</f>
        <v>0</v>
      </c>
      <c r="T1240" s="213"/>
      <c r="U1240" s="97"/>
    </row>
    <row r="1241" spans="1:21" s="98" customFormat="1" ht="20.25" hidden="1" customHeight="1" x14ac:dyDescent="0.25">
      <c r="A1241" s="167" t="s">
        <v>337</v>
      </c>
      <c r="B1241" s="167"/>
      <c r="C1241" s="167"/>
      <c r="D1241" s="167"/>
      <c r="E1241" s="180" t="s">
        <v>380</v>
      </c>
      <c r="F1241" s="182" t="e">
        <f>+#REF!+#REF!+#REF!</f>
        <v>#REF!</v>
      </c>
      <c r="G1241" s="182" t="e">
        <f>+#REF!+#REF!+Q1241+R1241+S1241+#REF!</f>
        <v>#REF!</v>
      </c>
      <c r="H1241" s="183" t="e">
        <f>+#REF!+#REF!+#REF!+#REF!+#REF!</f>
        <v>#REF!</v>
      </c>
      <c r="I1241" s="108"/>
      <c r="J1241" s="115"/>
      <c r="K1241" s="115"/>
      <c r="L1241" s="115"/>
      <c r="M1241" s="176">
        <v>32119</v>
      </c>
      <c r="N1241" s="177"/>
      <c r="O1241" s="178" t="s">
        <v>43</v>
      </c>
      <c r="P1241" s="177" t="s">
        <v>142</v>
      </c>
      <c r="Q1241" s="287">
        <f t="shared" ref="Q1241:S1241" si="890">+Q1242</f>
        <v>0</v>
      </c>
      <c r="R1241" s="287">
        <f t="shared" si="890"/>
        <v>0</v>
      </c>
      <c r="S1241" s="287">
        <f t="shared" si="890"/>
        <v>0</v>
      </c>
      <c r="T1241" s="213"/>
      <c r="U1241" s="97"/>
    </row>
    <row r="1242" spans="1:21" s="98" customFormat="1" ht="20.25" hidden="1" customHeight="1" x14ac:dyDescent="0.25">
      <c r="A1242" s="166" t="s">
        <v>337</v>
      </c>
      <c r="B1242" s="166"/>
      <c r="C1242" s="166"/>
      <c r="D1242" s="166"/>
      <c r="E1242" s="166"/>
      <c r="F1242" s="182" t="e">
        <f>+#REF!+#REF!+#REF!</f>
        <v>#REF!</v>
      </c>
      <c r="G1242" s="182" t="e">
        <f>+#REF!+#REF!+Q1242+R1242+S1242+#REF!</f>
        <v>#REF!</v>
      </c>
      <c r="H1242" s="183" t="e">
        <f>+#REF!+#REF!+#REF!+#REF!+#REF!</f>
        <v>#REF!</v>
      </c>
      <c r="I1242" s="108"/>
      <c r="J1242" s="115"/>
      <c r="K1242" s="115"/>
      <c r="L1242" s="115"/>
      <c r="M1242" s="9"/>
      <c r="N1242" s="155">
        <v>321190</v>
      </c>
      <c r="O1242" s="156" t="s">
        <v>43</v>
      </c>
      <c r="P1242" s="157" t="s">
        <v>142</v>
      </c>
      <c r="Q1242" s="289">
        <v>0</v>
      </c>
      <c r="R1242" s="289"/>
      <c r="S1242" s="289">
        <f>+Q1242+R1242</f>
        <v>0</v>
      </c>
      <c r="T1242" s="213"/>
      <c r="U1242" s="97"/>
    </row>
    <row r="1243" spans="1:21" s="98" customFormat="1" ht="20.25" hidden="1" customHeight="1" x14ac:dyDescent="0.25">
      <c r="A1243" s="166" t="s">
        <v>337</v>
      </c>
      <c r="B1243" s="166"/>
      <c r="C1243" s="166"/>
      <c r="D1243" s="180" t="s">
        <v>379</v>
      </c>
      <c r="E1243" s="180" t="s">
        <v>380</v>
      </c>
      <c r="F1243" s="182" t="e">
        <f>+#REF!+#REF!+#REF!</f>
        <v>#REF!</v>
      </c>
      <c r="G1243" s="182" t="e">
        <f>+#REF!+#REF!+Q1243+R1243+S1243+#REF!</f>
        <v>#REF!</v>
      </c>
      <c r="H1243" s="183" t="e">
        <f>+#REF!+#REF!+#REF!+#REF!+#REF!</f>
        <v>#REF!</v>
      </c>
      <c r="I1243" s="108"/>
      <c r="J1243" s="115"/>
      <c r="K1243" s="115"/>
      <c r="L1243" s="115">
        <v>3213</v>
      </c>
      <c r="M1243" s="115"/>
      <c r="N1243" s="116"/>
      <c r="O1243" s="10" t="s">
        <v>43</v>
      </c>
      <c r="P1243" s="111" t="s">
        <v>146</v>
      </c>
      <c r="Q1243" s="286">
        <f t="shared" ref="Q1243:R1243" si="891">Q1244+Q1247</f>
        <v>200</v>
      </c>
      <c r="R1243" s="286">
        <f t="shared" si="891"/>
        <v>10</v>
      </c>
      <c r="S1243" s="286">
        <f t="shared" ref="S1243" si="892">S1244+S1247</f>
        <v>210</v>
      </c>
      <c r="T1243" s="213"/>
      <c r="U1243" s="97"/>
    </row>
    <row r="1244" spans="1:21" s="98" customFormat="1" ht="20.25" hidden="1" customHeight="1" x14ac:dyDescent="0.25">
      <c r="A1244" s="167" t="s">
        <v>337</v>
      </c>
      <c r="B1244" s="167"/>
      <c r="C1244" s="167"/>
      <c r="D1244" s="167"/>
      <c r="E1244" s="180" t="s">
        <v>380</v>
      </c>
      <c r="F1244" s="182" t="e">
        <f>+#REF!+#REF!+#REF!</f>
        <v>#REF!</v>
      </c>
      <c r="G1244" s="182" t="e">
        <f>+#REF!+#REF!+Q1244+R1244+S1244+#REF!</f>
        <v>#REF!</v>
      </c>
      <c r="H1244" s="183" t="e">
        <f>+#REF!+#REF!+#REF!+#REF!+#REF!</f>
        <v>#REF!</v>
      </c>
      <c r="I1244" s="108"/>
      <c r="J1244" s="115"/>
      <c r="K1244" s="115"/>
      <c r="L1244" s="115"/>
      <c r="M1244" s="176">
        <v>32131</v>
      </c>
      <c r="N1244" s="177"/>
      <c r="O1244" s="178" t="s">
        <v>43</v>
      </c>
      <c r="P1244" s="177" t="s">
        <v>147</v>
      </c>
      <c r="Q1244" s="287">
        <f t="shared" ref="Q1244:S1244" si="893">Q1245</f>
        <v>200</v>
      </c>
      <c r="R1244" s="287">
        <f t="shared" si="893"/>
        <v>10</v>
      </c>
      <c r="S1244" s="287">
        <f t="shared" si="893"/>
        <v>210</v>
      </c>
      <c r="T1244" s="213"/>
      <c r="U1244" s="97"/>
    </row>
    <row r="1245" spans="1:21" s="98" customFormat="1" ht="20.25" hidden="1" customHeight="1" x14ac:dyDescent="0.25">
      <c r="A1245" s="166" t="s">
        <v>337</v>
      </c>
      <c r="B1245" s="166"/>
      <c r="C1245" s="166"/>
      <c r="D1245" s="166"/>
      <c r="E1245" s="166"/>
      <c r="F1245" s="182" t="e">
        <f>+#REF!+#REF!+#REF!</f>
        <v>#REF!</v>
      </c>
      <c r="G1245" s="182" t="e">
        <f>+#REF!+#REF!+Q1245+R1245+S1245+#REF!</f>
        <v>#REF!</v>
      </c>
      <c r="H1245" s="183" t="e">
        <f>+#REF!+#REF!+#REF!+#REF!+#REF!</f>
        <v>#REF!</v>
      </c>
      <c r="I1245" s="108"/>
      <c r="J1245" s="115"/>
      <c r="K1245" s="115"/>
      <c r="L1245" s="115"/>
      <c r="M1245" s="9"/>
      <c r="N1245" s="155">
        <v>321310</v>
      </c>
      <c r="O1245" s="156" t="s">
        <v>43</v>
      </c>
      <c r="P1245" s="157" t="s">
        <v>148</v>
      </c>
      <c r="Q1245" s="289">
        <v>200</v>
      </c>
      <c r="R1245" s="289">
        <v>10</v>
      </c>
      <c r="S1245" s="289">
        <f t="shared" ref="S1245:S1246" si="894">+Q1245+R1245</f>
        <v>210</v>
      </c>
      <c r="T1245" s="213"/>
      <c r="U1245" s="97"/>
    </row>
    <row r="1246" spans="1:21" s="98" customFormat="1" ht="20.25" hidden="1" customHeight="1" x14ac:dyDescent="0.25">
      <c r="A1246" s="166" t="s">
        <v>337</v>
      </c>
      <c r="B1246" s="166"/>
      <c r="C1246" s="166"/>
      <c r="D1246" s="166"/>
      <c r="E1246" s="166"/>
      <c r="F1246" s="182" t="e">
        <f>+#REF!+#REF!+#REF!</f>
        <v>#REF!</v>
      </c>
      <c r="G1246" s="182" t="e">
        <f>+#REF!+#REF!+Q1246+R1246+S1246+#REF!</f>
        <v>#REF!</v>
      </c>
      <c r="H1246" s="183" t="e">
        <f>+#REF!+#REF!+#REF!+#REF!+#REF!</f>
        <v>#REF!</v>
      </c>
      <c r="I1246" s="108"/>
      <c r="J1246" s="115"/>
      <c r="K1246" s="115"/>
      <c r="L1246" s="115"/>
      <c r="M1246" s="9"/>
      <c r="N1246" s="155">
        <v>321311</v>
      </c>
      <c r="O1246" s="156" t="s">
        <v>43</v>
      </c>
      <c r="P1246" s="157" t="s">
        <v>149</v>
      </c>
      <c r="Q1246" s="289">
        <v>0</v>
      </c>
      <c r="R1246" s="289"/>
      <c r="S1246" s="289">
        <f t="shared" si="894"/>
        <v>0</v>
      </c>
      <c r="T1246" s="213"/>
      <c r="U1246" s="97"/>
    </row>
    <row r="1247" spans="1:21" s="98" customFormat="1" ht="20.25" hidden="1" customHeight="1" x14ac:dyDescent="0.25">
      <c r="A1247" s="167" t="s">
        <v>337</v>
      </c>
      <c r="B1247" s="167"/>
      <c r="C1247" s="167"/>
      <c r="D1247" s="167"/>
      <c r="E1247" s="180" t="s">
        <v>380</v>
      </c>
      <c r="F1247" s="182" t="e">
        <f>+#REF!+#REF!+#REF!</f>
        <v>#REF!</v>
      </c>
      <c r="G1247" s="182" t="e">
        <f>+#REF!+#REF!+Q1247+R1247+S1247+#REF!</f>
        <v>#REF!</v>
      </c>
      <c r="H1247" s="183" t="e">
        <f>+#REF!+#REF!+#REF!+#REF!+#REF!</f>
        <v>#REF!</v>
      </c>
      <c r="I1247" s="108"/>
      <c r="J1247" s="115"/>
      <c r="K1247" s="115"/>
      <c r="L1247" s="115"/>
      <c r="M1247" s="176">
        <v>32132</v>
      </c>
      <c r="N1247" s="177"/>
      <c r="O1247" s="178" t="s">
        <v>43</v>
      </c>
      <c r="P1247" s="177" t="s">
        <v>150</v>
      </c>
      <c r="Q1247" s="287">
        <f t="shared" ref="Q1247:S1247" si="895">+Q1248</f>
        <v>0</v>
      </c>
      <c r="R1247" s="287">
        <f t="shared" si="895"/>
        <v>0</v>
      </c>
      <c r="S1247" s="287">
        <f t="shared" si="895"/>
        <v>0</v>
      </c>
      <c r="T1247" s="213"/>
      <c r="U1247" s="97"/>
    </row>
    <row r="1248" spans="1:21" s="98" customFormat="1" ht="20.25" hidden="1" customHeight="1" x14ac:dyDescent="0.25">
      <c r="A1248" s="166" t="s">
        <v>337</v>
      </c>
      <c r="B1248" s="166"/>
      <c r="C1248" s="166"/>
      <c r="D1248" s="166"/>
      <c r="E1248" s="166"/>
      <c r="F1248" s="182" t="e">
        <f>+#REF!+#REF!+#REF!</f>
        <v>#REF!</v>
      </c>
      <c r="G1248" s="182" t="e">
        <f>+#REF!+#REF!+Q1248+R1248+S1248+#REF!</f>
        <v>#REF!</v>
      </c>
      <c r="H1248" s="183" t="e">
        <f>+#REF!+#REF!+#REF!+#REF!+#REF!</f>
        <v>#REF!</v>
      </c>
      <c r="I1248" s="108"/>
      <c r="J1248" s="115"/>
      <c r="K1248" s="115"/>
      <c r="L1248" s="115"/>
      <c r="M1248" s="9"/>
      <c r="N1248" s="155">
        <v>321320</v>
      </c>
      <c r="O1248" s="156" t="s">
        <v>43</v>
      </c>
      <c r="P1248" s="157" t="s">
        <v>150</v>
      </c>
      <c r="Q1248" s="289">
        <v>0</v>
      </c>
      <c r="R1248" s="289"/>
      <c r="S1248" s="289">
        <f>+Q1248+R1248</f>
        <v>0</v>
      </c>
      <c r="T1248" s="213"/>
      <c r="U1248" s="97"/>
    </row>
    <row r="1249" spans="1:21" s="194" customFormat="1" ht="20.25" hidden="1" customHeight="1" x14ac:dyDescent="0.25">
      <c r="A1249" s="172" t="s">
        <v>337</v>
      </c>
      <c r="B1249" s="172"/>
      <c r="C1249" s="195" t="s">
        <v>376</v>
      </c>
      <c r="D1249" s="195" t="s">
        <v>379</v>
      </c>
      <c r="E1249" s="195" t="s">
        <v>380</v>
      </c>
      <c r="F1249" s="187" t="e">
        <f>+#REF!+#REF!+#REF!</f>
        <v>#REF!</v>
      </c>
      <c r="G1249" s="187" t="e">
        <f>+#REF!+#REF!+Q1249+R1249+S1249+#REF!</f>
        <v>#REF!</v>
      </c>
      <c r="H1249" s="188" t="e">
        <f>+#REF!+#REF!+#REF!+#REF!+#REF!</f>
        <v>#REF!</v>
      </c>
      <c r="I1249" s="108"/>
      <c r="J1249" s="115"/>
      <c r="K1249" s="115">
        <v>322</v>
      </c>
      <c r="L1249" s="115"/>
      <c r="M1249" s="115"/>
      <c r="N1249" s="116"/>
      <c r="O1249" s="10" t="s">
        <v>43</v>
      </c>
      <c r="P1249" s="111" t="s">
        <v>151</v>
      </c>
      <c r="Q1249" s="286">
        <f t="shared" ref="Q1249:R1249" si="896">Q1250+Q1260+Q1265</f>
        <v>7660</v>
      </c>
      <c r="R1249" s="286">
        <f t="shared" si="896"/>
        <v>0</v>
      </c>
      <c r="S1249" s="286">
        <f t="shared" ref="S1249" si="897">S1250+S1260+S1265</f>
        <v>7660</v>
      </c>
      <c r="T1249" s="213"/>
      <c r="U1249" s="97"/>
    </row>
    <row r="1250" spans="1:21" s="98" customFormat="1" ht="20.25" hidden="1" customHeight="1" x14ac:dyDescent="0.25">
      <c r="A1250" s="166" t="s">
        <v>337</v>
      </c>
      <c r="B1250" s="166"/>
      <c r="C1250" s="166"/>
      <c r="D1250" s="180" t="s">
        <v>379</v>
      </c>
      <c r="E1250" s="180" t="s">
        <v>380</v>
      </c>
      <c r="F1250" s="182" t="e">
        <f>+#REF!+#REF!+#REF!</f>
        <v>#REF!</v>
      </c>
      <c r="G1250" s="182" t="e">
        <f>+#REF!+#REF!+Q1250+R1250+S1250+#REF!</f>
        <v>#REF!</v>
      </c>
      <c r="H1250" s="183" t="e">
        <f>+#REF!+#REF!+#REF!+#REF!+#REF!</f>
        <v>#REF!</v>
      </c>
      <c r="I1250" s="108"/>
      <c r="J1250" s="115"/>
      <c r="K1250" s="115"/>
      <c r="L1250" s="115">
        <v>3221</v>
      </c>
      <c r="M1250" s="115"/>
      <c r="N1250" s="116"/>
      <c r="O1250" s="10" t="s">
        <v>43</v>
      </c>
      <c r="P1250" s="111" t="s">
        <v>152</v>
      </c>
      <c r="Q1250" s="286">
        <f t="shared" ref="Q1250:R1250" si="898">Q1251+Q1256+Q1258+Q1254</f>
        <v>500</v>
      </c>
      <c r="R1250" s="286">
        <f t="shared" si="898"/>
        <v>0</v>
      </c>
      <c r="S1250" s="286">
        <f t="shared" ref="S1250" si="899">S1251+S1256+S1258+S1254</f>
        <v>500</v>
      </c>
      <c r="T1250" s="213"/>
      <c r="U1250" s="97"/>
    </row>
    <row r="1251" spans="1:21" s="98" customFormat="1" ht="20.25" hidden="1" customHeight="1" x14ac:dyDescent="0.25">
      <c r="A1251" s="167" t="s">
        <v>337</v>
      </c>
      <c r="B1251" s="167"/>
      <c r="C1251" s="167"/>
      <c r="D1251" s="167"/>
      <c r="E1251" s="180" t="s">
        <v>380</v>
      </c>
      <c r="F1251" s="182" t="e">
        <f>+#REF!+#REF!+#REF!</f>
        <v>#REF!</v>
      </c>
      <c r="G1251" s="182" t="e">
        <f>+#REF!+#REF!+Q1251+R1251+S1251+#REF!</f>
        <v>#REF!</v>
      </c>
      <c r="H1251" s="183" t="e">
        <f>+#REF!+#REF!+#REF!+#REF!+#REF!</f>
        <v>#REF!</v>
      </c>
      <c r="I1251" s="108"/>
      <c r="J1251" s="115"/>
      <c r="K1251" s="115"/>
      <c r="L1251" s="115"/>
      <c r="M1251" s="176">
        <v>32211</v>
      </c>
      <c r="N1251" s="177"/>
      <c r="O1251" s="178" t="s">
        <v>43</v>
      </c>
      <c r="P1251" s="177" t="s">
        <v>153</v>
      </c>
      <c r="Q1251" s="287">
        <f t="shared" ref="Q1251:R1251" si="900">Q1252+Q1253</f>
        <v>190</v>
      </c>
      <c r="R1251" s="287">
        <f t="shared" si="900"/>
        <v>0</v>
      </c>
      <c r="S1251" s="287">
        <f t="shared" ref="S1251" si="901">S1252+S1253</f>
        <v>190</v>
      </c>
      <c r="T1251" s="213"/>
      <c r="U1251" s="97"/>
    </row>
    <row r="1252" spans="1:21" s="98" customFormat="1" ht="20.25" hidden="1" customHeight="1" x14ac:dyDescent="0.25">
      <c r="A1252" s="166" t="s">
        <v>337</v>
      </c>
      <c r="B1252" s="166"/>
      <c r="C1252" s="166"/>
      <c r="D1252" s="166"/>
      <c r="E1252" s="166"/>
      <c r="F1252" s="182" t="e">
        <f>+#REF!+#REF!+#REF!</f>
        <v>#REF!</v>
      </c>
      <c r="G1252" s="182" t="e">
        <f>+#REF!+#REF!+Q1252+R1252+S1252+#REF!</f>
        <v>#REF!</v>
      </c>
      <c r="H1252" s="183" t="e">
        <f>+#REF!+#REF!+#REF!+#REF!+#REF!</f>
        <v>#REF!</v>
      </c>
      <c r="I1252" s="108"/>
      <c r="J1252" s="115"/>
      <c r="K1252" s="115"/>
      <c r="L1252" s="115"/>
      <c r="M1252" s="9"/>
      <c r="N1252" s="155">
        <v>322110</v>
      </c>
      <c r="O1252" s="156" t="s">
        <v>43</v>
      </c>
      <c r="P1252" s="157" t="s">
        <v>153</v>
      </c>
      <c r="Q1252" s="289">
        <v>190</v>
      </c>
      <c r="R1252" s="289"/>
      <c r="S1252" s="289">
        <f t="shared" ref="S1252:S1253" si="902">+Q1252+R1252</f>
        <v>190</v>
      </c>
      <c r="T1252" s="213"/>
      <c r="U1252" s="97"/>
    </row>
    <row r="1253" spans="1:21" s="98" customFormat="1" ht="20.25" hidden="1" customHeight="1" x14ac:dyDescent="0.25">
      <c r="A1253" s="166" t="s">
        <v>337</v>
      </c>
      <c r="B1253" s="166"/>
      <c r="C1253" s="166"/>
      <c r="D1253" s="166"/>
      <c r="E1253" s="166"/>
      <c r="F1253" s="182" t="e">
        <f>+#REF!+#REF!+#REF!</f>
        <v>#REF!</v>
      </c>
      <c r="G1253" s="182" t="e">
        <f>+#REF!+#REF!+Q1253+R1253+S1253+#REF!</f>
        <v>#REF!</v>
      </c>
      <c r="H1253" s="183" t="e">
        <f>+#REF!+#REF!+#REF!+#REF!+#REF!</f>
        <v>#REF!</v>
      </c>
      <c r="I1253" s="108"/>
      <c r="J1253" s="115"/>
      <c r="K1253" s="115"/>
      <c r="L1253" s="115"/>
      <c r="M1253" s="9"/>
      <c r="N1253" s="155">
        <v>322111</v>
      </c>
      <c r="O1253" s="156" t="s">
        <v>43</v>
      </c>
      <c r="P1253" s="157" t="s">
        <v>155</v>
      </c>
      <c r="Q1253" s="289">
        <v>0</v>
      </c>
      <c r="R1253" s="289"/>
      <c r="S1253" s="289">
        <f t="shared" si="902"/>
        <v>0</v>
      </c>
      <c r="T1253" s="213"/>
      <c r="U1253" s="97"/>
    </row>
    <row r="1254" spans="1:21" s="98" customFormat="1" ht="20.25" hidden="1" customHeight="1" x14ac:dyDescent="0.25">
      <c r="A1254" s="167" t="s">
        <v>337</v>
      </c>
      <c r="B1254" s="167"/>
      <c r="C1254" s="167"/>
      <c r="D1254" s="167"/>
      <c r="E1254" s="180" t="s">
        <v>380</v>
      </c>
      <c r="F1254" s="182" t="e">
        <f>+#REF!+#REF!+#REF!</f>
        <v>#REF!</v>
      </c>
      <c r="G1254" s="182" t="e">
        <f>+#REF!+#REF!+Q1254+R1254+S1254+#REF!</f>
        <v>#REF!</v>
      </c>
      <c r="H1254" s="183" t="e">
        <f>+#REF!+#REF!+#REF!+#REF!+#REF!</f>
        <v>#REF!</v>
      </c>
      <c r="I1254" s="108"/>
      <c r="J1254" s="115"/>
      <c r="K1254" s="115"/>
      <c r="L1254" s="115"/>
      <c r="M1254" s="176">
        <v>32212</v>
      </c>
      <c r="N1254" s="177"/>
      <c r="O1254" s="178" t="s">
        <v>43</v>
      </c>
      <c r="P1254" s="177" t="s">
        <v>160</v>
      </c>
      <c r="Q1254" s="287">
        <f t="shared" ref="Q1254:S1254" si="903">+Q1255</f>
        <v>0</v>
      </c>
      <c r="R1254" s="287">
        <f t="shared" si="903"/>
        <v>0</v>
      </c>
      <c r="S1254" s="287">
        <f t="shared" si="903"/>
        <v>0</v>
      </c>
      <c r="T1254" s="213"/>
      <c r="U1254" s="97"/>
    </row>
    <row r="1255" spans="1:21" s="98" customFormat="1" ht="20.25" hidden="1" customHeight="1" x14ac:dyDescent="0.25">
      <c r="A1255" s="166" t="s">
        <v>337</v>
      </c>
      <c r="B1255" s="166"/>
      <c r="C1255" s="166"/>
      <c r="D1255" s="166"/>
      <c r="E1255" s="166"/>
      <c r="F1255" s="182" t="e">
        <f>+#REF!+#REF!+#REF!</f>
        <v>#REF!</v>
      </c>
      <c r="G1255" s="182" t="e">
        <f>+#REF!+#REF!+Q1255+R1255+S1255+#REF!</f>
        <v>#REF!</v>
      </c>
      <c r="H1255" s="183" t="e">
        <f>+#REF!+#REF!+#REF!+#REF!+#REF!</f>
        <v>#REF!</v>
      </c>
      <c r="I1255" s="108"/>
      <c r="J1255" s="115"/>
      <c r="K1255" s="115"/>
      <c r="L1255" s="115"/>
      <c r="M1255" s="9"/>
      <c r="N1255" s="155">
        <v>322120</v>
      </c>
      <c r="O1255" s="156" t="s">
        <v>43</v>
      </c>
      <c r="P1255" s="157" t="s">
        <v>160</v>
      </c>
      <c r="Q1255" s="289">
        <v>0</v>
      </c>
      <c r="R1255" s="289"/>
      <c r="S1255" s="289">
        <f>+Q1255+R1255</f>
        <v>0</v>
      </c>
      <c r="T1255" s="213"/>
      <c r="U1255" s="97"/>
    </row>
    <row r="1256" spans="1:21" s="98" customFormat="1" ht="20.25" hidden="1" customHeight="1" x14ac:dyDescent="0.25">
      <c r="A1256" s="167" t="s">
        <v>337</v>
      </c>
      <c r="B1256" s="167"/>
      <c r="C1256" s="167"/>
      <c r="D1256" s="167"/>
      <c r="E1256" s="180" t="s">
        <v>380</v>
      </c>
      <c r="F1256" s="182" t="e">
        <f>+#REF!+#REF!+#REF!</f>
        <v>#REF!</v>
      </c>
      <c r="G1256" s="182" t="e">
        <f>+#REF!+#REF!+Q1256+R1256+S1256+#REF!</f>
        <v>#REF!</v>
      </c>
      <c r="H1256" s="183" t="e">
        <f>+#REF!+#REF!+#REF!+#REF!+#REF!</f>
        <v>#REF!</v>
      </c>
      <c r="I1256" s="108"/>
      <c r="J1256" s="115"/>
      <c r="K1256" s="115"/>
      <c r="L1256" s="115"/>
      <c r="M1256" s="176">
        <v>32214</v>
      </c>
      <c r="N1256" s="177"/>
      <c r="O1256" s="178" t="s">
        <v>43</v>
      </c>
      <c r="P1256" s="177" t="s">
        <v>161</v>
      </c>
      <c r="Q1256" s="287">
        <f t="shared" ref="Q1256:S1256" si="904">Q1257</f>
        <v>80</v>
      </c>
      <c r="R1256" s="287">
        <f t="shared" si="904"/>
        <v>0</v>
      </c>
      <c r="S1256" s="287">
        <f t="shared" si="904"/>
        <v>80</v>
      </c>
      <c r="T1256" s="213"/>
      <c r="U1256" s="97"/>
    </row>
    <row r="1257" spans="1:21" s="98" customFormat="1" ht="20.25" hidden="1" customHeight="1" x14ac:dyDescent="0.25">
      <c r="A1257" s="166" t="s">
        <v>337</v>
      </c>
      <c r="B1257" s="166"/>
      <c r="C1257" s="166"/>
      <c r="D1257" s="166"/>
      <c r="E1257" s="166"/>
      <c r="F1257" s="182" t="e">
        <f>+#REF!+#REF!+#REF!</f>
        <v>#REF!</v>
      </c>
      <c r="G1257" s="182" t="e">
        <f>+#REF!+#REF!+Q1257+R1257+S1257+#REF!</f>
        <v>#REF!</v>
      </c>
      <c r="H1257" s="183" t="e">
        <f>+#REF!+#REF!+#REF!+#REF!+#REF!</f>
        <v>#REF!</v>
      </c>
      <c r="I1257" s="108"/>
      <c r="J1257" s="115"/>
      <c r="K1257" s="115"/>
      <c r="L1257" s="115"/>
      <c r="M1257" s="9"/>
      <c r="N1257" s="155">
        <v>322140</v>
      </c>
      <c r="O1257" s="156" t="s">
        <v>43</v>
      </c>
      <c r="P1257" s="157" t="s">
        <v>161</v>
      </c>
      <c r="Q1257" s="289">
        <v>80</v>
      </c>
      <c r="R1257" s="289"/>
      <c r="S1257" s="289">
        <f>+Q1257+R1257</f>
        <v>80</v>
      </c>
      <c r="T1257" s="213"/>
      <c r="U1257" s="97"/>
    </row>
    <row r="1258" spans="1:21" s="98" customFormat="1" ht="20.25" hidden="1" customHeight="1" x14ac:dyDescent="0.25">
      <c r="A1258" s="167" t="s">
        <v>337</v>
      </c>
      <c r="B1258" s="167"/>
      <c r="C1258" s="167"/>
      <c r="D1258" s="167"/>
      <c r="E1258" s="180" t="s">
        <v>380</v>
      </c>
      <c r="F1258" s="182" t="e">
        <f>+#REF!+#REF!+#REF!</f>
        <v>#REF!</v>
      </c>
      <c r="G1258" s="182" t="e">
        <f>+#REF!+#REF!+Q1258+R1258+S1258+#REF!</f>
        <v>#REF!</v>
      </c>
      <c r="H1258" s="183" t="e">
        <f>+#REF!+#REF!+#REF!+#REF!+#REF!</f>
        <v>#REF!</v>
      </c>
      <c r="I1258" s="108"/>
      <c r="J1258" s="115"/>
      <c r="K1258" s="115"/>
      <c r="L1258" s="115"/>
      <c r="M1258" s="176">
        <v>32216</v>
      </c>
      <c r="N1258" s="177"/>
      <c r="O1258" s="178" t="s">
        <v>43</v>
      </c>
      <c r="P1258" s="177" t="s">
        <v>162</v>
      </c>
      <c r="Q1258" s="287">
        <f t="shared" ref="Q1258:S1258" si="905">Q1259</f>
        <v>230</v>
      </c>
      <c r="R1258" s="287">
        <f t="shared" si="905"/>
        <v>0</v>
      </c>
      <c r="S1258" s="287">
        <f t="shared" si="905"/>
        <v>230</v>
      </c>
      <c r="T1258" s="213"/>
      <c r="U1258" s="97"/>
    </row>
    <row r="1259" spans="1:21" s="98" customFormat="1" ht="20.25" hidden="1" customHeight="1" x14ac:dyDescent="0.25">
      <c r="A1259" s="166" t="s">
        <v>337</v>
      </c>
      <c r="B1259" s="166"/>
      <c r="C1259" s="166"/>
      <c r="D1259" s="166"/>
      <c r="E1259" s="166"/>
      <c r="F1259" s="182" t="e">
        <f>+#REF!+#REF!+#REF!</f>
        <v>#REF!</v>
      </c>
      <c r="G1259" s="182" t="e">
        <f>+#REF!+#REF!+Q1259+R1259+S1259+#REF!</f>
        <v>#REF!</v>
      </c>
      <c r="H1259" s="183" t="e">
        <f>+#REF!+#REF!+#REF!+#REF!+#REF!</f>
        <v>#REF!</v>
      </c>
      <c r="I1259" s="108"/>
      <c r="J1259" s="115"/>
      <c r="K1259" s="115"/>
      <c r="L1259" s="115"/>
      <c r="M1259" s="9"/>
      <c r="N1259" s="155">
        <v>322160</v>
      </c>
      <c r="O1259" s="156" t="s">
        <v>43</v>
      </c>
      <c r="P1259" s="157" t="s">
        <v>162</v>
      </c>
      <c r="Q1259" s="289">
        <v>230</v>
      </c>
      <c r="R1259" s="289"/>
      <c r="S1259" s="289">
        <f>+Q1259+R1259</f>
        <v>230</v>
      </c>
      <c r="T1259" s="213"/>
      <c r="U1259" s="97"/>
    </row>
    <row r="1260" spans="1:21" s="98" customFormat="1" ht="20.25" hidden="1" customHeight="1" x14ac:dyDescent="0.25">
      <c r="A1260" s="166" t="s">
        <v>337</v>
      </c>
      <c r="B1260" s="166"/>
      <c r="C1260" s="166"/>
      <c r="D1260" s="180" t="s">
        <v>379</v>
      </c>
      <c r="E1260" s="180" t="s">
        <v>380</v>
      </c>
      <c r="F1260" s="182" t="e">
        <f>+#REF!+#REF!+#REF!</f>
        <v>#REF!</v>
      </c>
      <c r="G1260" s="182" t="e">
        <f>+#REF!+#REF!+Q1260+R1260+S1260+#REF!</f>
        <v>#REF!</v>
      </c>
      <c r="H1260" s="183" t="e">
        <f>+#REF!+#REF!+#REF!+#REF!+#REF!</f>
        <v>#REF!</v>
      </c>
      <c r="I1260" s="108"/>
      <c r="J1260" s="115"/>
      <c r="K1260" s="115"/>
      <c r="L1260" s="115">
        <v>3222</v>
      </c>
      <c r="M1260" s="115"/>
      <c r="N1260" s="116"/>
      <c r="O1260" s="10" t="s">
        <v>43</v>
      </c>
      <c r="P1260" s="111" t="s">
        <v>164</v>
      </c>
      <c r="Q1260" s="286">
        <f t="shared" ref="Q1260:R1260" si="906">Q1261+Q1263</f>
        <v>4350</v>
      </c>
      <c r="R1260" s="286">
        <f t="shared" si="906"/>
        <v>0</v>
      </c>
      <c r="S1260" s="286">
        <f t="shared" ref="S1260" si="907">S1261+S1263</f>
        <v>4350</v>
      </c>
      <c r="T1260" s="213"/>
      <c r="U1260" s="97"/>
    </row>
    <row r="1261" spans="1:21" s="98" customFormat="1" ht="20.25" hidden="1" customHeight="1" x14ac:dyDescent="0.25">
      <c r="A1261" s="167" t="s">
        <v>337</v>
      </c>
      <c r="B1261" s="167"/>
      <c r="C1261" s="167"/>
      <c r="D1261" s="167"/>
      <c r="E1261" s="180" t="s">
        <v>380</v>
      </c>
      <c r="F1261" s="182" t="e">
        <f>+#REF!+#REF!+#REF!</f>
        <v>#REF!</v>
      </c>
      <c r="G1261" s="182" t="e">
        <f>+#REF!+#REF!+Q1261+R1261+S1261+#REF!</f>
        <v>#REF!</v>
      </c>
      <c r="H1261" s="183" t="e">
        <f>+#REF!+#REF!+#REF!+#REF!+#REF!</f>
        <v>#REF!</v>
      </c>
      <c r="I1261" s="108"/>
      <c r="J1261" s="115"/>
      <c r="K1261" s="115"/>
      <c r="L1261" s="115"/>
      <c r="M1261" s="176">
        <v>32221</v>
      </c>
      <c r="N1261" s="177"/>
      <c r="O1261" s="178" t="s">
        <v>43</v>
      </c>
      <c r="P1261" s="177" t="s">
        <v>165</v>
      </c>
      <c r="Q1261" s="287">
        <f t="shared" ref="Q1261:S1261" si="908">Q1262</f>
        <v>1250</v>
      </c>
      <c r="R1261" s="287">
        <f t="shared" si="908"/>
        <v>0</v>
      </c>
      <c r="S1261" s="287">
        <f t="shared" si="908"/>
        <v>1250</v>
      </c>
      <c r="T1261" s="213"/>
      <c r="U1261" s="97"/>
    </row>
    <row r="1262" spans="1:21" s="98" customFormat="1" ht="20.25" hidden="1" customHeight="1" x14ac:dyDescent="0.25">
      <c r="A1262" s="166" t="s">
        <v>337</v>
      </c>
      <c r="B1262" s="166"/>
      <c r="C1262" s="166"/>
      <c r="D1262" s="166"/>
      <c r="E1262" s="166"/>
      <c r="F1262" s="182" t="e">
        <f>+#REF!+#REF!+#REF!</f>
        <v>#REF!</v>
      </c>
      <c r="G1262" s="182" t="e">
        <f>+#REF!+#REF!+Q1262+R1262+S1262+#REF!</f>
        <v>#REF!</v>
      </c>
      <c r="H1262" s="183" t="e">
        <f>+#REF!+#REF!+#REF!+#REF!+#REF!</f>
        <v>#REF!</v>
      </c>
      <c r="I1262" s="108"/>
      <c r="J1262" s="115"/>
      <c r="K1262" s="115"/>
      <c r="L1262" s="115"/>
      <c r="M1262" s="9"/>
      <c r="N1262" s="155">
        <v>322210</v>
      </c>
      <c r="O1262" s="156" t="s">
        <v>43</v>
      </c>
      <c r="P1262" s="157" t="s">
        <v>165</v>
      </c>
      <c r="Q1262" s="289">
        <v>1250</v>
      </c>
      <c r="R1262" s="289"/>
      <c r="S1262" s="289">
        <f>+Q1262+R1262</f>
        <v>1250</v>
      </c>
      <c r="T1262" s="213"/>
      <c r="U1262" s="97"/>
    </row>
    <row r="1263" spans="1:21" s="98" customFormat="1" ht="20.25" hidden="1" customHeight="1" x14ac:dyDescent="0.25">
      <c r="A1263" s="167" t="s">
        <v>337</v>
      </c>
      <c r="B1263" s="167"/>
      <c r="C1263" s="167"/>
      <c r="D1263" s="167"/>
      <c r="E1263" s="180" t="s">
        <v>380</v>
      </c>
      <c r="F1263" s="182" t="e">
        <f>+#REF!+#REF!+#REF!</f>
        <v>#REF!</v>
      </c>
      <c r="G1263" s="182" t="e">
        <f>+#REF!+#REF!+Q1263+R1263+S1263+#REF!</f>
        <v>#REF!</v>
      </c>
      <c r="H1263" s="183" t="e">
        <f>+#REF!+#REF!+#REF!+#REF!+#REF!</f>
        <v>#REF!</v>
      </c>
      <c r="I1263" s="108"/>
      <c r="J1263" s="115"/>
      <c r="K1263" s="115"/>
      <c r="L1263" s="115"/>
      <c r="M1263" s="176">
        <v>32222</v>
      </c>
      <c r="N1263" s="177"/>
      <c r="O1263" s="178" t="s">
        <v>43</v>
      </c>
      <c r="P1263" s="177" t="s">
        <v>167</v>
      </c>
      <c r="Q1263" s="287">
        <f t="shared" ref="Q1263:S1263" si="909">Q1264</f>
        <v>3100</v>
      </c>
      <c r="R1263" s="287">
        <f t="shared" si="909"/>
        <v>0</v>
      </c>
      <c r="S1263" s="287">
        <f t="shared" si="909"/>
        <v>3100</v>
      </c>
      <c r="T1263" s="213"/>
      <c r="U1263" s="97"/>
    </row>
    <row r="1264" spans="1:21" s="98" customFormat="1" ht="20.25" hidden="1" customHeight="1" x14ac:dyDescent="0.25">
      <c r="A1264" s="166" t="s">
        <v>337</v>
      </c>
      <c r="B1264" s="166"/>
      <c r="C1264" s="166"/>
      <c r="D1264" s="166"/>
      <c r="E1264" s="166"/>
      <c r="F1264" s="182" t="e">
        <f>+#REF!+#REF!+#REF!</f>
        <v>#REF!</v>
      </c>
      <c r="G1264" s="182" t="e">
        <f>+#REF!+#REF!+Q1264+R1264+S1264+#REF!</f>
        <v>#REF!</v>
      </c>
      <c r="H1264" s="183" t="e">
        <f>+#REF!+#REF!+#REF!+#REF!+#REF!</f>
        <v>#REF!</v>
      </c>
      <c r="I1264" s="108"/>
      <c r="J1264" s="115"/>
      <c r="K1264" s="115"/>
      <c r="L1264" s="115"/>
      <c r="M1264" s="9"/>
      <c r="N1264" s="155">
        <v>322220</v>
      </c>
      <c r="O1264" s="156" t="s">
        <v>43</v>
      </c>
      <c r="P1264" s="157" t="s">
        <v>167</v>
      </c>
      <c r="Q1264" s="289">
        <v>3100</v>
      </c>
      <c r="R1264" s="289"/>
      <c r="S1264" s="289">
        <f>+Q1264+R1264</f>
        <v>3100</v>
      </c>
      <c r="T1264" s="213"/>
      <c r="U1264" s="97"/>
    </row>
    <row r="1265" spans="1:21" s="98" customFormat="1" ht="20.25" hidden="1" customHeight="1" x14ac:dyDescent="0.25">
      <c r="A1265" s="166" t="s">
        <v>337</v>
      </c>
      <c r="B1265" s="166"/>
      <c r="C1265" s="166"/>
      <c r="D1265" s="180" t="s">
        <v>379</v>
      </c>
      <c r="E1265" s="180" t="s">
        <v>380</v>
      </c>
      <c r="F1265" s="182" t="e">
        <f>+#REF!+#REF!+#REF!</f>
        <v>#REF!</v>
      </c>
      <c r="G1265" s="182" t="e">
        <f>+#REF!+#REF!+Q1265+R1265+S1265+#REF!</f>
        <v>#REF!</v>
      </c>
      <c r="H1265" s="183" t="e">
        <f>+#REF!+#REF!+#REF!+#REF!+#REF!</f>
        <v>#REF!</v>
      </c>
      <c r="I1265" s="108"/>
      <c r="J1265" s="115"/>
      <c r="K1265" s="115"/>
      <c r="L1265" s="115">
        <v>3223</v>
      </c>
      <c r="M1265" s="115"/>
      <c r="N1265" s="116"/>
      <c r="O1265" s="10" t="s">
        <v>43</v>
      </c>
      <c r="P1265" s="111" t="s">
        <v>170</v>
      </c>
      <c r="Q1265" s="286">
        <f t="shared" ref="Q1265:R1265" si="910">Q1266+Q1269+Q1271</f>
        <v>2810</v>
      </c>
      <c r="R1265" s="286">
        <f t="shared" si="910"/>
        <v>0</v>
      </c>
      <c r="S1265" s="286">
        <f t="shared" ref="S1265" si="911">S1266+S1269+S1271</f>
        <v>2810</v>
      </c>
      <c r="T1265" s="213"/>
      <c r="U1265" s="97"/>
    </row>
    <row r="1266" spans="1:21" s="98" customFormat="1" ht="20.25" hidden="1" customHeight="1" x14ac:dyDescent="0.25">
      <c r="A1266" s="167" t="s">
        <v>337</v>
      </c>
      <c r="B1266" s="167"/>
      <c r="C1266" s="167"/>
      <c r="D1266" s="167"/>
      <c r="E1266" s="180" t="s">
        <v>380</v>
      </c>
      <c r="F1266" s="182" t="e">
        <f>+#REF!+#REF!+#REF!</f>
        <v>#REF!</v>
      </c>
      <c r="G1266" s="182" t="e">
        <f>+#REF!+#REF!+Q1266+R1266+S1266+#REF!</f>
        <v>#REF!</v>
      </c>
      <c r="H1266" s="183" t="e">
        <f>+#REF!+#REF!+#REF!+#REF!+#REF!</f>
        <v>#REF!</v>
      </c>
      <c r="I1266" s="108"/>
      <c r="J1266" s="115"/>
      <c r="K1266" s="115"/>
      <c r="L1266" s="115"/>
      <c r="M1266" s="176">
        <v>32231</v>
      </c>
      <c r="N1266" s="177"/>
      <c r="O1266" s="178" t="s">
        <v>43</v>
      </c>
      <c r="P1266" s="177" t="s">
        <v>171</v>
      </c>
      <c r="Q1266" s="287">
        <f t="shared" ref="Q1266:R1266" si="912">Q1267+Q1268</f>
        <v>1520</v>
      </c>
      <c r="R1266" s="287">
        <f t="shared" si="912"/>
        <v>0</v>
      </c>
      <c r="S1266" s="287">
        <f t="shared" ref="S1266" si="913">S1267+S1268</f>
        <v>1520</v>
      </c>
      <c r="T1266" s="213"/>
      <c r="U1266" s="97"/>
    </row>
    <row r="1267" spans="1:21" s="98" customFormat="1" ht="20.25" hidden="1" customHeight="1" x14ac:dyDescent="0.25">
      <c r="A1267" s="166" t="s">
        <v>337</v>
      </c>
      <c r="B1267" s="166"/>
      <c r="C1267" s="166"/>
      <c r="D1267" s="166"/>
      <c r="E1267" s="166"/>
      <c r="F1267" s="182" t="e">
        <f>+#REF!+#REF!+#REF!</f>
        <v>#REF!</v>
      </c>
      <c r="G1267" s="182" t="e">
        <f>+#REF!+#REF!+Q1267+R1267+S1267+#REF!</f>
        <v>#REF!</v>
      </c>
      <c r="H1267" s="183" t="e">
        <f>+#REF!+#REF!+#REF!+#REF!+#REF!</f>
        <v>#REF!</v>
      </c>
      <c r="I1267" s="108"/>
      <c r="J1267" s="115"/>
      <c r="K1267" s="115"/>
      <c r="L1267" s="115"/>
      <c r="M1267" s="9"/>
      <c r="N1267" s="155">
        <v>322310</v>
      </c>
      <c r="O1267" s="156" t="s">
        <v>43</v>
      </c>
      <c r="P1267" s="157" t="s">
        <v>171</v>
      </c>
      <c r="Q1267" s="289">
        <v>1520</v>
      </c>
      <c r="R1267" s="289"/>
      <c r="S1267" s="289">
        <f t="shared" ref="S1267:S1268" si="914">+Q1267+R1267</f>
        <v>1520</v>
      </c>
      <c r="T1267" s="213"/>
      <c r="U1267" s="97"/>
    </row>
    <row r="1268" spans="1:21" s="98" customFormat="1" ht="20.25" hidden="1" customHeight="1" x14ac:dyDescent="0.25">
      <c r="A1268" s="166" t="s">
        <v>337</v>
      </c>
      <c r="B1268" s="166"/>
      <c r="C1268" s="166"/>
      <c r="D1268" s="166"/>
      <c r="E1268" s="166"/>
      <c r="F1268" s="182" t="e">
        <f>+#REF!+#REF!+#REF!</f>
        <v>#REF!</v>
      </c>
      <c r="G1268" s="182" t="e">
        <f>+#REF!+#REF!+Q1268+R1268+S1268+#REF!</f>
        <v>#REF!</v>
      </c>
      <c r="H1268" s="183" t="e">
        <f>+#REF!+#REF!+#REF!+#REF!+#REF!</f>
        <v>#REF!</v>
      </c>
      <c r="I1268" s="108"/>
      <c r="J1268" s="115"/>
      <c r="K1268" s="115"/>
      <c r="L1268" s="115"/>
      <c r="M1268" s="9"/>
      <c r="N1268" s="155">
        <v>322311</v>
      </c>
      <c r="O1268" s="156" t="s">
        <v>43</v>
      </c>
      <c r="P1268" s="157" t="s">
        <v>262</v>
      </c>
      <c r="Q1268" s="289">
        <v>0</v>
      </c>
      <c r="R1268" s="289"/>
      <c r="S1268" s="289">
        <f t="shared" si="914"/>
        <v>0</v>
      </c>
      <c r="T1268" s="213"/>
      <c r="U1268" s="97"/>
    </row>
    <row r="1269" spans="1:21" s="98" customFormat="1" ht="20.25" hidden="1" customHeight="1" x14ac:dyDescent="0.25">
      <c r="A1269" s="167" t="s">
        <v>337</v>
      </c>
      <c r="B1269" s="167"/>
      <c r="C1269" s="167"/>
      <c r="D1269" s="167"/>
      <c r="E1269" s="180" t="s">
        <v>380</v>
      </c>
      <c r="F1269" s="182" t="e">
        <f>+#REF!+#REF!+#REF!</f>
        <v>#REF!</v>
      </c>
      <c r="G1269" s="182" t="e">
        <f>+#REF!+#REF!+Q1269+R1269+S1269+#REF!</f>
        <v>#REF!</v>
      </c>
      <c r="H1269" s="183" t="e">
        <f>+#REF!+#REF!+#REF!+#REF!+#REF!</f>
        <v>#REF!</v>
      </c>
      <c r="I1269" s="108"/>
      <c r="J1269" s="115"/>
      <c r="K1269" s="115"/>
      <c r="L1269" s="115"/>
      <c r="M1269" s="176">
        <v>32233</v>
      </c>
      <c r="N1269" s="177"/>
      <c r="O1269" s="178" t="s">
        <v>43</v>
      </c>
      <c r="P1269" s="177" t="s">
        <v>173</v>
      </c>
      <c r="Q1269" s="287">
        <f t="shared" ref="Q1269:S1269" si="915">Q1270</f>
        <v>620</v>
      </c>
      <c r="R1269" s="287">
        <f t="shared" si="915"/>
        <v>0</v>
      </c>
      <c r="S1269" s="287">
        <f t="shared" si="915"/>
        <v>620</v>
      </c>
      <c r="T1269" s="213"/>
      <c r="U1269" s="97"/>
    </row>
    <row r="1270" spans="1:21" s="98" customFormat="1" ht="20.25" hidden="1" customHeight="1" x14ac:dyDescent="0.25">
      <c r="A1270" s="166" t="s">
        <v>337</v>
      </c>
      <c r="B1270" s="166"/>
      <c r="C1270" s="166"/>
      <c r="D1270" s="166"/>
      <c r="E1270" s="166"/>
      <c r="F1270" s="182" t="e">
        <f>+#REF!+#REF!+#REF!</f>
        <v>#REF!</v>
      </c>
      <c r="G1270" s="182" t="e">
        <f>+#REF!+#REF!+Q1270+R1270+S1270+#REF!</f>
        <v>#REF!</v>
      </c>
      <c r="H1270" s="183" t="e">
        <f>+#REF!+#REF!+#REF!+#REF!+#REF!</f>
        <v>#REF!</v>
      </c>
      <c r="I1270" s="108"/>
      <c r="J1270" s="115"/>
      <c r="K1270" s="115"/>
      <c r="L1270" s="115"/>
      <c r="M1270" s="9"/>
      <c r="N1270" s="155">
        <v>322330</v>
      </c>
      <c r="O1270" s="156" t="s">
        <v>43</v>
      </c>
      <c r="P1270" s="157" t="s">
        <v>173</v>
      </c>
      <c r="Q1270" s="289">
        <v>620</v>
      </c>
      <c r="R1270" s="289"/>
      <c r="S1270" s="289">
        <f>+Q1270+R1270</f>
        <v>620</v>
      </c>
      <c r="T1270" s="213"/>
      <c r="U1270" s="97"/>
    </row>
    <row r="1271" spans="1:21" s="98" customFormat="1" ht="20.25" hidden="1" customHeight="1" x14ac:dyDescent="0.25">
      <c r="A1271" s="167" t="s">
        <v>337</v>
      </c>
      <c r="B1271" s="167"/>
      <c r="C1271" s="167"/>
      <c r="D1271" s="167"/>
      <c r="E1271" s="180" t="s">
        <v>380</v>
      </c>
      <c r="F1271" s="182" t="e">
        <f>+#REF!+#REF!+#REF!</f>
        <v>#REF!</v>
      </c>
      <c r="G1271" s="182" t="e">
        <f>+#REF!+#REF!+Q1271+R1271+S1271+#REF!</f>
        <v>#REF!</v>
      </c>
      <c r="H1271" s="183" t="e">
        <f>+#REF!+#REF!+#REF!+#REF!+#REF!</f>
        <v>#REF!</v>
      </c>
      <c r="I1271" s="108"/>
      <c r="J1271" s="115"/>
      <c r="K1271" s="115"/>
      <c r="L1271" s="115"/>
      <c r="M1271" s="176">
        <v>32234</v>
      </c>
      <c r="N1271" s="177"/>
      <c r="O1271" s="178" t="s">
        <v>43</v>
      </c>
      <c r="P1271" s="177" t="s">
        <v>174</v>
      </c>
      <c r="Q1271" s="287">
        <f t="shared" ref="Q1271:S1271" si="916">Q1272</f>
        <v>670</v>
      </c>
      <c r="R1271" s="287">
        <f t="shared" si="916"/>
        <v>0</v>
      </c>
      <c r="S1271" s="287">
        <f t="shared" si="916"/>
        <v>670</v>
      </c>
      <c r="T1271" s="213"/>
      <c r="U1271" s="97"/>
    </row>
    <row r="1272" spans="1:21" s="98" customFormat="1" ht="20.25" hidden="1" customHeight="1" x14ac:dyDescent="0.25">
      <c r="A1272" s="166" t="s">
        <v>337</v>
      </c>
      <c r="B1272" s="166"/>
      <c r="C1272" s="166"/>
      <c r="D1272" s="166"/>
      <c r="E1272" s="166"/>
      <c r="F1272" s="182" t="e">
        <f>+#REF!+#REF!+#REF!</f>
        <v>#REF!</v>
      </c>
      <c r="G1272" s="182" t="e">
        <f>+#REF!+#REF!+Q1272+R1272+S1272+#REF!</f>
        <v>#REF!</v>
      </c>
      <c r="H1272" s="183" t="e">
        <f>+#REF!+#REF!+#REF!+#REF!+#REF!</f>
        <v>#REF!</v>
      </c>
      <c r="I1272" s="108"/>
      <c r="J1272" s="115"/>
      <c r="K1272" s="115"/>
      <c r="L1272" s="115"/>
      <c r="M1272" s="9"/>
      <c r="N1272" s="155">
        <v>322340</v>
      </c>
      <c r="O1272" s="156" t="s">
        <v>43</v>
      </c>
      <c r="P1272" s="157" t="s">
        <v>174</v>
      </c>
      <c r="Q1272" s="289">
        <v>670</v>
      </c>
      <c r="R1272" s="289"/>
      <c r="S1272" s="289">
        <f>+Q1272+R1272</f>
        <v>670</v>
      </c>
      <c r="T1272" s="213"/>
      <c r="U1272" s="97"/>
    </row>
    <row r="1273" spans="1:21" s="194" customFormat="1" ht="20.25" hidden="1" customHeight="1" x14ac:dyDescent="0.25">
      <c r="A1273" s="172" t="s">
        <v>337</v>
      </c>
      <c r="B1273" s="172"/>
      <c r="C1273" s="195" t="s">
        <v>376</v>
      </c>
      <c r="D1273" s="195" t="s">
        <v>379</v>
      </c>
      <c r="E1273" s="195" t="s">
        <v>380</v>
      </c>
      <c r="F1273" s="187" t="e">
        <f>+#REF!+#REF!+#REF!</f>
        <v>#REF!</v>
      </c>
      <c r="G1273" s="187" t="e">
        <f>+#REF!+#REF!+Q1273+R1273+S1273+#REF!</f>
        <v>#REF!</v>
      </c>
      <c r="H1273" s="188" t="e">
        <f>+#REF!+#REF!+#REF!+#REF!+#REF!</f>
        <v>#REF!</v>
      </c>
      <c r="I1273" s="108"/>
      <c r="J1273" s="115"/>
      <c r="K1273" s="115">
        <v>323</v>
      </c>
      <c r="L1273" s="115"/>
      <c r="M1273" s="115"/>
      <c r="N1273" s="116"/>
      <c r="O1273" s="10" t="s">
        <v>43</v>
      </c>
      <c r="P1273" s="111" t="s">
        <v>182</v>
      </c>
      <c r="Q1273" s="286">
        <f t="shared" ref="Q1273:R1273" si="917">Q1274+Q1283+Q1291+Q1296+Q1299</f>
        <v>12880</v>
      </c>
      <c r="R1273" s="286">
        <f t="shared" si="917"/>
        <v>100</v>
      </c>
      <c r="S1273" s="286">
        <f t="shared" ref="S1273" si="918">S1274+S1283+S1291+S1296+S1299</f>
        <v>12980</v>
      </c>
      <c r="T1273" s="213"/>
      <c r="U1273" s="97"/>
    </row>
    <row r="1274" spans="1:21" s="98" customFormat="1" ht="20.25" hidden="1" customHeight="1" x14ac:dyDescent="0.25">
      <c r="A1274" s="166" t="s">
        <v>337</v>
      </c>
      <c r="B1274" s="166"/>
      <c r="C1274" s="166"/>
      <c r="D1274" s="180" t="s">
        <v>379</v>
      </c>
      <c r="E1274" s="180" t="s">
        <v>380</v>
      </c>
      <c r="F1274" s="182" t="e">
        <f>+#REF!+#REF!+#REF!</f>
        <v>#REF!</v>
      </c>
      <c r="G1274" s="182" t="e">
        <f>+#REF!+#REF!+Q1274+R1274+S1274+#REF!</f>
        <v>#REF!</v>
      </c>
      <c r="H1274" s="183" t="e">
        <f>+#REF!+#REF!+#REF!+#REF!+#REF!</f>
        <v>#REF!</v>
      </c>
      <c r="I1274" s="108"/>
      <c r="J1274" s="115"/>
      <c r="K1274" s="115"/>
      <c r="L1274" s="115">
        <v>3231</v>
      </c>
      <c r="M1274" s="115"/>
      <c r="N1274" s="116"/>
      <c r="O1274" s="10" t="s">
        <v>43</v>
      </c>
      <c r="P1274" s="111" t="s">
        <v>183</v>
      </c>
      <c r="Q1274" s="286">
        <f t="shared" ref="Q1274:R1274" si="919">Q1275+Q1279+Q1277+Q1281</f>
        <v>960</v>
      </c>
      <c r="R1274" s="286">
        <f t="shared" si="919"/>
        <v>0</v>
      </c>
      <c r="S1274" s="286">
        <f t="shared" ref="S1274" si="920">S1275+S1279+S1277+S1281</f>
        <v>960</v>
      </c>
      <c r="T1274" s="213"/>
      <c r="U1274" s="97"/>
    </row>
    <row r="1275" spans="1:21" s="98" customFormat="1" ht="20.25" hidden="1" customHeight="1" x14ac:dyDescent="0.25">
      <c r="A1275" s="167" t="s">
        <v>337</v>
      </c>
      <c r="B1275" s="167"/>
      <c r="C1275" s="167"/>
      <c r="D1275" s="167"/>
      <c r="E1275" s="180" t="s">
        <v>380</v>
      </c>
      <c r="F1275" s="182" t="e">
        <f>+#REF!+#REF!+#REF!</f>
        <v>#REF!</v>
      </c>
      <c r="G1275" s="182" t="e">
        <f>+#REF!+#REF!+Q1275+R1275+S1275+#REF!</f>
        <v>#REF!</v>
      </c>
      <c r="H1275" s="183" t="e">
        <f>+#REF!+#REF!+#REF!+#REF!+#REF!</f>
        <v>#REF!</v>
      </c>
      <c r="I1275" s="108"/>
      <c r="J1275" s="115"/>
      <c r="K1275" s="115"/>
      <c r="L1275" s="115"/>
      <c r="M1275" s="176">
        <v>32311</v>
      </c>
      <c r="N1275" s="177"/>
      <c r="O1275" s="178" t="s">
        <v>43</v>
      </c>
      <c r="P1275" s="177" t="s">
        <v>184</v>
      </c>
      <c r="Q1275" s="287">
        <f t="shared" ref="Q1275:S1275" si="921">Q1276</f>
        <v>220</v>
      </c>
      <c r="R1275" s="287">
        <f t="shared" si="921"/>
        <v>0</v>
      </c>
      <c r="S1275" s="287">
        <f t="shared" si="921"/>
        <v>220</v>
      </c>
      <c r="T1275" s="213"/>
      <c r="U1275" s="97"/>
    </row>
    <row r="1276" spans="1:21" s="98" customFormat="1" ht="20.25" hidden="1" customHeight="1" x14ac:dyDescent="0.25">
      <c r="A1276" s="166" t="s">
        <v>337</v>
      </c>
      <c r="B1276" s="166"/>
      <c r="C1276" s="166"/>
      <c r="D1276" s="166"/>
      <c r="E1276" s="166"/>
      <c r="F1276" s="182" t="e">
        <f>+#REF!+#REF!+#REF!</f>
        <v>#REF!</v>
      </c>
      <c r="G1276" s="182" t="e">
        <f>+#REF!+#REF!+Q1276+R1276+S1276+#REF!</f>
        <v>#REF!</v>
      </c>
      <c r="H1276" s="183" t="e">
        <f>+#REF!+#REF!+#REF!+#REF!+#REF!</f>
        <v>#REF!</v>
      </c>
      <c r="I1276" s="108"/>
      <c r="J1276" s="115"/>
      <c r="K1276" s="115"/>
      <c r="L1276" s="115"/>
      <c r="M1276" s="9"/>
      <c r="N1276" s="155">
        <v>323110</v>
      </c>
      <c r="O1276" s="156" t="s">
        <v>43</v>
      </c>
      <c r="P1276" s="157" t="s">
        <v>184</v>
      </c>
      <c r="Q1276" s="289">
        <v>220</v>
      </c>
      <c r="R1276" s="289"/>
      <c r="S1276" s="289">
        <f>+Q1276+R1276</f>
        <v>220</v>
      </c>
      <c r="T1276" s="213"/>
      <c r="U1276" s="97"/>
    </row>
    <row r="1277" spans="1:21" s="98" customFormat="1" ht="20.25" hidden="1" customHeight="1" x14ac:dyDescent="0.25">
      <c r="A1277" s="167" t="s">
        <v>337</v>
      </c>
      <c r="B1277" s="167"/>
      <c r="C1277" s="167"/>
      <c r="D1277" s="167"/>
      <c r="E1277" s="180" t="s">
        <v>380</v>
      </c>
      <c r="F1277" s="182" t="e">
        <f>+#REF!+#REF!+#REF!</f>
        <v>#REF!</v>
      </c>
      <c r="G1277" s="182" t="e">
        <f>+#REF!+#REF!+Q1277+R1277+S1277+#REF!</f>
        <v>#REF!</v>
      </c>
      <c r="H1277" s="183" t="e">
        <f>+#REF!+#REF!+#REF!+#REF!+#REF!</f>
        <v>#REF!</v>
      </c>
      <c r="I1277" s="108"/>
      <c r="J1277" s="115"/>
      <c r="K1277" s="115"/>
      <c r="L1277" s="115"/>
      <c r="M1277" s="176">
        <v>32312</v>
      </c>
      <c r="N1277" s="177"/>
      <c r="O1277" s="178" t="s">
        <v>43</v>
      </c>
      <c r="P1277" s="177" t="s">
        <v>185</v>
      </c>
      <c r="Q1277" s="287">
        <f t="shared" ref="Q1277:S1277" si="922">+Q1278</f>
        <v>0</v>
      </c>
      <c r="R1277" s="287">
        <f t="shared" si="922"/>
        <v>0</v>
      </c>
      <c r="S1277" s="287">
        <f t="shared" si="922"/>
        <v>0</v>
      </c>
      <c r="T1277" s="213"/>
      <c r="U1277" s="97"/>
    </row>
    <row r="1278" spans="1:21" s="98" customFormat="1" ht="20.25" hidden="1" customHeight="1" x14ac:dyDescent="0.25">
      <c r="A1278" s="166" t="s">
        <v>337</v>
      </c>
      <c r="B1278" s="166"/>
      <c r="C1278" s="166"/>
      <c r="D1278" s="166"/>
      <c r="E1278" s="166"/>
      <c r="F1278" s="182" t="e">
        <f>+#REF!+#REF!+#REF!</f>
        <v>#REF!</v>
      </c>
      <c r="G1278" s="182" t="e">
        <f>+#REF!+#REF!+Q1278+R1278+S1278+#REF!</f>
        <v>#REF!</v>
      </c>
      <c r="H1278" s="183" t="e">
        <f>+#REF!+#REF!+#REF!+#REF!+#REF!</f>
        <v>#REF!</v>
      </c>
      <c r="I1278" s="108"/>
      <c r="J1278" s="115"/>
      <c r="K1278" s="115"/>
      <c r="L1278" s="115"/>
      <c r="M1278" s="9"/>
      <c r="N1278" s="155">
        <v>323120</v>
      </c>
      <c r="O1278" s="156" t="s">
        <v>43</v>
      </c>
      <c r="P1278" s="157" t="s">
        <v>185</v>
      </c>
      <c r="Q1278" s="289">
        <v>0</v>
      </c>
      <c r="R1278" s="289"/>
      <c r="S1278" s="289">
        <f>+Q1278+R1278</f>
        <v>0</v>
      </c>
      <c r="T1278" s="213"/>
      <c r="U1278" s="97"/>
    </row>
    <row r="1279" spans="1:21" s="98" customFormat="1" ht="20.25" hidden="1" customHeight="1" x14ac:dyDescent="0.25">
      <c r="A1279" s="167" t="s">
        <v>337</v>
      </c>
      <c r="B1279" s="167"/>
      <c r="C1279" s="167"/>
      <c r="D1279" s="167"/>
      <c r="E1279" s="180" t="s">
        <v>380</v>
      </c>
      <c r="F1279" s="182" t="e">
        <f>+#REF!+#REF!+#REF!</f>
        <v>#REF!</v>
      </c>
      <c r="G1279" s="182" t="e">
        <f>+#REF!+#REF!+Q1279+R1279+S1279+#REF!</f>
        <v>#REF!</v>
      </c>
      <c r="H1279" s="183" t="e">
        <f>+#REF!+#REF!+#REF!+#REF!+#REF!</f>
        <v>#REF!</v>
      </c>
      <c r="I1279" s="108"/>
      <c r="J1279" s="115"/>
      <c r="K1279" s="115"/>
      <c r="L1279" s="115"/>
      <c r="M1279" s="176">
        <v>32313</v>
      </c>
      <c r="N1279" s="177"/>
      <c r="O1279" s="178" t="s">
        <v>43</v>
      </c>
      <c r="P1279" s="177" t="s">
        <v>186</v>
      </c>
      <c r="Q1279" s="287">
        <f t="shared" ref="Q1279:S1279" si="923">Q1280</f>
        <v>740</v>
      </c>
      <c r="R1279" s="287">
        <f t="shared" si="923"/>
        <v>0</v>
      </c>
      <c r="S1279" s="287">
        <f t="shared" si="923"/>
        <v>740</v>
      </c>
      <c r="T1279" s="213"/>
      <c r="U1279" s="97"/>
    </row>
    <row r="1280" spans="1:21" s="98" customFormat="1" ht="20.25" hidden="1" customHeight="1" x14ac:dyDescent="0.25">
      <c r="A1280" s="166" t="s">
        <v>337</v>
      </c>
      <c r="B1280" s="166"/>
      <c r="C1280" s="166"/>
      <c r="D1280" s="166"/>
      <c r="E1280" s="166"/>
      <c r="F1280" s="182" t="e">
        <f>+#REF!+#REF!+#REF!</f>
        <v>#REF!</v>
      </c>
      <c r="G1280" s="182" t="e">
        <f>+#REF!+#REF!+Q1280+R1280+S1280+#REF!</f>
        <v>#REF!</v>
      </c>
      <c r="H1280" s="183" t="e">
        <f>+#REF!+#REF!+#REF!+#REF!+#REF!</f>
        <v>#REF!</v>
      </c>
      <c r="I1280" s="108"/>
      <c r="J1280" s="115"/>
      <c r="K1280" s="115"/>
      <c r="L1280" s="115"/>
      <c r="M1280" s="9"/>
      <c r="N1280" s="155">
        <v>323130</v>
      </c>
      <c r="O1280" s="156" t="s">
        <v>43</v>
      </c>
      <c r="P1280" s="157" t="s">
        <v>186</v>
      </c>
      <c r="Q1280" s="289">
        <v>740</v>
      </c>
      <c r="R1280" s="289"/>
      <c r="S1280" s="289">
        <f>+Q1280+R1280</f>
        <v>740</v>
      </c>
      <c r="T1280" s="213"/>
      <c r="U1280" s="97"/>
    </row>
    <row r="1281" spans="1:21" s="98" customFormat="1" ht="20.25" hidden="1" customHeight="1" x14ac:dyDescent="0.25">
      <c r="A1281" s="167" t="s">
        <v>337</v>
      </c>
      <c r="B1281" s="167"/>
      <c r="C1281" s="167"/>
      <c r="D1281" s="167"/>
      <c r="E1281" s="180" t="s">
        <v>380</v>
      </c>
      <c r="F1281" s="182" t="e">
        <f>+#REF!+#REF!+#REF!</f>
        <v>#REF!</v>
      </c>
      <c r="G1281" s="182" t="e">
        <f>+#REF!+#REF!+Q1281+R1281+S1281+#REF!</f>
        <v>#REF!</v>
      </c>
      <c r="H1281" s="183" t="e">
        <f>+#REF!+#REF!+#REF!+#REF!+#REF!</f>
        <v>#REF!</v>
      </c>
      <c r="I1281" s="108"/>
      <c r="J1281" s="115"/>
      <c r="K1281" s="115"/>
      <c r="L1281" s="115"/>
      <c r="M1281" s="176">
        <v>32319</v>
      </c>
      <c r="N1281" s="177"/>
      <c r="O1281" s="178" t="s">
        <v>43</v>
      </c>
      <c r="P1281" s="177" t="s">
        <v>187</v>
      </c>
      <c r="Q1281" s="287">
        <f t="shared" ref="Q1281:S1281" si="924">+Q1282</f>
        <v>0</v>
      </c>
      <c r="R1281" s="287">
        <f t="shared" si="924"/>
        <v>0</v>
      </c>
      <c r="S1281" s="287">
        <f t="shared" si="924"/>
        <v>0</v>
      </c>
      <c r="T1281" s="213"/>
      <c r="U1281" s="97"/>
    </row>
    <row r="1282" spans="1:21" s="98" customFormat="1" ht="20.25" hidden="1" customHeight="1" x14ac:dyDescent="0.25">
      <c r="A1282" s="166" t="s">
        <v>337</v>
      </c>
      <c r="B1282" s="166"/>
      <c r="C1282" s="166"/>
      <c r="D1282" s="166"/>
      <c r="E1282" s="166"/>
      <c r="F1282" s="182" t="e">
        <f>+#REF!+#REF!+#REF!</f>
        <v>#REF!</v>
      </c>
      <c r="G1282" s="182" t="e">
        <f>+#REF!+#REF!+Q1282+R1282+S1282+#REF!</f>
        <v>#REF!</v>
      </c>
      <c r="H1282" s="183" t="e">
        <f>+#REF!+#REF!+#REF!+#REF!+#REF!</f>
        <v>#REF!</v>
      </c>
      <c r="I1282" s="108"/>
      <c r="J1282" s="115"/>
      <c r="K1282" s="115"/>
      <c r="L1282" s="115"/>
      <c r="M1282" s="9"/>
      <c r="N1282" s="155">
        <v>323190</v>
      </c>
      <c r="O1282" s="156" t="s">
        <v>43</v>
      </c>
      <c r="P1282" s="157" t="s">
        <v>187</v>
      </c>
      <c r="Q1282" s="289">
        <v>0</v>
      </c>
      <c r="R1282" s="289"/>
      <c r="S1282" s="289">
        <f>+Q1282+R1282</f>
        <v>0</v>
      </c>
      <c r="T1282" s="213"/>
      <c r="U1282" s="97"/>
    </row>
    <row r="1283" spans="1:21" s="98" customFormat="1" ht="20.25" hidden="1" customHeight="1" x14ac:dyDescent="0.25">
      <c r="A1283" s="166" t="s">
        <v>337</v>
      </c>
      <c r="B1283" s="166"/>
      <c r="C1283" s="166"/>
      <c r="D1283" s="180" t="s">
        <v>379</v>
      </c>
      <c r="E1283" s="180" t="s">
        <v>380</v>
      </c>
      <c r="F1283" s="182" t="e">
        <f>+#REF!+#REF!+#REF!</f>
        <v>#REF!</v>
      </c>
      <c r="G1283" s="182" t="e">
        <f>+#REF!+#REF!+Q1283+R1283+S1283+#REF!</f>
        <v>#REF!</v>
      </c>
      <c r="H1283" s="183" t="e">
        <f>+#REF!+#REF!+#REF!+#REF!+#REF!</f>
        <v>#REF!</v>
      </c>
      <c r="I1283" s="108"/>
      <c r="J1283" s="115"/>
      <c r="K1283" s="115"/>
      <c r="L1283" s="115">
        <v>3232</v>
      </c>
      <c r="M1283" s="115"/>
      <c r="N1283" s="116"/>
      <c r="O1283" s="10" t="s">
        <v>43</v>
      </c>
      <c r="P1283" s="111" t="s">
        <v>189</v>
      </c>
      <c r="Q1283" s="286">
        <f t="shared" ref="Q1283:R1283" si="925">Q1284+Q1286</f>
        <v>2430</v>
      </c>
      <c r="R1283" s="286">
        <f t="shared" si="925"/>
        <v>0</v>
      </c>
      <c r="S1283" s="286">
        <f t="shared" ref="S1283" si="926">S1284+S1286</f>
        <v>2430</v>
      </c>
      <c r="T1283" s="213"/>
      <c r="U1283" s="97"/>
    </row>
    <row r="1284" spans="1:21" s="98" customFormat="1" ht="20.25" hidden="1" customHeight="1" x14ac:dyDescent="0.25">
      <c r="A1284" s="167" t="s">
        <v>337</v>
      </c>
      <c r="B1284" s="167"/>
      <c r="C1284" s="167"/>
      <c r="D1284" s="167"/>
      <c r="E1284" s="180" t="s">
        <v>380</v>
      </c>
      <c r="F1284" s="182" t="e">
        <f>+#REF!+#REF!+#REF!</f>
        <v>#REF!</v>
      </c>
      <c r="G1284" s="182" t="e">
        <f>+#REF!+#REF!+Q1284+R1284+S1284+#REF!</f>
        <v>#REF!</v>
      </c>
      <c r="H1284" s="183" t="e">
        <f>+#REF!+#REF!+#REF!+#REF!+#REF!</f>
        <v>#REF!</v>
      </c>
      <c r="I1284" s="108"/>
      <c r="J1284" s="115"/>
      <c r="K1284" s="115"/>
      <c r="L1284" s="115"/>
      <c r="M1284" s="176">
        <v>32322</v>
      </c>
      <c r="N1284" s="177"/>
      <c r="O1284" s="178" t="s">
        <v>43</v>
      </c>
      <c r="P1284" s="177" t="s">
        <v>190</v>
      </c>
      <c r="Q1284" s="287">
        <f t="shared" ref="Q1284:S1284" si="927">Q1285</f>
        <v>2250</v>
      </c>
      <c r="R1284" s="287">
        <f t="shared" si="927"/>
        <v>0</v>
      </c>
      <c r="S1284" s="287">
        <f t="shared" si="927"/>
        <v>2250</v>
      </c>
      <c r="T1284" s="213"/>
      <c r="U1284" s="97"/>
    </row>
    <row r="1285" spans="1:21" s="98" customFormat="1" ht="20.25" hidden="1" customHeight="1" x14ac:dyDescent="0.25">
      <c r="A1285" s="166" t="s">
        <v>337</v>
      </c>
      <c r="B1285" s="166"/>
      <c r="C1285" s="166"/>
      <c r="D1285" s="166"/>
      <c r="E1285" s="166"/>
      <c r="F1285" s="182" t="e">
        <f>+#REF!+#REF!+#REF!</f>
        <v>#REF!</v>
      </c>
      <c r="G1285" s="182" t="e">
        <f>+#REF!+#REF!+Q1285+R1285+S1285+#REF!</f>
        <v>#REF!</v>
      </c>
      <c r="H1285" s="183" t="e">
        <f>+#REF!+#REF!+#REF!+#REF!+#REF!</f>
        <v>#REF!</v>
      </c>
      <c r="I1285" s="108"/>
      <c r="J1285" s="115"/>
      <c r="K1285" s="115"/>
      <c r="L1285" s="115"/>
      <c r="M1285" s="9"/>
      <c r="N1285" s="155">
        <v>323220</v>
      </c>
      <c r="O1285" s="156" t="s">
        <v>43</v>
      </c>
      <c r="P1285" s="157" t="s">
        <v>190</v>
      </c>
      <c r="Q1285" s="289">
        <v>2250</v>
      </c>
      <c r="R1285" s="289"/>
      <c r="S1285" s="289">
        <f>+Q1285+R1285</f>
        <v>2250</v>
      </c>
      <c r="T1285" s="213"/>
      <c r="U1285" s="97"/>
    </row>
    <row r="1286" spans="1:21" s="98" customFormat="1" ht="33.75" hidden="1" customHeight="1" x14ac:dyDescent="0.25">
      <c r="A1286" s="167" t="s">
        <v>337</v>
      </c>
      <c r="B1286" s="167"/>
      <c r="C1286" s="167"/>
      <c r="D1286" s="167"/>
      <c r="E1286" s="180" t="s">
        <v>380</v>
      </c>
      <c r="F1286" s="182" t="e">
        <f>+#REF!+#REF!+#REF!</f>
        <v>#REF!</v>
      </c>
      <c r="G1286" s="182" t="e">
        <f>+#REF!+#REF!+Q1286+R1286+S1286+#REF!</f>
        <v>#REF!</v>
      </c>
      <c r="H1286" s="183" t="e">
        <f>+#REF!+#REF!+#REF!+#REF!+#REF!</f>
        <v>#REF!</v>
      </c>
      <c r="I1286" s="108"/>
      <c r="J1286" s="115"/>
      <c r="K1286" s="115"/>
      <c r="L1286" s="115"/>
      <c r="M1286" s="176">
        <v>32323</v>
      </c>
      <c r="N1286" s="177"/>
      <c r="O1286" s="178" t="s">
        <v>43</v>
      </c>
      <c r="P1286" s="177" t="s">
        <v>191</v>
      </c>
      <c r="Q1286" s="287">
        <f t="shared" ref="Q1286:S1286" si="928">Q1287</f>
        <v>180</v>
      </c>
      <c r="R1286" s="287">
        <f t="shared" si="928"/>
        <v>0</v>
      </c>
      <c r="S1286" s="287">
        <f t="shared" si="928"/>
        <v>180</v>
      </c>
      <c r="T1286" s="213"/>
      <c r="U1286" s="97"/>
    </row>
    <row r="1287" spans="1:21" s="98" customFormat="1" ht="25.5" hidden="1" customHeight="1" x14ac:dyDescent="0.25">
      <c r="A1287" s="166" t="s">
        <v>337</v>
      </c>
      <c r="B1287" s="166"/>
      <c r="C1287" s="166"/>
      <c r="D1287" s="166"/>
      <c r="E1287" s="166"/>
      <c r="F1287" s="182" t="e">
        <f>+#REF!+#REF!+#REF!</f>
        <v>#REF!</v>
      </c>
      <c r="G1287" s="182" t="e">
        <f>+#REF!+#REF!+Q1287+R1287+S1287+#REF!</f>
        <v>#REF!</v>
      </c>
      <c r="H1287" s="183" t="e">
        <f>+#REF!+#REF!+#REF!+#REF!+#REF!</f>
        <v>#REF!</v>
      </c>
      <c r="I1287" s="108"/>
      <c r="J1287" s="115"/>
      <c r="K1287" s="115"/>
      <c r="L1287" s="115"/>
      <c r="M1287" s="9"/>
      <c r="N1287" s="155">
        <v>323230</v>
      </c>
      <c r="O1287" s="156" t="s">
        <v>43</v>
      </c>
      <c r="P1287" s="157" t="s">
        <v>191</v>
      </c>
      <c r="Q1287" s="289">
        <v>180</v>
      </c>
      <c r="R1287" s="289"/>
      <c r="S1287" s="289">
        <f>+Q1287+R1287</f>
        <v>180</v>
      </c>
      <c r="T1287" s="213"/>
      <c r="U1287" s="97"/>
    </row>
    <row r="1288" spans="1:21" s="98" customFormat="1" ht="20.25" hidden="1" customHeight="1" x14ac:dyDescent="0.25">
      <c r="A1288" s="166" t="s">
        <v>337</v>
      </c>
      <c r="B1288" s="166"/>
      <c r="C1288" s="166"/>
      <c r="D1288" s="180" t="s">
        <v>379</v>
      </c>
      <c r="E1288" s="180" t="s">
        <v>380</v>
      </c>
      <c r="F1288" s="182" t="e">
        <f>+#REF!+#REF!+#REF!</f>
        <v>#REF!</v>
      </c>
      <c r="G1288" s="182" t="e">
        <f>+#REF!+#REF!+Q1288+R1288+S1288+#REF!</f>
        <v>#REF!</v>
      </c>
      <c r="H1288" s="183" t="e">
        <f>+#REF!+#REF!+#REF!+#REF!+#REF!</f>
        <v>#REF!</v>
      </c>
      <c r="I1288" s="108"/>
      <c r="J1288" s="115"/>
      <c r="K1288" s="115"/>
      <c r="L1288" s="115">
        <v>3233</v>
      </c>
      <c r="M1288" s="115"/>
      <c r="N1288" s="116"/>
      <c r="O1288" s="10" t="s">
        <v>43</v>
      </c>
      <c r="P1288" s="111" t="s">
        <v>192</v>
      </c>
      <c r="Q1288" s="286">
        <f t="shared" ref="Q1288:S1289" si="929">+Q1289</f>
        <v>0</v>
      </c>
      <c r="R1288" s="286">
        <f t="shared" si="929"/>
        <v>0</v>
      </c>
      <c r="S1288" s="286">
        <f t="shared" si="929"/>
        <v>0</v>
      </c>
      <c r="T1288" s="213"/>
      <c r="U1288" s="97"/>
    </row>
    <row r="1289" spans="1:21" s="98" customFormat="1" ht="20.25" hidden="1" customHeight="1" x14ac:dyDescent="0.25">
      <c r="A1289" s="167" t="s">
        <v>337</v>
      </c>
      <c r="B1289" s="167"/>
      <c r="C1289" s="167"/>
      <c r="D1289" s="167"/>
      <c r="E1289" s="180" t="s">
        <v>380</v>
      </c>
      <c r="F1289" s="182" t="e">
        <f>+#REF!+#REF!+#REF!</f>
        <v>#REF!</v>
      </c>
      <c r="G1289" s="182" t="e">
        <f>+#REF!+#REF!+Q1289+R1289+S1289+#REF!</f>
        <v>#REF!</v>
      </c>
      <c r="H1289" s="183" t="e">
        <f>+#REF!+#REF!+#REF!+#REF!+#REF!</f>
        <v>#REF!</v>
      </c>
      <c r="I1289" s="108"/>
      <c r="J1289" s="115"/>
      <c r="K1289" s="115"/>
      <c r="L1289" s="115"/>
      <c r="M1289" s="176">
        <v>32339</v>
      </c>
      <c r="N1289" s="177"/>
      <c r="O1289" s="178" t="s">
        <v>43</v>
      </c>
      <c r="P1289" s="177" t="s">
        <v>193</v>
      </c>
      <c r="Q1289" s="287">
        <f t="shared" si="929"/>
        <v>0</v>
      </c>
      <c r="R1289" s="287">
        <f t="shared" si="929"/>
        <v>0</v>
      </c>
      <c r="S1289" s="287">
        <f t="shared" si="929"/>
        <v>0</v>
      </c>
      <c r="T1289" s="213"/>
      <c r="U1289" s="97"/>
    </row>
    <row r="1290" spans="1:21" s="98" customFormat="1" ht="20.25" hidden="1" customHeight="1" x14ac:dyDescent="0.25">
      <c r="A1290" s="166" t="s">
        <v>337</v>
      </c>
      <c r="B1290" s="166"/>
      <c r="C1290" s="166"/>
      <c r="D1290" s="166"/>
      <c r="E1290" s="166"/>
      <c r="F1290" s="182" t="e">
        <f>+#REF!+#REF!+#REF!</f>
        <v>#REF!</v>
      </c>
      <c r="G1290" s="182" t="e">
        <f>+#REF!+#REF!+Q1290+R1290+S1290+#REF!</f>
        <v>#REF!</v>
      </c>
      <c r="H1290" s="183" t="e">
        <f>+#REF!+#REF!+#REF!+#REF!+#REF!</f>
        <v>#REF!</v>
      </c>
      <c r="I1290" s="108"/>
      <c r="J1290" s="115"/>
      <c r="K1290" s="115"/>
      <c r="L1290" s="115"/>
      <c r="M1290" s="9"/>
      <c r="N1290" s="155">
        <v>323390</v>
      </c>
      <c r="O1290" s="156" t="s">
        <v>43</v>
      </c>
      <c r="P1290" s="157" t="s">
        <v>193</v>
      </c>
      <c r="Q1290" s="289">
        <v>0</v>
      </c>
      <c r="R1290" s="289"/>
      <c r="S1290" s="289">
        <f>+Q1290+R1290</f>
        <v>0</v>
      </c>
      <c r="T1290" s="213"/>
      <c r="U1290" s="97"/>
    </row>
    <row r="1291" spans="1:21" s="98" customFormat="1" ht="20.25" hidden="1" customHeight="1" x14ac:dyDescent="0.25">
      <c r="A1291" s="166" t="s">
        <v>337</v>
      </c>
      <c r="B1291" s="166"/>
      <c r="C1291" s="166"/>
      <c r="D1291" s="180" t="s">
        <v>379</v>
      </c>
      <c r="E1291" s="180" t="s">
        <v>380</v>
      </c>
      <c r="F1291" s="182" t="e">
        <f>+#REF!+#REF!+#REF!</f>
        <v>#REF!</v>
      </c>
      <c r="G1291" s="182" t="e">
        <f>+#REF!+#REF!+Q1291+R1291+S1291+#REF!</f>
        <v>#REF!</v>
      </c>
      <c r="H1291" s="183" t="e">
        <f>+#REF!+#REF!+#REF!+#REF!+#REF!</f>
        <v>#REF!</v>
      </c>
      <c r="I1291" s="108"/>
      <c r="J1291" s="115"/>
      <c r="K1291" s="115"/>
      <c r="L1291" s="115">
        <v>3236</v>
      </c>
      <c r="M1291" s="115"/>
      <c r="N1291" s="116"/>
      <c r="O1291" s="10" t="s">
        <v>43</v>
      </c>
      <c r="P1291" s="111" t="s">
        <v>203</v>
      </c>
      <c r="Q1291" s="286">
        <f t="shared" ref="Q1291:R1291" si="930">Q1292+Q1294</f>
        <v>9000</v>
      </c>
      <c r="R1291" s="286">
        <f t="shared" si="930"/>
        <v>100</v>
      </c>
      <c r="S1291" s="286">
        <f t="shared" ref="S1291" si="931">S1292+S1294</f>
        <v>9100</v>
      </c>
      <c r="T1291" s="213"/>
      <c r="U1291" s="97"/>
    </row>
    <row r="1292" spans="1:21" s="98" customFormat="1" ht="20.25" hidden="1" customHeight="1" x14ac:dyDescent="0.25">
      <c r="A1292" s="167" t="s">
        <v>337</v>
      </c>
      <c r="B1292" s="167"/>
      <c r="C1292" s="167"/>
      <c r="D1292" s="167"/>
      <c r="E1292" s="180" t="s">
        <v>380</v>
      </c>
      <c r="F1292" s="182" t="e">
        <f>+#REF!+#REF!+#REF!</f>
        <v>#REF!</v>
      </c>
      <c r="G1292" s="182" t="e">
        <f>+#REF!+#REF!+Q1292+R1292+S1292+#REF!</f>
        <v>#REF!</v>
      </c>
      <c r="H1292" s="183" t="e">
        <f>+#REF!+#REF!+#REF!+#REF!+#REF!</f>
        <v>#REF!</v>
      </c>
      <c r="I1292" s="108"/>
      <c r="J1292" s="115"/>
      <c r="K1292" s="115"/>
      <c r="L1292" s="115"/>
      <c r="M1292" s="176">
        <v>32363</v>
      </c>
      <c r="N1292" s="177"/>
      <c r="O1292" s="178" t="s">
        <v>43</v>
      </c>
      <c r="P1292" s="177" t="s">
        <v>204</v>
      </c>
      <c r="Q1292" s="287">
        <f t="shared" ref="Q1292:S1292" si="932">Q1293</f>
        <v>9000</v>
      </c>
      <c r="R1292" s="287">
        <f t="shared" si="932"/>
        <v>100</v>
      </c>
      <c r="S1292" s="287">
        <f t="shared" si="932"/>
        <v>9100</v>
      </c>
      <c r="T1292" s="213"/>
      <c r="U1292" s="97"/>
    </row>
    <row r="1293" spans="1:21" s="98" customFormat="1" ht="20.25" hidden="1" customHeight="1" x14ac:dyDescent="0.25">
      <c r="A1293" s="166" t="s">
        <v>337</v>
      </c>
      <c r="B1293" s="166"/>
      <c r="C1293" s="166"/>
      <c r="D1293" s="166"/>
      <c r="E1293" s="166"/>
      <c r="F1293" s="182" t="e">
        <f>+#REF!+#REF!+#REF!</f>
        <v>#REF!</v>
      </c>
      <c r="G1293" s="182" t="e">
        <f>+#REF!+#REF!+Q1293+R1293+S1293+#REF!</f>
        <v>#REF!</v>
      </c>
      <c r="H1293" s="183" t="e">
        <f>+#REF!+#REF!+#REF!+#REF!+#REF!</f>
        <v>#REF!</v>
      </c>
      <c r="I1293" s="108"/>
      <c r="J1293" s="115"/>
      <c r="K1293" s="115"/>
      <c r="L1293" s="115"/>
      <c r="M1293" s="9"/>
      <c r="N1293" s="155">
        <v>323630</v>
      </c>
      <c r="O1293" s="156" t="s">
        <v>43</v>
      </c>
      <c r="P1293" s="157" t="s">
        <v>204</v>
      </c>
      <c r="Q1293" s="289">
        <v>9000</v>
      </c>
      <c r="R1293" s="289">
        <v>100</v>
      </c>
      <c r="S1293" s="289">
        <f>+Q1293+R1293</f>
        <v>9100</v>
      </c>
      <c r="T1293" s="213"/>
      <c r="U1293" s="97"/>
    </row>
    <row r="1294" spans="1:21" s="98" customFormat="1" ht="20.25" hidden="1" customHeight="1" x14ac:dyDescent="0.25">
      <c r="A1294" s="167" t="s">
        <v>337</v>
      </c>
      <c r="B1294" s="167"/>
      <c r="C1294" s="167"/>
      <c r="D1294" s="167"/>
      <c r="E1294" s="180" t="s">
        <v>380</v>
      </c>
      <c r="F1294" s="182" t="e">
        <f>+#REF!+#REF!+#REF!</f>
        <v>#REF!</v>
      </c>
      <c r="G1294" s="182" t="e">
        <f>+#REF!+#REF!+Q1294+R1294+S1294+#REF!</f>
        <v>#REF!</v>
      </c>
      <c r="H1294" s="183" t="e">
        <f>+#REF!+#REF!+#REF!+#REF!+#REF!</f>
        <v>#REF!</v>
      </c>
      <c r="I1294" s="108"/>
      <c r="J1294" s="115"/>
      <c r="K1294" s="115"/>
      <c r="L1294" s="115"/>
      <c r="M1294" s="176">
        <v>32369</v>
      </c>
      <c r="N1294" s="177"/>
      <c r="O1294" s="178" t="s">
        <v>43</v>
      </c>
      <c r="P1294" s="177" t="s">
        <v>205</v>
      </c>
      <c r="Q1294" s="287">
        <f t="shared" ref="Q1294:S1294" si="933">+Q1295</f>
        <v>0</v>
      </c>
      <c r="R1294" s="287">
        <f t="shared" si="933"/>
        <v>0</v>
      </c>
      <c r="S1294" s="287">
        <f t="shared" si="933"/>
        <v>0</v>
      </c>
      <c r="T1294" s="213"/>
      <c r="U1294" s="97"/>
    </row>
    <row r="1295" spans="1:21" s="98" customFormat="1" ht="20.25" hidden="1" customHeight="1" x14ac:dyDescent="0.25">
      <c r="A1295" s="166" t="s">
        <v>337</v>
      </c>
      <c r="B1295" s="166"/>
      <c r="C1295" s="166"/>
      <c r="D1295" s="166"/>
      <c r="E1295" s="166"/>
      <c r="F1295" s="182" t="e">
        <f>+#REF!+#REF!+#REF!</f>
        <v>#REF!</v>
      </c>
      <c r="G1295" s="182" t="e">
        <f>+#REF!+#REF!+Q1295+R1295+S1295+#REF!</f>
        <v>#REF!</v>
      </c>
      <c r="H1295" s="183" t="e">
        <f>+#REF!+#REF!+#REF!+#REF!+#REF!</f>
        <v>#REF!</v>
      </c>
      <c r="I1295" s="108"/>
      <c r="J1295" s="115"/>
      <c r="K1295" s="115"/>
      <c r="L1295" s="115"/>
      <c r="M1295" s="9"/>
      <c r="N1295" s="155">
        <v>323690</v>
      </c>
      <c r="O1295" s="156" t="s">
        <v>43</v>
      </c>
      <c r="P1295" s="157" t="s">
        <v>205</v>
      </c>
      <c r="Q1295" s="289">
        <v>0</v>
      </c>
      <c r="R1295" s="289"/>
      <c r="S1295" s="289">
        <f>+Q1295+R1295</f>
        <v>0</v>
      </c>
      <c r="T1295" s="213"/>
      <c r="U1295" s="97"/>
    </row>
    <row r="1296" spans="1:21" s="98" customFormat="1" ht="20.25" hidden="1" customHeight="1" x14ac:dyDescent="0.25">
      <c r="A1296" s="166" t="s">
        <v>337</v>
      </c>
      <c r="B1296" s="166"/>
      <c r="C1296" s="166"/>
      <c r="D1296" s="180" t="s">
        <v>379</v>
      </c>
      <c r="E1296" s="180" t="s">
        <v>380</v>
      </c>
      <c r="F1296" s="182" t="e">
        <f>+#REF!+#REF!+#REF!</f>
        <v>#REF!</v>
      </c>
      <c r="G1296" s="182" t="e">
        <f>+#REF!+#REF!+Q1296+R1296+S1296+#REF!</f>
        <v>#REF!</v>
      </c>
      <c r="H1296" s="183" t="e">
        <f>+#REF!+#REF!+#REF!+#REF!+#REF!</f>
        <v>#REF!</v>
      </c>
      <c r="I1296" s="108"/>
      <c r="J1296" s="115"/>
      <c r="K1296" s="115"/>
      <c r="L1296" s="115">
        <v>3238</v>
      </c>
      <c r="M1296" s="115"/>
      <c r="N1296" s="116"/>
      <c r="O1296" s="10" t="s">
        <v>43</v>
      </c>
      <c r="P1296" s="111" t="s">
        <v>210</v>
      </c>
      <c r="Q1296" s="286">
        <f t="shared" ref="Q1296:S1297" si="934">Q1297</f>
        <v>360</v>
      </c>
      <c r="R1296" s="286">
        <f t="shared" si="934"/>
        <v>0</v>
      </c>
      <c r="S1296" s="286">
        <f t="shared" si="934"/>
        <v>360</v>
      </c>
      <c r="T1296" s="213"/>
      <c r="U1296" s="97"/>
    </row>
    <row r="1297" spans="1:24" s="98" customFormat="1" ht="20.25" hidden="1" customHeight="1" x14ac:dyDescent="0.25">
      <c r="A1297" s="167" t="s">
        <v>337</v>
      </c>
      <c r="B1297" s="167"/>
      <c r="C1297" s="167"/>
      <c r="D1297" s="167"/>
      <c r="E1297" s="180" t="s">
        <v>380</v>
      </c>
      <c r="F1297" s="182" t="e">
        <f>+#REF!+#REF!+#REF!</f>
        <v>#REF!</v>
      </c>
      <c r="G1297" s="182" t="e">
        <f>+#REF!+#REF!+Q1297+R1297+S1297+#REF!</f>
        <v>#REF!</v>
      </c>
      <c r="H1297" s="183" t="e">
        <f>+#REF!+#REF!+#REF!+#REF!+#REF!</f>
        <v>#REF!</v>
      </c>
      <c r="I1297" s="108"/>
      <c r="J1297" s="115"/>
      <c r="K1297" s="115"/>
      <c r="L1297" s="115"/>
      <c r="M1297" s="176">
        <v>32389</v>
      </c>
      <c r="N1297" s="177"/>
      <c r="O1297" s="178" t="s">
        <v>43</v>
      </c>
      <c r="P1297" s="177" t="s">
        <v>211</v>
      </c>
      <c r="Q1297" s="287">
        <f t="shared" si="934"/>
        <v>360</v>
      </c>
      <c r="R1297" s="287">
        <f t="shared" si="934"/>
        <v>0</v>
      </c>
      <c r="S1297" s="287">
        <f t="shared" si="934"/>
        <v>360</v>
      </c>
      <c r="T1297" s="213"/>
      <c r="U1297" s="97"/>
    </row>
    <row r="1298" spans="1:24" s="98" customFormat="1" ht="20.25" hidden="1" customHeight="1" x14ac:dyDescent="0.25">
      <c r="A1298" s="166" t="s">
        <v>337</v>
      </c>
      <c r="B1298" s="166"/>
      <c r="C1298" s="166"/>
      <c r="D1298" s="166"/>
      <c r="E1298" s="166"/>
      <c r="F1298" s="182" t="e">
        <f>+#REF!+#REF!+#REF!</f>
        <v>#REF!</v>
      </c>
      <c r="G1298" s="182" t="e">
        <f>+#REF!+#REF!+Q1298+R1298+S1298+#REF!</f>
        <v>#REF!</v>
      </c>
      <c r="H1298" s="183" t="e">
        <f>+#REF!+#REF!+#REF!+#REF!+#REF!</f>
        <v>#REF!</v>
      </c>
      <c r="I1298" s="108"/>
      <c r="J1298" s="115"/>
      <c r="K1298" s="115"/>
      <c r="L1298" s="115"/>
      <c r="M1298" s="9"/>
      <c r="N1298" s="155">
        <v>323890</v>
      </c>
      <c r="O1298" s="156" t="s">
        <v>43</v>
      </c>
      <c r="P1298" s="157" t="s">
        <v>211</v>
      </c>
      <c r="Q1298" s="289">
        <v>360</v>
      </c>
      <c r="R1298" s="289"/>
      <c r="S1298" s="289">
        <f>+Q1298+R1298</f>
        <v>360</v>
      </c>
      <c r="T1298" s="213"/>
      <c r="U1298" s="97"/>
    </row>
    <row r="1299" spans="1:24" s="98" customFormat="1" ht="20.25" hidden="1" customHeight="1" x14ac:dyDescent="0.2">
      <c r="A1299" s="166" t="s">
        <v>337</v>
      </c>
      <c r="B1299" s="166"/>
      <c r="C1299" s="166"/>
      <c r="D1299" s="180" t="s">
        <v>379</v>
      </c>
      <c r="E1299" s="180" t="s">
        <v>380</v>
      </c>
      <c r="F1299" s="182" t="e">
        <f>+#REF!+#REF!+#REF!</f>
        <v>#REF!</v>
      </c>
      <c r="G1299" s="182" t="e">
        <f>+#REF!+#REF!+Q1299+R1299+S1299+#REF!</f>
        <v>#REF!</v>
      </c>
      <c r="H1299" s="183" t="e">
        <f>+#REF!+#REF!+#REF!+#REF!+#REF!</f>
        <v>#REF!</v>
      </c>
      <c r="I1299" s="108"/>
      <c r="J1299" s="115"/>
      <c r="K1299" s="115"/>
      <c r="L1299" s="278">
        <v>3239</v>
      </c>
      <c r="M1299" s="278"/>
      <c r="N1299" s="278"/>
      <c r="O1299" s="10" t="s">
        <v>43</v>
      </c>
      <c r="P1299" s="111" t="s">
        <v>212</v>
      </c>
      <c r="Q1299" s="286">
        <f t="shared" ref="Q1299:S1300" si="935">Q1300</f>
        <v>130</v>
      </c>
      <c r="R1299" s="286">
        <f t="shared" si="935"/>
        <v>0</v>
      </c>
      <c r="S1299" s="286">
        <f t="shared" si="935"/>
        <v>130</v>
      </c>
      <c r="T1299" s="213"/>
      <c r="U1299" s="97"/>
    </row>
    <row r="1300" spans="1:24" s="98" customFormat="1" ht="20.25" hidden="1" customHeight="1" x14ac:dyDescent="0.25">
      <c r="A1300" s="167" t="s">
        <v>337</v>
      </c>
      <c r="B1300" s="167"/>
      <c r="C1300" s="167"/>
      <c r="D1300" s="167"/>
      <c r="E1300" s="180" t="s">
        <v>380</v>
      </c>
      <c r="F1300" s="182" t="e">
        <f>+#REF!+#REF!+#REF!</f>
        <v>#REF!</v>
      </c>
      <c r="G1300" s="182" t="e">
        <f>+#REF!+#REF!+Q1300+R1300+S1300+#REF!</f>
        <v>#REF!</v>
      </c>
      <c r="H1300" s="183" t="e">
        <f>+#REF!+#REF!+#REF!+#REF!+#REF!</f>
        <v>#REF!</v>
      </c>
      <c r="I1300" s="108"/>
      <c r="J1300" s="115"/>
      <c r="K1300" s="115"/>
      <c r="L1300" s="115"/>
      <c r="M1300" s="176">
        <v>32394</v>
      </c>
      <c r="N1300" s="177"/>
      <c r="O1300" s="178" t="s">
        <v>43</v>
      </c>
      <c r="P1300" s="177" t="s">
        <v>215</v>
      </c>
      <c r="Q1300" s="287">
        <f t="shared" si="935"/>
        <v>130</v>
      </c>
      <c r="R1300" s="287">
        <f t="shared" si="935"/>
        <v>0</v>
      </c>
      <c r="S1300" s="287">
        <f t="shared" si="935"/>
        <v>130</v>
      </c>
      <c r="T1300" s="213"/>
      <c r="U1300" s="97"/>
    </row>
    <row r="1301" spans="1:24" s="98" customFormat="1" ht="20.25" hidden="1" customHeight="1" x14ac:dyDescent="0.25">
      <c r="A1301" s="166" t="s">
        <v>337</v>
      </c>
      <c r="B1301" s="166"/>
      <c r="C1301" s="166"/>
      <c r="D1301" s="166"/>
      <c r="E1301" s="166"/>
      <c r="F1301" s="182" t="e">
        <f>+#REF!+#REF!+#REF!</f>
        <v>#REF!</v>
      </c>
      <c r="G1301" s="182" t="e">
        <f>+#REF!+#REF!+Q1301+R1301+S1301+#REF!</f>
        <v>#REF!</v>
      </c>
      <c r="H1301" s="183" t="e">
        <f>+#REF!+#REF!+#REF!+#REF!+#REF!</f>
        <v>#REF!</v>
      </c>
      <c r="I1301" s="108"/>
      <c r="J1301" s="115"/>
      <c r="K1301" s="115"/>
      <c r="L1301" s="115"/>
      <c r="M1301" s="9"/>
      <c r="N1301" s="155">
        <v>323940</v>
      </c>
      <c r="O1301" s="156" t="s">
        <v>43</v>
      </c>
      <c r="P1301" s="157" t="s">
        <v>215</v>
      </c>
      <c r="Q1301" s="289">
        <v>130</v>
      </c>
      <c r="R1301" s="289"/>
      <c r="S1301" s="289">
        <f>+Q1301+R1301</f>
        <v>130</v>
      </c>
      <c r="T1301" s="213"/>
      <c r="U1301" s="97"/>
    </row>
    <row r="1302" spans="1:24" s="194" customFormat="1" ht="20.25" hidden="1" customHeight="1" x14ac:dyDescent="0.25">
      <c r="A1302" s="172" t="s">
        <v>337</v>
      </c>
      <c r="B1302" s="172"/>
      <c r="C1302" s="195" t="s">
        <v>376</v>
      </c>
      <c r="D1302" s="195" t="s">
        <v>379</v>
      </c>
      <c r="E1302" s="195" t="s">
        <v>380</v>
      </c>
      <c r="F1302" s="187" t="e">
        <f>+#REF!+#REF!+#REF!</f>
        <v>#REF!</v>
      </c>
      <c r="G1302" s="187" t="e">
        <f>+#REF!+#REF!+Q1302+R1302+S1302+#REF!</f>
        <v>#REF!</v>
      </c>
      <c r="H1302" s="188" t="e">
        <f>+#REF!+#REF!+#REF!+#REF!+#REF!</f>
        <v>#REF!</v>
      </c>
      <c r="I1302" s="108"/>
      <c r="J1302" s="115"/>
      <c r="K1302" s="115">
        <v>329</v>
      </c>
      <c r="L1302" s="115"/>
      <c r="M1302" s="115"/>
      <c r="N1302" s="116"/>
      <c r="O1302" s="10" t="s">
        <v>43</v>
      </c>
      <c r="P1302" s="111" t="s">
        <v>225</v>
      </c>
      <c r="Q1302" s="286">
        <f t="shared" ref="Q1302:S1304" si="936">Q1303</f>
        <v>130</v>
      </c>
      <c r="R1302" s="286">
        <f t="shared" si="936"/>
        <v>0</v>
      </c>
      <c r="S1302" s="286">
        <f t="shared" si="936"/>
        <v>130</v>
      </c>
      <c r="T1302" s="213"/>
      <c r="U1302" s="97"/>
    </row>
    <row r="1303" spans="1:24" s="98" customFormat="1" ht="20.25" hidden="1" customHeight="1" x14ac:dyDescent="0.25">
      <c r="A1303" s="166" t="s">
        <v>337</v>
      </c>
      <c r="B1303" s="166"/>
      <c r="C1303" s="166"/>
      <c r="D1303" s="180" t="s">
        <v>379</v>
      </c>
      <c r="E1303" s="180" t="s">
        <v>380</v>
      </c>
      <c r="F1303" s="182" t="e">
        <f>+#REF!+#REF!+#REF!</f>
        <v>#REF!</v>
      </c>
      <c r="G1303" s="182" t="e">
        <f>+#REF!+#REF!+Q1303+R1303+S1303+#REF!</f>
        <v>#REF!</v>
      </c>
      <c r="H1303" s="183" t="e">
        <f>+#REF!+#REF!+#REF!+#REF!+#REF!</f>
        <v>#REF!</v>
      </c>
      <c r="I1303" s="108"/>
      <c r="J1303" s="115"/>
      <c r="K1303" s="115"/>
      <c r="L1303" s="115">
        <v>3292</v>
      </c>
      <c r="M1303" s="9"/>
      <c r="N1303" s="111"/>
      <c r="O1303" s="10" t="s">
        <v>43</v>
      </c>
      <c r="P1303" s="111" t="s">
        <v>228</v>
      </c>
      <c r="Q1303" s="286">
        <f t="shared" si="936"/>
        <v>130</v>
      </c>
      <c r="R1303" s="286">
        <f t="shared" si="936"/>
        <v>0</v>
      </c>
      <c r="S1303" s="286">
        <f t="shared" si="936"/>
        <v>130</v>
      </c>
      <c r="T1303" s="213"/>
      <c r="U1303" s="97"/>
    </row>
    <row r="1304" spans="1:24" s="98" customFormat="1" ht="20.25" hidden="1" customHeight="1" x14ac:dyDescent="0.25">
      <c r="A1304" s="167" t="s">
        <v>337</v>
      </c>
      <c r="B1304" s="167"/>
      <c r="C1304" s="167"/>
      <c r="D1304" s="167"/>
      <c r="E1304" s="180" t="s">
        <v>380</v>
      </c>
      <c r="F1304" s="182" t="e">
        <f>+#REF!+#REF!+#REF!</f>
        <v>#REF!</v>
      </c>
      <c r="G1304" s="182" t="e">
        <f>+#REF!+#REF!+Q1304+R1304+S1304+#REF!</f>
        <v>#REF!</v>
      </c>
      <c r="H1304" s="183" t="e">
        <f>+#REF!+#REF!+#REF!+#REF!+#REF!</f>
        <v>#REF!</v>
      </c>
      <c r="I1304" s="108"/>
      <c r="J1304" s="115"/>
      <c r="K1304" s="115"/>
      <c r="L1304" s="115"/>
      <c r="M1304" s="176">
        <v>32921</v>
      </c>
      <c r="N1304" s="177"/>
      <c r="O1304" s="178" t="s">
        <v>43</v>
      </c>
      <c r="P1304" s="177" t="s">
        <v>229</v>
      </c>
      <c r="Q1304" s="287">
        <f t="shared" si="936"/>
        <v>130</v>
      </c>
      <c r="R1304" s="287">
        <f t="shared" si="936"/>
        <v>0</v>
      </c>
      <c r="S1304" s="287">
        <f t="shared" si="936"/>
        <v>130</v>
      </c>
      <c r="T1304" s="213"/>
      <c r="U1304" s="97"/>
    </row>
    <row r="1305" spans="1:24" s="98" customFormat="1" ht="20.25" hidden="1" customHeight="1" x14ac:dyDescent="0.25">
      <c r="A1305" s="166" t="s">
        <v>337</v>
      </c>
      <c r="B1305" s="166"/>
      <c r="C1305" s="166"/>
      <c r="D1305" s="166"/>
      <c r="E1305" s="166"/>
      <c r="F1305" s="182" t="e">
        <f>+#REF!+#REF!+#REF!</f>
        <v>#REF!</v>
      </c>
      <c r="G1305" s="182" t="e">
        <f>+#REF!+#REF!+Q1305+R1305+S1305+#REF!</f>
        <v>#REF!</v>
      </c>
      <c r="H1305" s="183" t="e">
        <f>+#REF!+#REF!+#REF!+#REF!+#REF!</f>
        <v>#REF!</v>
      </c>
      <c r="I1305" s="108"/>
      <c r="J1305" s="115"/>
      <c r="K1305" s="115"/>
      <c r="L1305" s="115"/>
      <c r="M1305" s="9"/>
      <c r="N1305" s="155">
        <v>329210</v>
      </c>
      <c r="O1305" s="156" t="s">
        <v>43</v>
      </c>
      <c r="P1305" s="157" t="s">
        <v>229</v>
      </c>
      <c r="Q1305" s="289">
        <v>130</v>
      </c>
      <c r="R1305" s="289"/>
      <c r="S1305" s="289">
        <f>+Q1305+R1305</f>
        <v>130</v>
      </c>
      <c r="T1305" s="213"/>
      <c r="U1305" s="97"/>
    </row>
    <row r="1306" spans="1:24" s="98" customFormat="1" ht="30" customHeight="1" x14ac:dyDescent="0.25">
      <c r="A1306" s="166" t="s">
        <v>338</v>
      </c>
      <c r="B1306" s="180" t="s">
        <v>345</v>
      </c>
      <c r="C1306" s="180" t="s">
        <v>376</v>
      </c>
      <c r="D1306" s="180" t="s">
        <v>379</v>
      </c>
      <c r="E1306" s="180" t="s">
        <v>380</v>
      </c>
      <c r="F1306" s="182" t="e">
        <f>+#REF!+#REF!+#REF!</f>
        <v>#REF!</v>
      </c>
      <c r="G1306" s="182" t="e">
        <f>+#REF!+#REF!+Q1306+R1306+S1306+#REF!</f>
        <v>#REF!</v>
      </c>
      <c r="H1306" s="183" t="e">
        <f>+#REF!+#REF!+#REF!+#REF!+#REF!</f>
        <v>#REF!</v>
      </c>
      <c r="I1306" s="387" t="s">
        <v>108</v>
      </c>
      <c r="J1306" s="388"/>
      <c r="K1306" s="388"/>
      <c r="L1306" s="388"/>
      <c r="M1306" s="388"/>
      <c r="N1306" s="388"/>
      <c r="O1306" s="389"/>
      <c r="P1306" s="95" t="s">
        <v>109</v>
      </c>
      <c r="Q1306" s="96">
        <f t="shared" ref="Q1306:S1306" si="937">Q1307</f>
        <v>84000</v>
      </c>
      <c r="R1306" s="96">
        <f t="shared" si="937"/>
        <v>0</v>
      </c>
      <c r="S1306" s="96">
        <f t="shared" si="937"/>
        <v>84000</v>
      </c>
      <c r="T1306" s="213"/>
      <c r="U1306" s="97"/>
    </row>
    <row r="1307" spans="1:24" s="175" customFormat="1" ht="21.75" customHeight="1" x14ac:dyDescent="0.25">
      <c r="A1307" s="172" t="s">
        <v>338</v>
      </c>
      <c r="B1307" s="172"/>
      <c r="C1307" s="180" t="s">
        <v>376</v>
      </c>
      <c r="D1307" s="180" t="s">
        <v>379</v>
      </c>
      <c r="E1307" s="180" t="s">
        <v>380</v>
      </c>
      <c r="F1307" s="182" t="e">
        <f>+#REF!+#REF!+#REF!</f>
        <v>#REF!</v>
      </c>
      <c r="G1307" s="182" t="e">
        <f>+#REF!+#REF!+Q1307+R1307+S1307+#REF!</f>
        <v>#REF!</v>
      </c>
      <c r="H1307" s="183" t="e">
        <f>+#REF!+#REF!+#REF!+#REF!+#REF!</f>
        <v>#REF!</v>
      </c>
      <c r="I1307" s="99"/>
      <c r="J1307" s="99"/>
      <c r="K1307" s="99"/>
      <c r="L1307" s="99"/>
      <c r="M1307" s="99"/>
      <c r="N1307" s="99" t="str">
        <f>+O1307</f>
        <v>5.8.</v>
      </c>
      <c r="O1307" s="100" t="s">
        <v>45</v>
      </c>
      <c r="P1307" s="101" t="s">
        <v>18</v>
      </c>
      <c r="Q1307" s="102">
        <f t="shared" ref="Q1307:S1307" si="938">+Q1308</f>
        <v>84000</v>
      </c>
      <c r="R1307" s="102">
        <f t="shared" si="938"/>
        <v>0</v>
      </c>
      <c r="S1307" s="102">
        <f t="shared" si="938"/>
        <v>84000</v>
      </c>
      <c r="T1307" s="213"/>
      <c r="U1307" s="97"/>
      <c r="V1307" s="213"/>
      <c r="W1307" s="213"/>
      <c r="X1307" s="213"/>
    </row>
    <row r="1308" spans="1:24" s="98" customFormat="1" ht="20.25" customHeight="1" x14ac:dyDescent="0.25">
      <c r="A1308" s="166" t="s">
        <v>338</v>
      </c>
      <c r="B1308" s="180" t="s">
        <v>345</v>
      </c>
      <c r="C1308" s="180" t="s">
        <v>376</v>
      </c>
      <c r="D1308" s="180" t="s">
        <v>379</v>
      </c>
      <c r="E1308" s="180" t="s">
        <v>380</v>
      </c>
      <c r="F1308" s="182" t="e">
        <f>+#REF!+#REF!+#REF!</f>
        <v>#REF!</v>
      </c>
      <c r="G1308" s="182" t="e">
        <f>+#REF!+#REF!+Q1308+R1308+S1308+#REF!</f>
        <v>#REF!</v>
      </c>
      <c r="H1308" s="183" t="e">
        <f>+#REF!+#REF!+#REF!+#REF!+#REF!</f>
        <v>#REF!</v>
      </c>
      <c r="I1308" s="104">
        <v>3</v>
      </c>
      <c r="J1308" s="104"/>
      <c r="K1308" s="104"/>
      <c r="L1308" s="104"/>
      <c r="M1308" s="104"/>
      <c r="N1308" s="104"/>
      <c r="O1308" s="10" t="s">
        <v>45</v>
      </c>
      <c r="P1308" s="106" t="s">
        <v>17</v>
      </c>
      <c r="Q1308" s="107">
        <f>+Q1309+Q1327+Q1362</f>
        <v>84000</v>
      </c>
      <c r="R1308" s="107">
        <f t="shared" ref="R1308:S1308" si="939">+R1309+R1327+R1362</f>
        <v>0</v>
      </c>
      <c r="S1308" s="107">
        <f t="shared" si="939"/>
        <v>84000</v>
      </c>
      <c r="T1308" s="213"/>
      <c r="U1308" s="97"/>
    </row>
    <row r="1309" spans="1:24" s="171" customFormat="1" ht="20.25" customHeight="1" x14ac:dyDescent="0.25">
      <c r="A1309" s="167" t="s">
        <v>338</v>
      </c>
      <c r="B1309" s="180" t="s">
        <v>345</v>
      </c>
      <c r="C1309" s="180" t="s">
        <v>376</v>
      </c>
      <c r="D1309" s="180" t="s">
        <v>379</v>
      </c>
      <c r="E1309" s="180" t="s">
        <v>380</v>
      </c>
      <c r="F1309" s="182" t="e">
        <f>+#REF!+#REF!+#REF!</f>
        <v>#REF!</v>
      </c>
      <c r="G1309" s="182" t="e">
        <f>+#REF!+#REF!+Q1309+R1309+S1309+#REF!</f>
        <v>#REF!</v>
      </c>
      <c r="H1309" s="183" t="e">
        <f>+#REF!+#REF!+#REF!+#REF!+#REF!</f>
        <v>#REF!</v>
      </c>
      <c r="I1309" s="231"/>
      <c r="J1309" s="231">
        <v>31</v>
      </c>
      <c r="K1309" s="231"/>
      <c r="L1309" s="231"/>
      <c r="M1309" s="231"/>
      <c r="N1309" s="231"/>
      <c r="O1309" s="257" t="s">
        <v>45</v>
      </c>
      <c r="P1309" s="232" t="s">
        <v>6</v>
      </c>
      <c r="Q1309" s="233">
        <v>81700</v>
      </c>
      <c r="R1309" s="233">
        <v>0</v>
      </c>
      <c r="S1309" s="233">
        <f t="shared" ref="S1309" si="940">S1310+S1317+S1323</f>
        <v>81700</v>
      </c>
      <c r="T1309" s="213"/>
      <c r="U1309" s="97"/>
    </row>
    <row r="1310" spans="1:24" s="194" customFormat="1" ht="20.25" hidden="1" customHeight="1" x14ac:dyDescent="0.25">
      <c r="A1310" s="172" t="s">
        <v>338</v>
      </c>
      <c r="B1310" s="172"/>
      <c r="C1310" s="195" t="s">
        <v>376</v>
      </c>
      <c r="D1310" s="195" t="s">
        <v>379</v>
      </c>
      <c r="E1310" s="195" t="s">
        <v>380</v>
      </c>
      <c r="F1310" s="187" t="e">
        <f>+#REF!+#REF!+#REF!</f>
        <v>#REF!</v>
      </c>
      <c r="G1310" s="187" t="e">
        <f>+#REF!+#REF!+Q1310+R1310+S1310+#REF!</f>
        <v>#REF!</v>
      </c>
      <c r="H1310" s="188" t="e">
        <f>+#REF!+#REF!+#REF!+#REF!+#REF!</f>
        <v>#REF!</v>
      </c>
      <c r="I1310" s="108"/>
      <c r="J1310" s="115"/>
      <c r="K1310" s="115">
        <v>311</v>
      </c>
      <c r="L1310" s="115"/>
      <c r="M1310" s="115"/>
      <c r="N1310" s="116"/>
      <c r="O1310" s="10" t="s">
        <v>45</v>
      </c>
      <c r="P1310" s="111" t="s">
        <v>114</v>
      </c>
      <c r="Q1310" s="286">
        <f t="shared" ref="Q1310:R1310" si="941">Q1311+Q1314</f>
        <v>64500</v>
      </c>
      <c r="R1310" s="286">
        <f t="shared" si="941"/>
        <v>4000</v>
      </c>
      <c r="S1310" s="286">
        <f t="shared" ref="S1310" si="942">S1311+S1314</f>
        <v>68500</v>
      </c>
      <c r="T1310" s="213"/>
      <c r="U1310" s="97"/>
    </row>
    <row r="1311" spans="1:24" s="98" customFormat="1" ht="20.25" hidden="1" customHeight="1" x14ac:dyDescent="0.25">
      <c r="A1311" s="166" t="s">
        <v>338</v>
      </c>
      <c r="B1311" s="166"/>
      <c r="C1311" s="166"/>
      <c r="D1311" s="180" t="s">
        <v>379</v>
      </c>
      <c r="E1311" s="180" t="s">
        <v>380</v>
      </c>
      <c r="F1311" s="182" t="e">
        <f>+#REF!+#REF!+#REF!</f>
        <v>#REF!</v>
      </c>
      <c r="G1311" s="182" t="e">
        <f>+#REF!+#REF!+Q1311+R1311+S1311+#REF!</f>
        <v>#REF!</v>
      </c>
      <c r="H1311" s="183" t="e">
        <f>+#REF!+#REF!+#REF!+#REF!+#REF!</f>
        <v>#REF!</v>
      </c>
      <c r="I1311" s="108"/>
      <c r="J1311" s="108"/>
      <c r="K1311" s="108"/>
      <c r="L1311" s="116">
        <v>3111</v>
      </c>
      <c r="M1311" s="108"/>
      <c r="N1311" s="108"/>
      <c r="O1311" s="10" t="s">
        <v>45</v>
      </c>
      <c r="P1311" s="109" t="s">
        <v>115</v>
      </c>
      <c r="Q1311" s="286">
        <f t="shared" ref="Q1311:S1312" si="943">Q1312</f>
        <v>64500</v>
      </c>
      <c r="R1311" s="291">
        <f t="shared" si="943"/>
        <v>4000</v>
      </c>
      <c r="S1311" s="286">
        <f t="shared" si="943"/>
        <v>68500</v>
      </c>
      <c r="T1311" s="213"/>
      <c r="U1311" s="97"/>
    </row>
    <row r="1312" spans="1:24" s="98" customFormat="1" ht="20.25" hidden="1" customHeight="1" x14ac:dyDescent="0.25">
      <c r="A1312" s="167" t="s">
        <v>338</v>
      </c>
      <c r="B1312" s="167"/>
      <c r="C1312" s="167"/>
      <c r="D1312" s="167"/>
      <c r="E1312" s="180" t="s">
        <v>380</v>
      </c>
      <c r="F1312" s="182" t="e">
        <f>+#REF!+#REF!+#REF!</f>
        <v>#REF!</v>
      </c>
      <c r="G1312" s="182" t="e">
        <f>+#REF!+#REF!+Q1312+R1312+S1312+#REF!</f>
        <v>#REF!</v>
      </c>
      <c r="H1312" s="183" t="e">
        <f>+#REF!+#REF!+#REF!+#REF!+#REF!</f>
        <v>#REF!</v>
      </c>
      <c r="I1312" s="108"/>
      <c r="J1312" s="115"/>
      <c r="K1312" s="115"/>
      <c r="L1312" s="115"/>
      <c r="M1312" s="176">
        <v>31111</v>
      </c>
      <c r="N1312" s="177"/>
      <c r="O1312" s="178" t="s">
        <v>45</v>
      </c>
      <c r="P1312" s="177" t="s">
        <v>116</v>
      </c>
      <c r="Q1312" s="287">
        <f t="shared" si="943"/>
        <v>64500</v>
      </c>
      <c r="R1312" s="287">
        <f t="shared" si="943"/>
        <v>4000</v>
      </c>
      <c r="S1312" s="287">
        <f t="shared" si="943"/>
        <v>68500</v>
      </c>
      <c r="T1312" s="213"/>
      <c r="U1312" s="97"/>
    </row>
    <row r="1313" spans="1:21" s="98" customFormat="1" ht="20.25" hidden="1" customHeight="1" x14ac:dyDescent="0.25">
      <c r="A1313" s="166" t="s">
        <v>338</v>
      </c>
      <c r="B1313" s="166"/>
      <c r="C1313" s="166"/>
      <c r="D1313" s="166"/>
      <c r="E1313" s="166"/>
      <c r="F1313" s="182" t="e">
        <f>+#REF!+#REF!+#REF!</f>
        <v>#REF!</v>
      </c>
      <c r="G1313" s="182" t="e">
        <f>+#REF!+#REF!+Q1313+R1313+S1313+#REF!</f>
        <v>#REF!</v>
      </c>
      <c r="H1313" s="183" t="e">
        <f>+#REF!+#REF!+#REF!+#REF!+#REF!</f>
        <v>#REF!</v>
      </c>
      <c r="I1313" s="108"/>
      <c r="J1313" s="108"/>
      <c r="K1313" s="108"/>
      <c r="L1313" s="116"/>
      <c r="M1313" s="111"/>
      <c r="N1313" s="155">
        <v>311110</v>
      </c>
      <c r="O1313" s="156" t="s">
        <v>45</v>
      </c>
      <c r="P1313" s="157" t="s">
        <v>291</v>
      </c>
      <c r="Q1313" s="289">
        <v>64500</v>
      </c>
      <c r="R1313" s="289">
        <v>4000</v>
      </c>
      <c r="S1313" s="289">
        <f>+Q1313+R1313</f>
        <v>68500</v>
      </c>
      <c r="T1313" s="213"/>
      <c r="U1313" s="97"/>
    </row>
    <row r="1314" spans="1:21" s="98" customFormat="1" ht="20.25" hidden="1" customHeight="1" x14ac:dyDescent="0.25">
      <c r="A1314" s="166" t="s">
        <v>338</v>
      </c>
      <c r="B1314" s="166"/>
      <c r="C1314" s="166"/>
      <c r="D1314" s="180" t="s">
        <v>379</v>
      </c>
      <c r="E1314" s="180" t="s">
        <v>380</v>
      </c>
      <c r="F1314" s="182" t="e">
        <f>+#REF!+#REF!+#REF!</f>
        <v>#REF!</v>
      </c>
      <c r="G1314" s="182" t="e">
        <f>+#REF!+#REF!+Q1314+R1314+S1314+#REF!</f>
        <v>#REF!</v>
      </c>
      <c r="H1314" s="183" t="e">
        <f>+#REF!+#REF!+#REF!+#REF!+#REF!</f>
        <v>#REF!</v>
      </c>
      <c r="I1314" s="108"/>
      <c r="J1314" s="108"/>
      <c r="K1314" s="108"/>
      <c r="L1314" s="116">
        <v>3114</v>
      </c>
      <c r="M1314" s="108"/>
      <c r="N1314" s="108"/>
      <c r="O1314" s="10" t="s">
        <v>45</v>
      </c>
      <c r="P1314" s="109" t="s">
        <v>124</v>
      </c>
      <c r="Q1314" s="291">
        <f t="shared" ref="Q1314:S1315" si="944">Q1315</f>
        <v>0</v>
      </c>
      <c r="R1314" s="291">
        <f t="shared" si="944"/>
        <v>0</v>
      </c>
      <c r="S1314" s="291">
        <f t="shared" si="944"/>
        <v>0</v>
      </c>
      <c r="T1314" s="213"/>
      <c r="U1314" s="97"/>
    </row>
    <row r="1315" spans="1:21" s="98" customFormat="1" ht="20.25" hidden="1" customHeight="1" x14ac:dyDescent="0.25">
      <c r="A1315" s="167" t="s">
        <v>338</v>
      </c>
      <c r="B1315" s="167"/>
      <c r="C1315" s="167"/>
      <c r="D1315" s="167"/>
      <c r="E1315" s="180" t="s">
        <v>380</v>
      </c>
      <c r="F1315" s="182" t="e">
        <f>+#REF!+#REF!+#REF!</f>
        <v>#REF!</v>
      </c>
      <c r="G1315" s="182" t="e">
        <f>+#REF!+#REF!+Q1315+R1315+S1315+#REF!</f>
        <v>#REF!</v>
      </c>
      <c r="H1315" s="183" t="e">
        <f>+#REF!+#REF!+#REF!+#REF!+#REF!</f>
        <v>#REF!</v>
      </c>
      <c r="I1315" s="108"/>
      <c r="J1315" s="115"/>
      <c r="K1315" s="115"/>
      <c r="L1315" s="115"/>
      <c r="M1315" s="176">
        <v>31141</v>
      </c>
      <c r="N1315" s="177"/>
      <c r="O1315" s="178" t="s">
        <v>45</v>
      </c>
      <c r="P1315" s="177" t="s">
        <v>124</v>
      </c>
      <c r="Q1315" s="287">
        <f t="shared" si="944"/>
        <v>0</v>
      </c>
      <c r="R1315" s="287">
        <f t="shared" si="944"/>
        <v>0</v>
      </c>
      <c r="S1315" s="287">
        <f t="shared" si="944"/>
        <v>0</v>
      </c>
      <c r="T1315" s="213"/>
      <c r="U1315" s="97"/>
    </row>
    <row r="1316" spans="1:21" s="98" customFormat="1" ht="20.25" hidden="1" customHeight="1" x14ac:dyDescent="0.25">
      <c r="A1316" s="166" t="s">
        <v>338</v>
      </c>
      <c r="B1316" s="166"/>
      <c r="C1316" s="166"/>
      <c r="D1316" s="166"/>
      <c r="E1316" s="166"/>
      <c r="F1316" s="182" t="e">
        <f>+#REF!+#REF!+#REF!</f>
        <v>#REF!</v>
      </c>
      <c r="G1316" s="182" t="e">
        <f>+#REF!+#REF!+Q1316+R1316+S1316+#REF!</f>
        <v>#REF!</v>
      </c>
      <c r="H1316" s="183" t="e">
        <f>+#REF!+#REF!+#REF!+#REF!+#REF!</f>
        <v>#REF!</v>
      </c>
      <c r="I1316" s="108"/>
      <c r="J1316" s="108"/>
      <c r="K1316" s="108"/>
      <c r="L1316" s="116"/>
      <c r="M1316" s="111"/>
      <c r="N1316" s="155">
        <v>311410</v>
      </c>
      <c r="O1316" s="156" t="s">
        <v>45</v>
      </c>
      <c r="P1316" s="157" t="s">
        <v>124</v>
      </c>
      <c r="Q1316" s="289">
        <v>0</v>
      </c>
      <c r="R1316" s="289"/>
      <c r="S1316" s="289">
        <f>+Q1316+R1316</f>
        <v>0</v>
      </c>
      <c r="T1316" s="213"/>
      <c r="U1316" s="97"/>
    </row>
    <row r="1317" spans="1:21" s="194" customFormat="1" ht="20.25" hidden="1" customHeight="1" x14ac:dyDescent="0.25">
      <c r="A1317" s="172" t="s">
        <v>338</v>
      </c>
      <c r="B1317" s="172"/>
      <c r="C1317" s="195" t="s">
        <v>376</v>
      </c>
      <c r="D1317" s="195" t="s">
        <v>379</v>
      </c>
      <c r="E1317" s="195" t="s">
        <v>380</v>
      </c>
      <c r="F1317" s="187" t="e">
        <f>+#REF!+#REF!+#REF!</f>
        <v>#REF!</v>
      </c>
      <c r="G1317" s="187" t="e">
        <f>+#REF!+#REF!+Q1317+R1317+S1317+#REF!</f>
        <v>#REF!</v>
      </c>
      <c r="H1317" s="188" t="e">
        <f>+#REF!+#REF!+#REF!+#REF!+#REF!</f>
        <v>#REF!</v>
      </c>
      <c r="I1317" s="108"/>
      <c r="J1317" s="115"/>
      <c r="K1317" s="115">
        <v>312</v>
      </c>
      <c r="L1317" s="115"/>
      <c r="M1317" s="115"/>
      <c r="N1317" s="116"/>
      <c r="O1317" s="10" t="s">
        <v>45</v>
      </c>
      <c r="P1317" s="111" t="s">
        <v>127</v>
      </c>
      <c r="Q1317" s="286">
        <f t="shared" ref="Q1317:S1317" si="945">Q1318</f>
        <v>1200</v>
      </c>
      <c r="R1317" s="286">
        <f t="shared" si="945"/>
        <v>0</v>
      </c>
      <c r="S1317" s="286">
        <f t="shared" si="945"/>
        <v>1200</v>
      </c>
      <c r="T1317" s="213"/>
      <c r="U1317" s="97"/>
    </row>
    <row r="1318" spans="1:21" s="98" customFormat="1" ht="20.25" hidden="1" customHeight="1" x14ac:dyDescent="0.25">
      <c r="A1318" s="166" t="s">
        <v>338</v>
      </c>
      <c r="B1318" s="166"/>
      <c r="C1318" s="166"/>
      <c r="D1318" s="180" t="s">
        <v>379</v>
      </c>
      <c r="E1318" s="180" t="s">
        <v>380</v>
      </c>
      <c r="F1318" s="182" t="e">
        <f>+#REF!+#REF!+#REF!</f>
        <v>#REF!</v>
      </c>
      <c r="G1318" s="182" t="e">
        <f>+#REF!+#REF!+Q1318+R1318+S1318+#REF!</f>
        <v>#REF!</v>
      </c>
      <c r="H1318" s="183" t="e">
        <f>+#REF!+#REF!+#REF!+#REF!+#REF!</f>
        <v>#REF!</v>
      </c>
      <c r="I1318" s="108"/>
      <c r="J1318" s="108"/>
      <c r="K1318" s="108"/>
      <c r="L1318" s="116">
        <v>3121</v>
      </c>
      <c r="M1318" s="108"/>
      <c r="N1318" s="108"/>
      <c r="O1318" s="10" t="s">
        <v>45</v>
      </c>
      <c r="P1318" s="109" t="s">
        <v>127</v>
      </c>
      <c r="Q1318" s="286">
        <f t="shared" ref="Q1318:R1318" si="946">Q1319+Q1321</f>
        <v>1200</v>
      </c>
      <c r="R1318" s="286">
        <f t="shared" si="946"/>
        <v>0</v>
      </c>
      <c r="S1318" s="286">
        <f t="shared" ref="S1318" si="947">S1319+S1321</f>
        <v>1200</v>
      </c>
      <c r="T1318" s="213"/>
      <c r="U1318" s="97"/>
    </row>
    <row r="1319" spans="1:21" s="98" customFormat="1" ht="20.25" hidden="1" customHeight="1" x14ac:dyDescent="0.25">
      <c r="A1319" s="167" t="s">
        <v>338</v>
      </c>
      <c r="B1319" s="167"/>
      <c r="C1319" s="167"/>
      <c r="D1319" s="167"/>
      <c r="E1319" s="180" t="s">
        <v>380</v>
      </c>
      <c r="F1319" s="182" t="e">
        <f>+#REF!+#REF!+#REF!</f>
        <v>#REF!</v>
      </c>
      <c r="G1319" s="182" t="e">
        <f>+#REF!+#REF!+Q1319+R1319+S1319+#REF!</f>
        <v>#REF!</v>
      </c>
      <c r="H1319" s="183" t="e">
        <f>+#REF!+#REF!+#REF!+#REF!+#REF!</f>
        <v>#REF!</v>
      </c>
      <c r="I1319" s="108"/>
      <c r="J1319" s="115"/>
      <c r="K1319" s="115"/>
      <c r="L1319" s="115"/>
      <c r="M1319" s="176">
        <v>31216</v>
      </c>
      <c r="N1319" s="177"/>
      <c r="O1319" s="178" t="s">
        <v>45</v>
      </c>
      <c r="P1319" s="177" t="s">
        <v>132</v>
      </c>
      <c r="Q1319" s="287">
        <f t="shared" ref="Q1319:S1319" si="948">Q1320</f>
        <v>600</v>
      </c>
      <c r="R1319" s="287">
        <f t="shared" si="948"/>
        <v>0</v>
      </c>
      <c r="S1319" s="287">
        <f t="shared" si="948"/>
        <v>600</v>
      </c>
      <c r="T1319" s="213"/>
      <c r="U1319" s="97"/>
    </row>
    <row r="1320" spans="1:21" s="98" customFormat="1" ht="20.25" hidden="1" customHeight="1" x14ac:dyDescent="0.25">
      <c r="A1320" s="166" t="s">
        <v>338</v>
      </c>
      <c r="B1320" s="166"/>
      <c r="C1320" s="166"/>
      <c r="D1320" s="166"/>
      <c r="E1320" s="166"/>
      <c r="F1320" s="182" t="e">
        <f>+#REF!+#REF!+#REF!</f>
        <v>#REF!</v>
      </c>
      <c r="G1320" s="182" t="e">
        <f>+#REF!+#REF!+Q1320+R1320+S1320+#REF!</f>
        <v>#REF!</v>
      </c>
      <c r="H1320" s="183" t="e">
        <f>+#REF!+#REF!+#REF!+#REF!+#REF!</f>
        <v>#REF!</v>
      </c>
      <c r="I1320" s="108"/>
      <c r="J1320" s="108"/>
      <c r="K1320" s="108"/>
      <c r="L1320" s="116"/>
      <c r="M1320" s="111"/>
      <c r="N1320" s="155">
        <v>312160</v>
      </c>
      <c r="O1320" s="156" t="s">
        <v>45</v>
      </c>
      <c r="P1320" s="157" t="s">
        <v>132</v>
      </c>
      <c r="Q1320" s="289">
        <v>600</v>
      </c>
      <c r="R1320" s="289"/>
      <c r="S1320" s="289">
        <f>+Q1320+R1320</f>
        <v>600</v>
      </c>
      <c r="T1320" s="213"/>
      <c r="U1320" s="97"/>
    </row>
    <row r="1321" spans="1:21" s="98" customFormat="1" ht="20.25" hidden="1" customHeight="1" x14ac:dyDescent="0.25">
      <c r="A1321" s="167" t="s">
        <v>338</v>
      </c>
      <c r="B1321" s="167"/>
      <c r="C1321" s="167"/>
      <c r="D1321" s="167"/>
      <c r="E1321" s="180" t="s">
        <v>380</v>
      </c>
      <c r="F1321" s="182" t="e">
        <f>+#REF!+#REF!+#REF!</f>
        <v>#REF!</v>
      </c>
      <c r="G1321" s="182" t="e">
        <f>+#REF!+#REF!+Q1321+R1321+S1321+#REF!</f>
        <v>#REF!</v>
      </c>
      <c r="H1321" s="183" t="e">
        <f>+#REF!+#REF!+#REF!+#REF!+#REF!</f>
        <v>#REF!</v>
      </c>
      <c r="I1321" s="108"/>
      <c r="J1321" s="115"/>
      <c r="K1321" s="115"/>
      <c r="L1321" s="115"/>
      <c r="M1321" s="176">
        <v>31219</v>
      </c>
      <c r="N1321" s="177"/>
      <c r="O1321" s="178" t="s">
        <v>45</v>
      </c>
      <c r="P1321" s="177" t="s">
        <v>133</v>
      </c>
      <c r="Q1321" s="287">
        <f t="shared" ref="Q1321:S1321" si="949">Q1322</f>
        <v>600</v>
      </c>
      <c r="R1321" s="287">
        <f t="shared" si="949"/>
        <v>0</v>
      </c>
      <c r="S1321" s="287">
        <f t="shared" si="949"/>
        <v>600</v>
      </c>
      <c r="T1321" s="213"/>
      <c r="U1321" s="97"/>
    </row>
    <row r="1322" spans="1:21" s="98" customFormat="1" ht="20.25" hidden="1" customHeight="1" x14ac:dyDescent="0.25">
      <c r="A1322" s="166" t="s">
        <v>338</v>
      </c>
      <c r="B1322" s="166"/>
      <c r="C1322" s="166"/>
      <c r="D1322" s="166"/>
      <c r="E1322" s="166"/>
      <c r="F1322" s="182" t="e">
        <f>+#REF!+#REF!+#REF!</f>
        <v>#REF!</v>
      </c>
      <c r="G1322" s="182" t="e">
        <f>+#REF!+#REF!+Q1322+R1322+S1322+#REF!</f>
        <v>#REF!</v>
      </c>
      <c r="H1322" s="183" t="e">
        <f>+#REF!+#REF!+#REF!+#REF!+#REF!</f>
        <v>#REF!</v>
      </c>
      <c r="I1322" s="108"/>
      <c r="J1322" s="108"/>
      <c r="K1322" s="108"/>
      <c r="L1322" s="116"/>
      <c r="M1322" s="111"/>
      <c r="N1322" s="155">
        <v>312190</v>
      </c>
      <c r="O1322" s="156" t="s">
        <v>45</v>
      </c>
      <c r="P1322" s="157" t="s">
        <v>134</v>
      </c>
      <c r="Q1322" s="289">
        <v>600</v>
      </c>
      <c r="R1322" s="289"/>
      <c r="S1322" s="289">
        <f>+Q1322+R1322</f>
        <v>600</v>
      </c>
      <c r="T1322" s="213"/>
      <c r="U1322" s="97"/>
    </row>
    <row r="1323" spans="1:21" s="194" customFormat="1" ht="20.25" hidden="1" customHeight="1" x14ac:dyDescent="0.25">
      <c r="A1323" s="172" t="s">
        <v>338</v>
      </c>
      <c r="B1323" s="172"/>
      <c r="C1323" s="195" t="s">
        <v>376</v>
      </c>
      <c r="D1323" s="195" t="s">
        <v>379</v>
      </c>
      <c r="E1323" s="195" t="s">
        <v>380</v>
      </c>
      <c r="F1323" s="187" t="e">
        <f>+#REF!+#REF!+#REF!</f>
        <v>#REF!</v>
      </c>
      <c r="G1323" s="187" t="e">
        <f>+#REF!+#REF!+Q1323+R1323+S1323+#REF!</f>
        <v>#REF!</v>
      </c>
      <c r="H1323" s="188" t="e">
        <f>+#REF!+#REF!+#REF!+#REF!+#REF!</f>
        <v>#REF!</v>
      </c>
      <c r="I1323" s="108"/>
      <c r="J1323" s="115"/>
      <c r="K1323" s="115">
        <v>313</v>
      </c>
      <c r="L1323" s="115"/>
      <c r="M1323" s="115"/>
      <c r="N1323" s="116"/>
      <c r="O1323" s="10" t="s">
        <v>45</v>
      </c>
      <c r="P1323" s="111" t="s">
        <v>135</v>
      </c>
      <c r="Q1323" s="286">
        <f t="shared" ref="Q1323:S1325" si="950">Q1324</f>
        <v>13000</v>
      </c>
      <c r="R1323" s="286">
        <f t="shared" si="950"/>
        <v>-1000</v>
      </c>
      <c r="S1323" s="286">
        <f t="shared" si="950"/>
        <v>12000</v>
      </c>
      <c r="T1323" s="213"/>
      <c r="U1323" s="97"/>
    </row>
    <row r="1324" spans="1:21" s="98" customFormat="1" ht="20.25" hidden="1" customHeight="1" x14ac:dyDescent="0.25">
      <c r="A1324" s="166" t="s">
        <v>338</v>
      </c>
      <c r="B1324" s="166"/>
      <c r="C1324" s="166"/>
      <c r="D1324" s="180" t="s">
        <v>379</v>
      </c>
      <c r="E1324" s="180" t="s">
        <v>380</v>
      </c>
      <c r="F1324" s="182" t="e">
        <f>+#REF!+#REF!+#REF!</f>
        <v>#REF!</v>
      </c>
      <c r="G1324" s="182" t="e">
        <f>+#REF!+#REF!+Q1324+R1324+S1324+#REF!</f>
        <v>#REF!</v>
      </c>
      <c r="H1324" s="183" t="e">
        <f>+#REF!+#REF!+#REF!+#REF!+#REF!</f>
        <v>#REF!</v>
      </c>
      <c r="I1324" s="108"/>
      <c r="J1324" s="108"/>
      <c r="K1324" s="108"/>
      <c r="L1324" s="116">
        <v>3132</v>
      </c>
      <c r="M1324" s="108"/>
      <c r="N1324" s="108"/>
      <c r="O1324" s="10" t="s">
        <v>45</v>
      </c>
      <c r="P1324" s="109" t="s">
        <v>136</v>
      </c>
      <c r="Q1324" s="286">
        <f t="shared" si="950"/>
        <v>13000</v>
      </c>
      <c r="R1324" s="291">
        <f t="shared" si="950"/>
        <v>-1000</v>
      </c>
      <c r="S1324" s="286">
        <f t="shared" si="950"/>
        <v>12000</v>
      </c>
      <c r="T1324" s="213"/>
      <c r="U1324" s="97"/>
    </row>
    <row r="1325" spans="1:21" s="98" customFormat="1" ht="20.25" hidden="1" customHeight="1" x14ac:dyDescent="0.25">
      <c r="A1325" s="167" t="s">
        <v>338</v>
      </c>
      <c r="B1325" s="167"/>
      <c r="C1325" s="167"/>
      <c r="D1325" s="167"/>
      <c r="E1325" s="180" t="s">
        <v>380</v>
      </c>
      <c r="F1325" s="182" t="e">
        <f>+#REF!+#REF!+#REF!</f>
        <v>#REF!</v>
      </c>
      <c r="G1325" s="182" t="e">
        <f>+#REF!+#REF!+Q1325+R1325+S1325+#REF!</f>
        <v>#REF!</v>
      </c>
      <c r="H1325" s="183" t="e">
        <f>+#REF!+#REF!+#REF!+#REF!+#REF!</f>
        <v>#REF!</v>
      </c>
      <c r="I1325" s="108"/>
      <c r="J1325" s="115"/>
      <c r="K1325" s="115"/>
      <c r="L1325" s="115"/>
      <c r="M1325" s="176">
        <v>31321</v>
      </c>
      <c r="N1325" s="177"/>
      <c r="O1325" s="178" t="s">
        <v>45</v>
      </c>
      <c r="P1325" s="177" t="s">
        <v>136</v>
      </c>
      <c r="Q1325" s="287">
        <f t="shared" si="950"/>
        <v>13000</v>
      </c>
      <c r="R1325" s="287">
        <f t="shared" si="950"/>
        <v>-1000</v>
      </c>
      <c r="S1325" s="287">
        <f t="shared" si="950"/>
        <v>12000</v>
      </c>
      <c r="T1325" s="213"/>
      <c r="U1325" s="97"/>
    </row>
    <row r="1326" spans="1:21" s="98" customFormat="1" ht="20.25" hidden="1" customHeight="1" x14ac:dyDescent="0.25">
      <c r="A1326" s="166" t="s">
        <v>338</v>
      </c>
      <c r="B1326" s="166"/>
      <c r="C1326" s="166"/>
      <c r="D1326" s="166"/>
      <c r="E1326" s="166"/>
      <c r="F1326" s="182" t="e">
        <f>+#REF!+#REF!+#REF!</f>
        <v>#REF!</v>
      </c>
      <c r="G1326" s="182" t="e">
        <f>+#REF!+#REF!+Q1326+R1326+S1326+#REF!</f>
        <v>#REF!</v>
      </c>
      <c r="H1326" s="183" t="e">
        <f>+#REF!+#REF!+#REF!+#REF!+#REF!</f>
        <v>#REF!</v>
      </c>
      <c r="I1326" s="108"/>
      <c r="J1326" s="108"/>
      <c r="K1326" s="108"/>
      <c r="L1326" s="116"/>
      <c r="M1326" s="111"/>
      <c r="N1326" s="155">
        <v>313210</v>
      </c>
      <c r="O1326" s="156" t="s">
        <v>45</v>
      </c>
      <c r="P1326" s="157" t="s">
        <v>136</v>
      </c>
      <c r="Q1326" s="289">
        <v>13000</v>
      </c>
      <c r="R1326" s="289">
        <v>-1000</v>
      </c>
      <c r="S1326" s="289">
        <f>+Q1326+R1326</f>
        <v>12000</v>
      </c>
      <c r="T1326" s="213"/>
      <c r="U1326" s="97"/>
    </row>
    <row r="1327" spans="1:21" s="171" customFormat="1" ht="20.25" customHeight="1" x14ac:dyDescent="0.25">
      <c r="A1327" s="167" t="s">
        <v>338</v>
      </c>
      <c r="B1327" s="180" t="s">
        <v>345</v>
      </c>
      <c r="C1327" s="180" t="s">
        <v>376</v>
      </c>
      <c r="D1327" s="180" t="s">
        <v>379</v>
      </c>
      <c r="E1327" s="180" t="s">
        <v>380</v>
      </c>
      <c r="F1327" s="182" t="e">
        <f>+#REF!+#REF!+#REF!</f>
        <v>#REF!</v>
      </c>
      <c r="G1327" s="182" t="e">
        <f>+#REF!+#REF!+Q1327+R1327+S1327+#REF!</f>
        <v>#REF!</v>
      </c>
      <c r="H1327" s="183" t="e">
        <f>+#REF!+#REF!+#REF!+#REF!+#REF!</f>
        <v>#REF!</v>
      </c>
      <c r="I1327" s="231"/>
      <c r="J1327" s="231">
        <v>32</v>
      </c>
      <c r="K1327" s="231"/>
      <c r="L1327" s="231"/>
      <c r="M1327" s="231"/>
      <c r="N1327" s="231"/>
      <c r="O1327" s="257" t="s">
        <v>45</v>
      </c>
      <c r="P1327" s="232" t="s">
        <v>6</v>
      </c>
      <c r="Q1327" s="233">
        <f t="shared" ref="Q1327:R1327" si="951">+Q1354+Q1328+Q1358</f>
        <v>2300</v>
      </c>
      <c r="R1327" s="233">
        <f t="shared" si="951"/>
        <v>0</v>
      </c>
      <c r="S1327" s="233">
        <f>+S1354+S1328+S1358</f>
        <v>2300</v>
      </c>
      <c r="T1327" s="213"/>
      <c r="U1327" s="97"/>
    </row>
    <row r="1328" spans="1:21" s="194" customFormat="1" ht="20.25" hidden="1" customHeight="1" x14ac:dyDescent="0.25">
      <c r="A1328" s="172" t="s">
        <v>338</v>
      </c>
      <c r="B1328" s="172"/>
      <c r="C1328" s="195" t="s">
        <v>376</v>
      </c>
      <c r="D1328" s="195" t="s">
        <v>379</v>
      </c>
      <c r="E1328" s="195" t="s">
        <v>380</v>
      </c>
      <c r="F1328" s="187" t="e">
        <f>+#REF!+#REF!+#REF!</f>
        <v>#REF!</v>
      </c>
      <c r="G1328" s="187" t="e">
        <f>+#REF!+#REF!+Q1328+R1328+S1328+#REF!</f>
        <v>#REF!</v>
      </c>
      <c r="H1328" s="188" t="e">
        <f>+#REF!+#REF!+#REF!+#REF!+#REF!</f>
        <v>#REF!</v>
      </c>
      <c r="I1328" s="108"/>
      <c r="J1328" s="115"/>
      <c r="K1328" s="115">
        <v>321</v>
      </c>
      <c r="L1328" s="115"/>
      <c r="M1328" s="115"/>
      <c r="N1328" s="116"/>
      <c r="O1328" s="10" t="s">
        <v>45</v>
      </c>
      <c r="P1328" s="111" t="s">
        <v>137</v>
      </c>
      <c r="Q1328" s="286">
        <f t="shared" ref="Q1328" si="952">Q1329+Q1344+Q1349</f>
        <v>1300</v>
      </c>
      <c r="R1328" s="286">
        <f>R1329+R1344+R1349</f>
        <v>0</v>
      </c>
      <c r="S1328" s="286">
        <f>S1329+S1344+S1349</f>
        <v>1300</v>
      </c>
      <c r="T1328" s="213"/>
      <c r="U1328" s="97">
        <f t="shared" ref="U1328:U1362" si="953">Q1328-S1328</f>
        <v>0</v>
      </c>
    </row>
    <row r="1329" spans="1:21" s="98" customFormat="1" ht="20.25" hidden="1" customHeight="1" x14ac:dyDescent="0.25">
      <c r="A1329" s="166" t="s">
        <v>338</v>
      </c>
      <c r="B1329" s="166"/>
      <c r="C1329" s="166"/>
      <c r="D1329" s="180" t="s">
        <v>379</v>
      </c>
      <c r="E1329" s="180" t="s">
        <v>380</v>
      </c>
      <c r="F1329" s="182" t="e">
        <f>+#REF!+#REF!+#REF!</f>
        <v>#REF!</v>
      </c>
      <c r="G1329" s="182" t="e">
        <f>+#REF!+#REF!+Q1329+R1329+S1329+#REF!</f>
        <v>#REF!</v>
      </c>
      <c r="H1329" s="183" t="e">
        <f>+#REF!+#REF!+#REF!+#REF!+#REF!</f>
        <v>#REF!</v>
      </c>
      <c r="I1329" s="108"/>
      <c r="J1329" s="105"/>
      <c r="K1329" s="108"/>
      <c r="L1329" s="116">
        <v>3211</v>
      </c>
      <c r="M1329" s="105"/>
      <c r="N1329" s="105"/>
      <c r="O1329" s="10" t="s">
        <v>45</v>
      </c>
      <c r="P1329" s="109" t="s">
        <v>138</v>
      </c>
      <c r="Q1329" s="286">
        <f t="shared" ref="Q1329:R1329" si="954">Q1330+Q1334+Q1338+Q1342+Q1332+Q1340+Q1336</f>
        <v>300</v>
      </c>
      <c r="R1329" s="286">
        <f t="shared" si="954"/>
        <v>0</v>
      </c>
      <c r="S1329" s="286">
        <f t="shared" ref="S1329" si="955">S1330+S1334+S1338+S1342+S1332+S1340+S1336</f>
        <v>300</v>
      </c>
      <c r="T1329" s="213"/>
      <c r="U1329" s="97">
        <f t="shared" si="953"/>
        <v>0</v>
      </c>
    </row>
    <row r="1330" spans="1:21" s="98" customFormat="1" ht="20.25" hidden="1" customHeight="1" x14ac:dyDescent="0.25">
      <c r="A1330" s="167" t="s">
        <v>338</v>
      </c>
      <c r="B1330" s="167"/>
      <c r="C1330" s="167"/>
      <c r="D1330" s="167"/>
      <c r="E1330" s="180" t="s">
        <v>380</v>
      </c>
      <c r="F1330" s="182" t="e">
        <f>+#REF!+#REF!+#REF!</f>
        <v>#REF!</v>
      </c>
      <c r="G1330" s="182" t="e">
        <f>+#REF!+#REF!+Q1330+R1330+S1330+#REF!</f>
        <v>#REF!</v>
      </c>
      <c r="H1330" s="183" t="e">
        <f>+#REF!+#REF!+#REF!+#REF!+#REF!</f>
        <v>#REF!</v>
      </c>
      <c r="I1330" s="108"/>
      <c r="J1330" s="115"/>
      <c r="K1330" s="115"/>
      <c r="L1330" s="115"/>
      <c r="M1330" s="176">
        <v>32111</v>
      </c>
      <c r="N1330" s="177"/>
      <c r="O1330" s="178" t="s">
        <v>45</v>
      </c>
      <c r="P1330" s="177" t="s">
        <v>139</v>
      </c>
      <c r="Q1330" s="287">
        <f t="shared" ref="Q1330:S1330" si="956">Q1331</f>
        <v>0</v>
      </c>
      <c r="R1330" s="287">
        <f t="shared" si="956"/>
        <v>0</v>
      </c>
      <c r="S1330" s="287">
        <f t="shared" si="956"/>
        <v>0</v>
      </c>
      <c r="T1330" s="213"/>
      <c r="U1330" s="97">
        <f t="shared" si="953"/>
        <v>0</v>
      </c>
    </row>
    <row r="1331" spans="1:21" s="98" customFormat="1" ht="20.25" hidden="1" customHeight="1" x14ac:dyDescent="0.25">
      <c r="A1331" s="166" t="s">
        <v>338</v>
      </c>
      <c r="B1331" s="166"/>
      <c r="C1331" s="166"/>
      <c r="D1331" s="166"/>
      <c r="E1331" s="166"/>
      <c r="F1331" s="182" t="e">
        <f>+#REF!+#REF!+#REF!</f>
        <v>#REF!</v>
      </c>
      <c r="G1331" s="182" t="e">
        <f>+#REF!+#REF!+Q1331+R1331+S1331+#REF!</f>
        <v>#REF!</v>
      </c>
      <c r="H1331" s="183" t="e">
        <f>+#REF!+#REF!+#REF!+#REF!+#REF!</f>
        <v>#REF!</v>
      </c>
      <c r="I1331" s="108"/>
      <c r="J1331" s="105"/>
      <c r="K1331" s="108"/>
      <c r="L1331" s="116"/>
      <c r="M1331" s="116"/>
      <c r="N1331" s="155">
        <v>321110</v>
      </c>
      <c r="O1331" s="156" t="s">
        <v>45</v>
      </c>
      <c r="P1331" s="157" t="s">
        <v>139</v>
      </c>
      <c r="Q1331" s="289">
        <v>0</v>
      </c>
      <c r="R1331" s="289"/>
      <c r="S1331" s="289">
        <f>+Q1331+R1331</f>
        <v>0</v>
      </c>
      <c r="T1331" s="213"/>
      <c r="U1331" s="97">
        <f t="shared" si="953"/>
        <v>0</v>
      </c>
    </row>
    <row r="1332" spans="1:21" s="98" customFormat="1" ht="20.25" hidden="1" customHeight="1" x14ac:dyDescent="0.25">
      <c r="A1332" s="167" t="s">
        <v>338</v>
      </c>
      <c r="B1332" s="167"/>
      <c r="C1332" s="167"/>
      <c r="D1332" s="167"/>
      <c r="E1332" s="180" t="s">
        <v>380</v>
      </c>
      <c r="F1332" s="182" t="e">
        <f>+#REF!+#REF!+#REF!</f>
        <v>#REF!</v>
      </c>
      <c r="G1332" s="182" t="e">
        <f>+#REF!+#REF!+Q1332+R1332+S1332+#REF!</f>
        <v>#REF!</v>
      </c>
      <c r="H1332" s="183" t="e">
        <f>+#REF!+#REF!+#REF!+#REF!+#REF!</f>
        <v>#REF!</v>
      </c>
      <c r="I1332" s="108"/>
      <c r="J1332" s="115"/>
      <c r="K1332" s="115"/>
      <c r="L1332" s="115"/>
      <c r="M1332" s="176">
        <v>32112</v>
      </c>
      <c r="N1332" s="177"/>
      <c r="O1332" s="178" t="s">
        <v>45</v>
      </c>
      <c r="P1332" s="177" t="s">
        <v>300</v>
      </c>
      <c r="Q1332" s="287">
        <f t="shared" ref="Q1332:S1332" si="957">Q1333</f>
        <v>0</v>
      </c>
      <c r="R1332" s="287">
        <f t="shared" si="957"/>
        <v>0</v>
      </c>
      <c r="S1332" s="287">
        <f t="shared" si="957"/>
        <v>0</v>
      </c>
      <c r="T1332" s="213"/>
      <c r="U1332" s="97">
        <f t="shared" si="953"/>
        <v>0</v>
      </c>
    </row>
    <row r="1333" spans="1:21" s="98" customFormat="1" ht="20.25" hidden="1" customHeight="1" x14ac:dyDescent="0.25">
      <c r="A1333" s="166" t="s">
        <v>338</v>
      </c>
      <c r="B1333" s="166"/>
      <c r="C1333" s="166"/>
      <c r="D1333" s="166"/>
      <c r="E1333" s="166"/>
      <c r="F1333" s="182" t="e">
        <f>+#REF!+#REF!+#REF!</f>
        <v>#REF!</v>
      </c>
      <c r="G1333" s="182" t="e">
        <f>+#REF!+#REF!+Q1333+R1333+S1333+#REF!</f>
        <v>#REF!</v>
      </c>
      <c r="H1333" s="183" t="e">
        <f>+#REF!+#REF!+#REF!+#REF!+#REF!</f>
        <v>#REF!</v>
      </c>
      <c r="I1333" s="108"/>
      <c r="J1333" s="105"/>
      <c r="K1333" s="116"/>
      <c r="L1333" s="116"/>
      <c r="M1333" s="111"/>
      <c r="N1333" s="155">
        <v>321120</v>
      </c>
      <c r="O1333" s="156" t="s">
        <v>45</v>
      </c>
      <c r="P1333" s="157" t="s">
        <v>300</v>
      </c>
      <c r="Q1333" s="289">
        <v>0</v>
      </c>
      <c r="R1333" s="289"/>
      <c r="S1333" s="289">
        <f>+Q1333+R1333</f>
        <v>0</v>
      </c>
      <c r="T1333" s="213"/>
      <c r="U1333" s="97">
        <f t="shared" si="953"/>
        <v>0</v>
      </c>
    </row>
    <row r="1334" spans="1:21" s="98" customFormat="1" ht="20.25" hidden="1" customHeight="1" x14ac:dyDescent="0.25">
      <c r="A1334" s="167" t="s">
        <v>338</v>
      </c>
      <c r="B1334" s="167"/>
      <c r="C1334" s="167"/>
      <c r="D1334" s="167"/>
      <c r="E1334" s="180" t="s">
        <v>380</v>
      </c>
      <c r="F1334" s="182" t="e">
        <f>+#REF!+#REF!+#REF!</f>
        <v>#REF!</v>
      </c>
      <c r="G1334" s="182" t="e">
        <f>+#REF!+#REF!+Q1334+R1334+S1334+#REF!</f>
        <v>#REF!</v>
      </c>
      <c r="H1334" s="183" t="e">
        <f>+#REF!+#REF!+#REF!+#REF!+#REF!</f>
        <v>#REF!</v>
      </c>
      <c r="I1334" s="108"/>
      <c r="J1334" s="115"/>
      <c r="K1334" s="115"/>
      <c r="L1334" s="115"/>
      <c r="M1334" s="176">
        <v>32113</v>
      </c>
      <c r="N1334" s="177"/>
      <c r="O1334" s="178" t="s">
        <v>45</v>
      </c>
      <c r="P1334" s="177" t="s">
        <v>140</v>
      </c>
      <c r="Q1334" s="287">
        <f t="shared" ref="Q1334:S1334" si="958">Q1335</f>
        <v>200</v>
      </c>
      <c r="R1334" s="287">
        <f t="shared" si="958"/>
        <v>0</v>
      </c>
      <c r="S1334" s="287">
        <f t="shared" si="958"/>
        <v>200</v>
      </c>
      <c r="T1334" s="213"/>
      <c r="U1334" s="97">
        <f t="shared" si="953"/>
        <v>0</v>
      </c>
    </row>
    <row r="1335" spans="1:21" s="98" customFormat="1" ht="20.25" hidden="1" customHeight="1" x14ac:dyDescent="0.25">
      <c r="A1335" s="166" t="s">
        <v>338</v>
      </c>
      <c r="B1335" s="166"/>
      <c r="C1335" s="166"/>
      <c r="D1335" s="166"/>
      <c r="E1335" s="166"/>
      <c r="F1335" s="182" t="e">
        <f>+#REF!+#REF!+#REF!</f>
        <v>#REF!</v>
      </c>
      <c r="G1335" s="182" t="e">
        <f>+#REF!+#REF!+Q1335+R1335+S1335+#REF!</f>
        <v>#REF!</v>
      </c>
      <c r="H1335" s="183" t="e">
        <f>+#REF!+#REF!+#REF!+#REF!+#REF!</f>
        <v>#REF!</v>
      </c>
      <c r="I1335" s="108"/>
      <c r="J1335" s="105"/>
      <c r="K1335" s="116"/>
      <c r="L1335" s="116"/>
      <c r="M1335" s="116"/>
      <c r="N1335" s="155">
        <v>321130</v>
      </c>
      <c r="O1335" s="156" t="s">
        <v>45</v>
      </c>
      <c r="P1335" s="157" t="s">
        <v>140</v>
      </c>
      <c r="Q1335" s="289">
        <v>200</v>
      </c>
      <c r="R1335" s="289"/>
      <c r="S1335" s="289">
        <f>+Q1335+R1335</f>
        <v>200</v>
      </c>
      <c r="T1335" s="213"/>
      <c r="U1335" s="97">
        <f t="shared" si="953"/>
        <v>0</v>
      </c>
    </row>
    <row r="1336" spans="1:21" s="98" customFormat="1" ht="20.25" hidden="1" customHeight="1" x14ac:dyDescent="0.25">
      <c r="A1336" s="167" t="s">
        <v>338</v>
      </c>
      <c r="B1336" s="167"/>
      <c r="C1336" s="167"/>
      <c r="D1336" s="167"/>
      <c r="E1336" s="180" t="s">
        <v>380</v>
      </c>
      <c r="F1336" s="182" t="e">
        <f>+#REF!+#REF!+#REF!</f>
        <v>#REF!</v>
      </c>
      <c r="G1336" s="182" t="e">
        <f>+#REF!+#REF!+Q1336+R1336+S1336+#REF!</f>
        <v>#REF!</v>
      </c>
      <c r="H1336" s="183" t="e">
        <f>+#REF!+#REF!+#REF!+#REF!+#REF!</f>
        <v>#REF!</v>
      </c>
      <c r="I1336" s="108"/>
      <c r="J1336" s="115"/>
      <c r="K1336" s="115"/>
      <c r="L1336" s="115"/>
      <c r="M1336" s="176">
        <v>32114</v>
      </c>
      <c r="N1336" s="177"/>
      <c r="O1336" s="178" t="s">
        <v>45</v>
      </c>
      <c r="P1336" s="177" t="s">
        <v>301</v>
      </c>
      <c r="Q1336" s="287">
        <f t="shared" ref="Q1336:S1336" si="959">Q1337</f>
        <v>0</v>
      </c>
      <c r="R1336" s="287">
        <f t="shared" si="959"/>
        <v>0</v>
      </c>
      <c r="S1336" s="287">
        <f t="shared" si="959"/>
        <v>0</v>
      </c>
      <c r="T1336" s="213"/>
      <c r="U1336" s="97">
        <f t="shared" si="953"/>
        <v>0</v>
      </c>
    </row>
    <row r="1337" spans="1:21" s="98" customFormat="1" ht="20.25" hidden="1" customHeight="1" x14ac:dyDescent="0.25">
      <c r="A1337" s="166" t="s">
        <v>338</v>
      </c>
      <c r="B1337" s="166"/>
      <c r="C1337" s="166"/>
      <c r="D1337" s="166"/>
      <c r="E1337" s="166"/>
      <c r="F1337" s="182" t="e">
        <f>+#REF!+#REF!+#REF!</f>
        <v>#REF!</v>
      </c>
      <c r="G1337" s="182" t="e">
        <f>+#REF!+#REF!+Q1337+R1337+S1337+#REF!</f>
        <v>#REF!</v>
      </c>
      <c r="H1337" s="183" t="e">
        <f>+#REF!+#REF!+#REF!+#REF!+#REF!</f>
        <v>#REF!</v>
      </c>
      <c r="I1337" s="108"/>
      <c r="J1337" s="105"/>
      <c r="K1337" s="116"/>
      <c r="L1337" s="116"/>
      <c r="M1337" s="116"/>
      <c r="N1337" s="155">
        <v>321140</v>
      </c>
      <c r="O1337" s="156" t="s">
        <v>45</v>
      </c>
      <c r="P1337" s="157" t="s">
        <v>301</v>
      </c>
      <c r="Q1337" s="289">
        <v>0</v>
      </c>
      <c r="R1337" s="289"/>
      <c r="S1337" s="289">
        <f>+Q1337+R1337</f>
        <v>0</v>
      </c>
      <c r="T1337" s="213"/>
      <c r="U1337" s="97">
        <f t="shared" si="953"/>
        <v>0</v>
      </c>
    </row>
    <row r="1338" spans="1:21" s="98" customFormat="1" ht="20.25" hidden="1" customHeight="1" x14ac:dyDescent="0.25">
      <c r="A1338" s="167" t="s">
        <v>338</v>
      </c>
      <c r="B1338" s="167"/>
      <c r="C1338" s="167"/>
      <c r="D1338" s="167"/>
      <c r="E1338" s="180" t="s">
        <v>380</v>
      </c>
      <c r="F1338" s="182" t="e">
        <f>+#REF!+#REF!+#REF!</f>
        <v>#REF!</v>
      </c>
      <c r="G1338" s="182" t="e">
        <f>+#REF!+#REF!+Q1338+R1338+S1338+#REF!</f>
        <v>#REF!</v>
      </c>
      <c r="H1338" s="183" t="e">
        <f>+#REF!+#REF!+#REF!+#REF!+#REF!</f>
        <v>#REF!</v>
      </c>
      <c r="I1338" s="108"/>
      <c r="J1338" s="115"/>
      <c r="K1338" s="115"/>
      <c r="L1338" s="115"/>
      <c r="M1338" s="176">
        <v>32115</v>
      </c>
      <c r="N1338" s="177"/>
      <c r="O1338" s="178" t="s">
        <v>45</v>
      </c>
      <c r="P1338" s="177" t="s">
        <v>141</v>
      </c>
      <c r="Q1338" s="287">
        <f t="shared" ref="Q1338:S1338" si="960">Q1339</f>
        <v>100</v>
      </c>
      <c r="R1338" s="287">
        <f t="shared" si="960"/>
        <v>0</v>
      </c>
      <c r="S1338" s="287">
        <f t="shared" si="960"/>
        <v>100</v>
      </c>
      <c r="T1338" s="213"/>
      <c r="U1338" s="97">
        <f t="shared" si="953"/>
        <v>0</v>
      </c>
    </row>
    <row r="1339" spans="1:21" s="98" customFormat="1" ht="20.25" hidden="1" customHeight="1" x14ac:dyDescent="0.25">
      <c r="A1339" s="166" t="s">
        <v>338</v>
      </c>
      <c r="B1339" s="166"/>
      <c r="C1339" s="166"/>
      <c r="D1339" s="166"/>
      <c r="E1339" s="166"/>
      <c r="F1339" s="182" t="e">
        <f>+#REF!+#REF!+#REF!</f>
        <v>#REF!</v>
      </c>
      <c r="G1339" s="182" t="e">
        <f>+#REF!+#REF!+Q1339+R1339+S1339+#REF!</f>
        <v>#REF!</v>
      </c>
      <c r="H1339" s="183" t="e">
        <f>+#REF!+#REF!+#REF!+#REF!+#REF!</f>
        <v>#REF!</v>
      </c>
      <c r="I1339" s="108"/>
      <c r="J1339" s="105"/>
      <c r="K1339" s="116"/>
      <c r="L1339" s="116"/>
      <c r="M1339" s="116"/>
      <c r="N1339" s="155">
        <v>321150</v>
      </c>
      <c r="O1339" s="156" t="s">
        <v>45</v>
      </c>
      <c r="P1339" s="157" t="s">
        <v>141</v>
      </c>
      <c r="Q1339" s="289">
        <v>100</v>
      </c>
      <c r="R1339" s="289"/>
      <c r="S1339" s="289">
        <f>+Q1339+R1339</f>
        <v>100</v>
      </c>
      <c r="T1339" s="213"/>
      <c r="U1339" s="97">
        <f t="shared" si="953"/>
        <v>0</v>
      </c>
    </row>
    <row r="1340" spans="1:21" s="98" customFormat="1" ht="20.25" hidden="1" customHeight="1" x14ac:dyDescent="0.25">
      <c r="A1340" s="167" t="s">
        <v>338</v>
      </c>
      <c r="B1340" s="167"/>
      <c r="C1340" s="167"/>
      <c r="D1340" s="167"/>
      <c r="E1340" s="180" t="s">
        <v>380</v>
      </c>
      <c r="F1340" s="182" t="e">
        <f>+#REF!+#REF!+#REF!</f>
        <v>#REF!</v>
      </c>
      <c r="G1340" s="182" t="e">
        <f>+#REF!+#REF!+Q1340+R1340+S1340+#REF!</f>
        <v>#REF!</v>
      </c>
      <c r="H1340" s="183" t="e">
        <f>+#REF!+#REF!+#REF!+#REF!+#REF!</f>
        <v>#REF!</v>
      </c>
      <c r="I1340" s="108"/>
      <c r="J1340" s="115"/>
      <c r="K1340" s="115"/>
      <c r="L1340" s="115"/>
      <c r="M1340" s="176">
        <v>32116</v>
      </c>
      <c r="N1340" s="177"/>
      <c r="O1340" s="178" t="s">
        <v>45</v>
      </c>
      <c r="P1340" s="177" t="s">
        <v>302</v>
      </c>
      <c r="Q1340" s="287">
        <f t="shared" ref="Q1340:S1340" si="961">Q1341</f>
        <v>0</v>
      </c>
      <c r="R1340" s="287">
        <f t="shared" si="961"/>
        <v>0</v>
      </c>
      <c r="S1340" s="287">
        <f t="shared" si="961"/>
        <v>0</v>
      </c>
      <c r="T1340" s="213"/>
      <c r="U1340" s="97">
        <f t="shared" si="953"/>
        <v>0</v>
      </c>
    </row>
    <row r="1341" spans="1:21" s="98" customFormat="1" ht="20.25" hidden="1" customHeight="1" x14ac:dyDescent="0.25">
      <c r="A1341" s="166" t="s">
        <v>338</v>
      </c>
      <c r="B1341" s="166"/>
      <c r="C1341" s="166"/>
      <c r="D1341" s="166"/>
      <c r="E1341" s="166"/>
      <c r="F1341" s="182" t="e">
        <f>+#REF!+#REF!+#REF!</f>
        <v>#REF!</v>
      </c>
      <c r="G1341" s="182" t="e">
        <f>+#REF!+#REF!+Q1341+R1341+S1341+#REF!</f>
        <v>#REF!</v>
      </c>
      <c r="H1341" s="183" t="e">
        <f>+#REF!+#REF!+#REF!+#REF!+#REF!</f>
        <v>#REF!</v>
      </c>
      <c r="I1341" s="108"/>
      <c r="J1341" s="105"/>
      <c r="K1341" s="116"/>
      <c r="L1341" s="116"/>
      <c r="M1341" s="111"/>
      <c r="N1341" s="155">
        <v>321160</v>
      </c>
      <c r="O1341" s="156" t="s">
        <v>45</v>
      </c>
      <c r="P1341" s="157" t="s">
        <v>302</v>
      </c>
      <c r="Q1341" s="289">
        <v>0</v>
      </c>
      <c r="R1341" s="289"/>
      <c r="S1341" s="289">
        <f>+Q1341+R1341</f>
        <v>0</v>
      </c>
      <c r="T1341" s="213"/>
      <c r="U1341" s="97">
        <f t="shared" si="953"/>
        <v>0</v>
      </c>
    </row>
    <row r="1342" spans="1:21" s="98" customFormat="1" ht="20.25" hidden="1" customHeight="1" x14ac:dyDescent="0.25">
      <c r="A1342" s="167" t="s">
        <v>338</v>
      </c>
      <c r="B1342" s="167"/>
      <c r="C1342" s="167"/>
      <c r="D1342" s="167"/>
      <c r="E1342" s="180" t="s">
        <v>380</v>
      </c>
      <c r="F1342" s="182" t="e">
        <f>+#REF!+#REF!+#REF!</f>
        <v>#REF!</v>
      </c>
      <c r="G1342" s="182" t="e">
        <f>+#REF!+#REF!+Q1342+R1342+S1342+#REF!</f>
        <v>#REF!</v>
      </c>
      <c r="H1342" s="183" t="e">
        <f>+#REF!+#REF!+#REF!+#REF!+#REF!</f>
        <v>#REF!</v>
      </c>
      <c r="I1342" s="108"/>
      <c r="J1342" s="115"/>
      <c r="K1342" s="115"/>
      <c r="L1342" s="115"/>
      <c r="M1342" s="176">
        <v>32119</v>
      </c>
      <c r="N1342" s="177"/>
      <c r="O1342" s="178" t="s">
        <v>45</v>
      </c>
      <c r="P1342" s="177" t="s">
        <v>142</v>
      </c>
      <c r="Q1342" s="287">
        <f t="shared" ref="Q1342:S1342" si="962">Q1343</f>
        <v>0</v>
      </c>
      <c r="R1342" s="287">
        <f t="shared" si="962"/>
        <v>0</v>
      </c>
      <c r="S1342" s="287">
        <f t="shared" si="962"/>
        <v>0</v>
      </c>
      <c r="T1342" s="213"/>
      <c r="U1342" s="97">
        <f t="shared" si="953"/>
        <v>0</v>
      </c>
    </row>
    <row r="1343" spans="1:21" s="98" customFormat="1" ht="20.25" hidden="1" customHeight="1" x14ac:dyDescent="0.25">
      <c r="A1343" s="166" t="s">
        <v>338</v>
      </c>
      <c r="B1343" s="166"/>
      <c r="C1343" s="166"/>
      <c r="D1343" s="166"/>
      <c r="E1343" s="166"/>
      <c r="F1343" s="182" t="e">
        <f>+#REF!+#REF!+#REF!</f>
        <v>#REF!</v>
      </c>
      <c r="G1343" s="182" t="e">
        <f>+#REF!+#REF!+Q1343+R1343+S1343+#REF!</f>
        <v>#REF!</v>
      </c>
      <c r="H1343" s="183" t="e">
        <f>+#REF!+#REF!+#REF!+#REF!+#REF!</f>
        <v>#REF!</v>
      </c>
      <c r="I1343" s="108"/>
      <c r="J1343" s="105"/>
      <c r="K1343" s="116"/>
      <c r="L1343" s="116"/>
      <c r="M1343" s="116"/>
      <c r="N1343" s="155">
        <v>321190</v>
      </c>
      <c r="O1343" s="156" t="s">
        <v>45</v>
      </c>
      <c r="P1343" s="157" t="s">
        <v>142</v>
      </c>
      <c r="Q1343" s="289"/>
      <c r="R1343" s="289"/>
      <c r="S1343" s="289">
        <f>+Q1343+R1343</f>
        <v>0</v>
      </c>
      <c r="T1343" s="213"/>
      <c r="U1343" s="97">
        <f t="shared" si="953"/>
        <v>0</v>
      </c>
    </row>
    <row r="1344" spans="1:21" s="98" customFormat="1" ht="20.25" hidden="1" customHeight="1" x14ac:dyDescent="0.25">
      <c r="A1344" s="166" t="s">
        <v>338</v>
      </c>
      <c r="B1344" s="166"/>
      <c r="C1344" s="166"/>
      <c r="D1344" s="180" t="s">
        <v>379</v>
      </c>
      <c r="E1344" s="180" t="s">
        <v>380</v>
      </c>
      <c r="F1344" s="182" t="e">
        <f>+#REF!+#REF!+#REF!</f>
        <v>#REF!</v>
      </c>
      <c r="G1344" s="182" t="e">
        <f>+#REF!+#REF!+Q1344+R1344+S1344+#REF!</f>
        <v>#REF!</v>
      </c>
      <c r="H1344" s="183" t="e">
        <f>+#REF!+#REF!+#REF!+#REF!+#REF!</f>
        <v>#REF!</v>
      </c>
      <c r="I1344" s="108"/>
      <c r="J1344" s="105"/>
      <c r="K1344" s="116"/>
      <c r="L1344" s="116">
        <v>3212</v>
      </c>
      <c r="M1344" s="121"/>
      <c r="N1344" s="121"/>
      <c r="O1344" s="10" t="s">
        <v>45</v>
      </c>
      <c r="P1344" s="111" t="s">
        <v>143</v>
      </c>
      <c r="Q1344" s="286">
        <f t="shared" ref="Q1344:R1344" si="963">Q1345+Q1347</f>
        <v>500</v>
      </c>
      <c r="R1344" s="286">
        <f t="shared" si="963"/>
        <v>0</v>
      </c>
      <c r="S1344" s="286">
        <f t="shared" ref="S1344" si="964">S1345+S1347</f>
        <v>500</v>
      </c>
      <c r="T1344" s="213"/>
      <c r="U1344" s="97">
        <f t="shared" si="953"/>
        <v>0</v>
      </c>
    </row>
    <row r="1345" spans="1:21" s="98" customFormat="1" ht="20.25" hidden="1" customHeight="1" x14ac:dyDescent="0.25">
      <c r="A1345" s="167" t="s">
        <v>338</v>
      </c>
      <c r="B1345" s="167"/>
      <c r="C1345" s="167"/>
      <c r="D1345" s="167"/>
      <c r="E1345" s="180" t="s">
        <v>380</v>
      </c>
      <c r="F1345" s="182" t="e">
        <f>+#REF!+#REF!+#REF!</f>
        <v>#REF!</v>
      </c>
      <c r="G1345" s="182" t="e">
        <f>+#REF!+#REF!+Q1345+R1345+S1345+#REF!</f>
        <v>#REF!</v>
      </c>
      <c r="H1345" s="183" t="e">
        <f>+#REF!+#REF!+#REF!+#REF!+#REF!</f>
        <v>#REF!</v>
      </c>
      <c r="I1345" s="108"/>
      <c r="J1345" s="115"/>
      <c r="K1345" s="115"/>
      <c r="L1345" s="115"/>
      <c r="M1345" s="176">
        <v>32121</v>
      </c>
      <c r="N1345" s="177"/>
      <c r="O1345" s="178" t="s">
        <v>45</v>
      </c>
      <c r="P1345" s="177" t="s">
        <v>144</v>
      </c>
      <c r="Q1345" s="287">
        <f t="shared" ref="Q1345:S1345" si="965">Q1346</f>
        <v>500</v>
      </c>
      <c r="R1345" s="287">
        <f t="shared" si="965"/>
        <v>0</v>
      </c>
      <c r="S1345" s="287">
        <f t="shared" si="965"/>
        <v>500</v>
      </c>
      <c r="T1345" s="213"/>
      <c r="U1345" s="97">
        <f t="shared" si="953"/>
        <v>0</v>
      </c>
    </row>
    <row r="1346" spans="1:21" s="98" customFormat="1" ht="20.25" hidden="1" customHeight="1" x14ac:dyDescent="0.25">
      <c r="A1346" s="166" t="s">
        <v>338</v>
      </c>
      <c r="B1346" s="166"/>
      <c r="C1346" s="166"/>
      <c r="D1346" s="166"/>
      <c r="E1346" s="166"/>
      <c r="F1346" s="182" t="e">
        <f>+#REF!+#REF!+#REF!</f>
        <v>#REF!</v>
      </c>
      <c r="G1346" s="182" t="e">
        <f>+#REF!+#REF!+Q1346+R1346+S1346+#REF!</f>
        <v>#REF!</v>
      </c>
      <c r="H1346" s="183" t="e">
        <f>+#REF!+#REF!+#REF!+#REF!+#REF!</f>
        <v>#REF!</v>
      </c>
      <c r="I1346" s="108"/>
      <c r="J1346" s="105"/>
      <c r="K1346" s="108"/>
      <c r="L1346" s="116"/>
      <c r="M1346" s="108"/>
      <c r="N1346" s="155">
        <v>321210</v>
      </c>
      <c r="O1346" s="156" t="s">
        <v>45</v>
      </c>
      <c r="P1346" s="157" t="s">
        <v>144</v>
      </c>
      <c r="Q1346" s="289">
        <v>500</v>
      </c>
      <c r="R1346" s="289">
        <v>0</v>
      </c>
      <c r="S1346" s="289">
        <f>+Q1346+R1346</f>
        <v>500</v>
      </c>
      <c r="T1346" s="213"/>
      <c r="U1346" s="97">
        <f t="shared" si="953"/>
        <v>0</v>
      </c>
    </row>
    <row r="1347" spans="1:21" s="98" customFormat="1" ht="20.25" hidden="1" customHeight="1" x14ac:dyDescent="0.25">
      <c r="A1347" s="167" t="s">
        <v>338</v>
      </c>
      <c r="B1347" s="167"/>
      <c r="C1347" s="167"/>
      <c r="D1347" s="167"/>
      <c r="E1347" s="180" t="s">
        <v>380</v>
      </c>
      <c r="F1347" s="182" t="e">
        <f>+#REF!+#REF!+#REF!</f>
        <v>#REF!</v>
      </c>
      <c r="G1347" s="182" t="e">
        <f>+#REF!+#REF!+Q1347+R1347+S1347+#REF!</f>
        <v>#REF!</v>
      </c>
      <c r="H1347" s="183" t="e">
        <f>+#REF!+#REF!+#REF!+#REF!+#REF!</f>
        <v>#REF!</v>
      </c>
      <c r="I1347" s="108"/>
      <c r="J1347" s="115"/>
      <c r="K1347" s="115"/>
      <c r="L1347" s="115"/>
      <c r="M1347" s="176">
        <v>32123</v>
      </c>
      <c r="N1347" s="177"/>
      <c r="O1347" s="178" t="s">
        <v>45</v>
      </c>
      <c r="P1347" s="177" t="s">
        <v>258</v>
      </c>
      <c r="Q1347" s="287">
        <f t="shared" ref="Q1347:S1347" si="966">Q1348</f>
        <v>0</v>
      </c>
      <c r="R1347" s="287">
        <f t="shared" si="966"/>
        <v>0</v>
      </c>
      <c r="S1347" s="287">
        <f t="shared" si="966"/>
        <v>0</v>
      </c>
      <c r="T1347" s="213"/>
      <c r="U1347" s="97">
        <f t="shared" si="953"/>
        <v>0</v>
      </c>
    </row>
    <row r="1348" spans="1:21" s="98" customFormat="1" ht="20.25" hidden="1" customHeight="1" x14ac:dyDescent="0.25">
      <c r="A1348" s="166" t="s">
        <v>338</v>
      </c>
      <c r="B1348" s="166"/>
      <c r="C1348" s="166"/>
      <c r="D1348" s="166"/>
      <c r="E1348" s="166"/>
      <c r="F1348" s="182" t="e">
        <f>+#REF!+#REF!+#REF!</f>
        <v>#REF!</v>
      </c>
      <c r="G1348" s="182" t="e">
        <f>+#REF!+#REF!+Q1348+R1348+S1348+#REF!</f>
        <v>#REF!</v>
      </c>
      <c r="H1348" s="183" t="e">
        <f>+#REF!+#REF!+#REF!+#REF!+#REF!</f>
        <v>#REF!</v>
      </c>
      <c r="I1348" s="108"/>
      <c r="J1348" s="105"/>
      <c r="K1348" s="108"/>
      <c r="L1348" s="116"/>
      <c r="M1348" s="108"/>
      <c r="N1348" s="155">
        <v>321230</v>
      </c>
      <c r="O1348" s="156" t="s">
        <v>45</v>
      </c>
      <c r="P1348" s="157" t="s">
        <v>258</v>
      </c>
      <c r="Q1348" s="289">
        <v>0</v>
      </c>
      <c r="R1348" s="289"/>
      <c r="S1348" s="289">
        <f>+Q1348+R1348</f>
        <v>0</v>
      </c>
      <c r="T1348" s="213"/>
      <c r="U1348" s="97">
        <f t="shared" si="953"/>
        <v>0</v>
      </c>
    </row>
    <row r="1349" spans="1:21" s="98" customFormat="1" ht="20.25" hidden="1" customHeight="1" x14ac:dyDescent="0.25">
      <c r="A1349" s="166" t="s">
        <v>338</v>
      </c>
      <c r="B1349" s="166"/>
      <c r="C1349" s="166"/>
      <c r="D1349" s="180" t="s">
        <v>379</v>
      </c>
      <c r="E1349" s="180" t="s">
        <v>380</v>
      </c>
      <c r="F1349" s="182" t="e">
        <f>+#REF!+#REF!+#REF!</f>
        <v>#REF!</v>
      </c>
      <c r="G1349" s="182" t="e">
        <f>+#REF!+#REF!+Q1349+R1349+S1349+#REF!</f>
        <v>#REF!</v>
      </c>
      <c r="H1349" s="183" t="e">
        <f>+#REF!+#REF!+#REF!+#REF!+#REF!</f>
        <v>#REF!</v>
      </c>
      <c r="I1349" s="108"/>
      <c r="J1349" s="105"/>
      <c r="K1349" s="108"/>
      <c r="L1349" s="116">
        <v>3213</v>
      </c>
      <c r="M1349" s="105"/>
      <c r="N1349" s="105"/>
      <c r="O1349" s="10" t="s">
        <v>45</v>
      </c>
      <c r="P1349" s="109" t="s">
        <v>146</v>
      </c>
      <c r="Q1349" s="286">
        <f t="shared" ref="Q1349:R1349" si="967">Q1350+Q1352</f>
        <v>500</v>
      </c>
      <c r="R1349" s="286">
        <f t="shared" si="967"/>
        <v>0</v>
      </c>
      <c r="S1349" s="286">
        <f t="shared" ref="S1349" si="968">S1350+S1352</f>
        <v>500</v>
      </c>
      <c r="T1349" s="213"/>
      <c r="U1349" s="97">
        <f t="shared" si="953"/>
        <v>0</v>
      </c>
    </row>
    <row r="1350" spans="1:21" s="98" customFormat="1" ht="20.25" hidden="1" customHeight="1" x14ac:dyDescent="0.25">
      <c r="A1350" s="167" t="s">
        <v>338</v>
      </c>
      <c r="B1350" s="167"/>
      <c r="C1350" s="167"/>
      <c r="D1350" s="167"/>
      <c r="E1350" s="180" t="s">
        <v>380</v>
      </c>
      <c r="F1350" s="182" t="e">
        <f>+#REF!+#REF!+#REF!</f>
        <v>#REF!</v>
      </c>
      <c r="G1350" s="182" t="e">
        <f>+#REF!+#REF!+Q1350+R1350+S1350+#REF!</f>
        <v>#REF!</v>
      </c>
      <c r="H1350" s="183" t="e">
        <f>+#REF!+#REF!+#REF!+#REF!+#REF!</f>
        <v>#REF!</v>
      </c>
      <c r="I1350" s="108"/>
      <c r="J1350" s="115"/>
      <c r="K1350" s="115"/>
      <c r="L1350" s="115"/>
      <c r="M1350" s="176">
        <v>32131</v>
      </c>
      <c r="N1350" s="177"/>
      <c r="O1350" s="178" t="s">
        <v>45</v>
      </c>
      <c r="P1350" s="177" t="s">
        <v>147</v>
      </c>
      <c r="Q1350" s="287">
        <f t="shared" ref="Q1350:S1350" si="969">Q1351</f>
        <v>500</v>
      </c>
      <c r="R1350" s="287">
        <f t="shared" si="969"/>
        <v>0</v>
      </c>
      <c r="S1350" s="287">
        <f t="shared" si="969"/>
        <v>500</v>
      </c>
      <c r="T1350" s="213"/>
      <c r="U1350" s="97">
        <f t="shared" si="953"/>
        <v>0</v>
      </c>
    </row>
    <row r="1351" spans="1:21" s="98" customFormat="1" ht="20.25" hidden="1" customHeight="1" x14ac:dyDescent="0.25">
      <c r="A1351" s="166" t="s">
        <v>338</v>
      </c>
      <c r="B1351" s="166"/>
      <c r="C1351" s="166"/>
      <c r="D1351" s="166"/>
      <c r="E1351" s="166"/>
      <c r="F1351" s="182" t="e">
        <f>+#REF!+#REF!+#REF!</f>
        <v>#REF!</v>
      </c>
      <c r="G1351" s="182" t="e">
        <f>+#REF!+#REF!+Q1351+R1351+S1351+#REF!</f>
        <v>#REF!</v>
      </c>
      <c r="H1351" s="183" t="e">
        <f>+#REF!+#REF!+#REF!+#REF!+#REF!</f>
        <v>#REF!</v>
      </c>
      <c r="I1351" s="108"/>
      <c r="J1351" s="105"/>
      <c r="K1351" s="105"/>
      <c r="L1351" s="121"/>
      <c r="M1351" s="111"/>
      <c r="N1351" s="155">
        <v>321310</v>
      </c>
      <c r="O1351" s="156" t="s">
        <v>45</v>
      </c>
      <c r="P1351" s="157" t="s">
        <v>259</v>
      </c>
      <c r="Q1351" s="289">
        <v>500</v>
      </c>
      <c r="R1351" s="306">
        <v>0</v>
      </c>
      <c r="S1351" s="289">
        <f>+Q1351+R1351</f>
        <v>500</v>
      </c>
      <c r="T1351" s="213"/>
      <c r="U1351" s="97">
        <f t="shared" si="953"/>
        <v>0</v>
      </c>
    </row>
    <row r="1352" spans="1:21" s="98" customFormat="1" ht="20.25" hidden="1" customHeight="1" x14ac:dyDescent="0.25">
      <c r="A1352" s="167" t="s">
        <v>338</v>
      </c>
      <c r="B1352" s="167"/>
      <c r="C1352" s="167"/>
      <c r="D1352" s="167"/>
      <c r="E1352" s="180" t="s">
        <v>380</v>
      </c>
      <c r="F1352" s="182" t="e">
        <f>+#REF!+#REF!+#REF!</f>
        <v>#REF!</v>
      </c>
      <c r="G1352" s="182" t="e">
        <f>+#REF!+#REF!+Q1352+R1352+S1352+#REF!</f>
        <v>#REF!</v>
      </c>
      <c r="H1352" s="183" t="e">
        <f>+#REF!+#REF!+#REF!+#REF!+#REF!</f>
        <v>#REF!</v>
      </c>
      <c r="I1352" s="108"/>
      <c r="J1352" s="115"/>
      <c r="K1352" s="115"/>
      <c r="L1352" s="115"/>
      <c r="M1352" s="176">
        <v>32132</v>
      </c>
      <c r="N1352" s="177"/>
      <c r="O1352" s="178" t="s">
        <v>45</v>
      </c>
      <c r="P1352" s="177" t="s">
        <v>150</v>
      </c>
      <c r="Q1352" s="287">
        <f t="shared" ref="Q1352:S1352" si="970">Q1353</f>
        <v>0</v>
      </c>
      <c r="R1352" s="287">
        <f t="shared" si="970"/>
        <v>0</v>
      </c>
      <c r="S1352" s="287">
        <f t="shared" si="970"/>
        <v>0</v>
      </c>
      <c r="T1352" s="213"/>
      <c r="U1352" s="97">
        <f t="shared" si="953"/>
        <v>0</v>
      </c>
    </row>
    <row r="1353" spans="1:21" s="98" customFormat="1" ht="20.25" hidden="1" customHeight="1" x14ac:dyDescent="0.25">
      <c r="A1353" s="166" t="s">
        <v>338</v>
      </c>
      <c r="B1353" s="166"/>
      <c r="C1353" s="166"/>
      <c r="D1353" s="166"/>
      <c r="E1353" s="166"/>
      <c r="F1353" s="182" t="e">
        <f>+#REF!+#REF!+#REF!</f>
        <v>#REF!</v>
      </c>
      <c r="G1353" s="182" t="e">
        <f>+#REF!+#REF!+Q1353+R1353+S1353+#REF!</f>
        <v>#REF!</v>
      </c>
      <c r="H1353" s="183" t="e">
        <f>+#REF!+#REF!+#REF!+#REF!+#REF!</f>
        <v>#REF!</v>
      </c>
      <c r="I1353" s="108"/>
      <c r="J1353" s="105"/>
      <c r="K1353" s="105"/>
      <c r="L1353" s="121"/>
      <c r="M1353" s="111"/>
      <c r="N1353" s="155">
        <v>321320</v>
      </c>
      <c r="O1353" s="156" t="s">
        <v>45</v>
      </c>
      <c r="P1353" s="157" t="s">
        <v>150</v>
      </c>
      <c r="Q1353" s="289">
        <v>0</v>
      </c>
      <c r="R1353" s="306">
        <v>0</v>
      </c>
      <c r="S1353" s="289">
        <f>+Q1353+R1353</f>
        <v>0</v>
      </c>
      <c r="T1353" s="213"/>
      <c r="U1353" s="97">
        <f t="shared" si="953"/>
        <v>0</v>
      </c>
    </row>
    <row r="1354" spans="1:21" s="194" customFormat="1" ht="20.25" hidden="1" customHeight="1" x14ac:dyDescent="0.25">
      <c r="A1354" s="172" t="s">
        <v>338</v>
      </c>
      <c r="B1354" s="172"/>
      <c r="C1354" s="195" t="s">
        <v>376</v>
      </c>
      <c r="D1354" s="195" t="s">
        <v>379</v>
      </c>
      <c r="E1354" s="195" t="s">
        <v>380</v>
      </c>
      <c r="F1354" s="187" t="e">
        <f>+#REF!+#REF!+#REF!</f>
        <v>#REF!</v>
      </c>
      <c r="G1354" s="187" t="e">
        <f>+#REF!+#REF!+Q1354+R1354+S1354+#REF!</f>
        <v>#REF!</v>
      </c>
      <c r="H1354" s="188" t="e">
        <f>+#REF!+#REF!+#REF!+#REF!+#REF!</f>
        <v>#REF!</v>
      </c>
      <c r="I1354" s="108"/>
      <c r="J1354" s="115"/>
      <c r="K1354" s="115">
        <v>322</v>
      </c>
      <c r="L1354" s="115"/>
      <c r="M1354" s="115"/>
      <c r="N1354" s="116"/>
      <c r="O1354" s="10" t="s">
        <v>45</v>
      </c>
      <c r="P1354" s="111" t="s">
        <v>151</v>
      </c>
      <c r="Q1354" s="286">
        <f t="shared" ref="Q1354:S1356" si="971">Q1355</f>
        <v>0</v>
      </c>
      <c r="R1354" s="286">
        <f t="shared" si="971"/>
        <v>0</v>
      </c>
      <c r="S1354" s="286">
        <f t="shared" si="971"/>
        <v>0</v>
      </c>
      <c r="T1354" s="213"/>
      <c r="U1354" s="97">
        <f t="shared" si="953"/>
        <v>0</v>
      </c>
    </row>
    <row r="1355" spans="1:21" s="98" customFormat="1" ht="20.25" hidden="1" customHeight="1" x14ac:dyDescent="0.25">
      <c r="A1355" s="166" t="s">
        <v>338</v>
      </c>
      <c r="B1355" s="166"/>
      <c r="C1355" s="166"/>
      <c r="D1355" s="180" t="s">
        <v>379</v>
      </c>
      <c r="E1355" s="180" t="s">
        <v>380</v>
      </c>
      <c r="F1355" s="182" t="e">
        <f>+#REF!+#REF!+#REF!</f>
        <v>#REF!</v>
      </c>
      <c r="G1355" s="182" t="e">
        <f>+#REF!+#REF!+Q1355+R1355+S1355+#REF!</f>
        <v>#REF!</v>
      </c>
      <c r="H1355" s="183" t="e">
        <f>+#REF!+#REF!+#REF!+#REF!+#REF!</f>
        <v>#REF!</v>
      </c>
      <c r="I1355" s="108"/>
      <c r="J1355" s="108"/>
      <c r="K1355" s="108"/>
      <c r="L1355" s="116">
        <v>3221</v>
      </c>
      <c r="M1355" s="108"/>
      <c r="N1355" s="108"/>
      <c r="O1355" s="10" t="s">
        <v>45</v>
      </c>
      <c r="P1355" s="109" t="s">
        <v>152</v>
      </c>
      <c r="Q1355" s="286">
        <f t="shared" si="971"/>
        <v>0</v>
      </c>
      <c r="R1355" s="286">
        <f t="shared" si="971"/>
        <v>0</v>
      </c>
      <c r="S1355" s="286">
        <f t="shared" si="971"/>
        <v>0</v>
      </c>
      <c r="T1355" s="213"/>
      <c r="U1355" s="97">
        <f t="shared" si="953"/>
        <v>0</v>
      </c>
    </row>
    <row r="1356" spans="1:21" s="98" customFormat="1" ht="20.25" hidden="1" customHeight="1" x14ac:dyDescent="0.25">
      <c r="A1356" s="167" t="s">
        <v>338</v>
      </c>
      <c r="B1356" s="167"/>
      <c r="C1356" s="167"/>
      <c r="D1356" s="167"/>
      <c r="E1356" s="180" t="s">
        <v>380</v>
      </c>
      <c r="F1356" s="182" t="e">
        <f>+#REF!+#REF!+#REF!</f>
        <v>#REF!</v>
      </c>
      <c r="G1356" s="182" t="e">
        <f>+#REF!+#REF!+Q1356+R1356+S1356+#REF!</f>
        <v>#REF!</v>
      </c>
      <c r="H1356" s="183" t="e">
        <f>+#REF!+#REF!+#REF!+#REF!+#REF!</f>
        <v>#REF!</v>
      </c>
      <c r="I1356" s="108"/>
      <c r="J1356" s="115"/>
      <c r="K1356" s="115"/>
      <c r="L1356" s="115"/>
      <c r="M1356" s="176">
        <v>32211</v>
      </c>
      <c r="N1356" s="177"/>
      <c r="O1356" s="178" t="s">
        <v>45</v>
      </c>
      <c r="P1356" s="177" t="s">
        <v>153</v>
      </c>
      <c r="Q1356" s="287">
        <f t="shared" si="971"/>
        <v>0</v>
      </c>
      <c r="R1356" s="287">
        <f t="shared" si="971"/>
        <v>0</v>
      </c>
      <c r="S1356" s="287">
        <f t="shared" si="971"/>
        <v>0</v>
      </c>
      <c r="T1356" s="213"/>
      <c r="U1356" s="97">
        <f t="shared" si="953"/>
        <v>0</v>
      </c>
    </row>
    <row r="1357" spans="1:21" s="98" customFormat="1" ht="20.25" hidden="1" customHeight="1" x14ac:dyDescent="0.25">
      <c r="A1357" s="166" t="s">
        <v>338</v>
      </c>
      <c r="B1357" s="166"/>
      <c r="C1357" s="166"/>
      <c r="D1357" s="166"/>
      <c r="E1357" s="166"/>
      <c r="F1357" s="182" t="e">
        <f>+#REF!+#REF!+#REF!</f>
        <v>#REF!</v>
      </c>
      <c r="G1357" s="182" t="e">
        <f>+#REF!+#REF!+Q1357+R1357+S1357+#REF!</f>
        <v>#REF!</v>
      </c>
      <c r="H1357" s="183" t="e">
        <f>+#REF!+#REF!+#REF!+#REF!+#REF!</f>
        <v>#REF!</v>
      </c>
      <c r="I1357" s="108"/>
      <c r="J1357" s="108"/>
      <c r="K1357" s="108"/>
      <c r="L1357" s="116"/>
      <c r="M1357" s="111"/>
      <c r="N1357" s="155">
        <v>322110</v>
      </c>
      <c r="O1357" s="156" t="s">
        <v>45</v>
      </c>
      <c r="P1357" s="157" t="s">
        <v>153</v>
      </c>
      <c r="Q1357" s="289">
        <v>0</v>
      </c>
      <c r="R1357" s="289"/>
      <c r="S1357" s="289">
        <f>+Q1357+R1357</f>
        <v>0</v>
      </c>
      <c r="T1357" s="213"/>
      <c r="U1357" s="97">
        <f t="shared" si="953"/>
        <v>0</v>
      </c>
    </row>
    <row r="1358" spans="1:21" s="194" customFormat="1" ht="20.25" hidden="1" customHeight="1" x14ac:dyDescent="0.25">
      <c r="A1358" s="172" t="s">
        <v>338</v>
      </c>
      <c r="B1358" s="172"/>
      <c r="C1358" s="195" t="s">
        <v>376</v>
      </c>
      <c r="D1358" s="195" t="s">
        <v>379</v>
      </c>
      <c r="E1358" s="195" t="s">
        <v>380</v>
      </c>
      <c r="F1358" s="187" t="e">
        <f>+#REF!+#REF!+#REF!</f>
        <v>#REF!</v>
      </c>
      <c r="G1358" s="187" t="e">
        <f>+#REF!+#REF!+Q1358+R1358+S1358+#REF!</f>
        <v>#REF!</v>
      </c>
      <c r="H1358" s="188" t="e">
        <f>+#REF!+#REF!+#REF!+#REF!+#REF!</f>
        <v>#REF!</v>
      </c>
      <c r="I1358" s="108"/>
      <c r="J1358" s="115"/>
      <c r="K1358" s="115">
        <v>323</v>
      </c>
      <c r="L1358" s="115"/>
      <c r="M1358" s="115"/>
      <c r="N1358" s="116"/>
      <c r="O1358" s="10" t="s">
        <v>45</v>
      </c>
      <c r="P1358" s="111" t="s">
        <v>182</v>
      </c>
      <c r="Q1358" s="286">
        <f t="shared" ref="Q1358:S1360" si="972">Q1359</f>
        <v>1000</v>
      </c>
      <c r="R1358" s="286">
        <f t="shared" si="972"/>
        <v>0</v>
      </c>
      <c r="S1358" s="286">
        <f t="shared" si="972"/>
        <v>1000</v>
      </c>
      <c r="T1358" s="213"/>
      <c r="U1358" s="97">
        <f t="shared" si="953"/>
        <v>0</v>
      </c>
    </row>
    <row r="1359" spans="1:21" s="98" customFormat="1" ht="20.25" hidden="1" customHeight="1" x14ac:dyDescent="0.25">
      <c r="A1359" s="166" t="s">
        <v>338</v>
      </c>
      <c r="B1359" s="166"/>
      <c r="C1359" s="166"/>
      <c r="D1359" s="180" t="s">
        <v>379</v>
      </c>
      <c r="E1359" s="180" t="s">
        <v>380</v>
      </c>
      <c r="F1359" s="182" t="e">
        <f>+#REF!+#REF!+#REF!</f>
        <v>#REF!</v>
      </c>
      <c r="G1359" s="182" t="e">
        <f>+#REF!+#REF!+Q1359+R1359+S1359+#REF!</f>
        <v>#REF!</v>
      </c>
      <c r="H1359" s="183" t="e">
        <f>+#REF!+#REF!+#REF!+#REF!+#REF!</f>
        <v>#REF!</v>
      </c>
      <c r="I1359" s="108"/>
      <c r="J1359" s="108"/>
      <c r="K1359" s="108"/>
      <c r="L1359" s="116">
        <v>3237</v>
      </c>
      <c r="M1359" s="108"/>
      <c r="N1359" s="108"/>
      <c r="O1359" s="10" t="s">
        <v>45</v>
      </c>
      <c r="P1359" s="109" t="s">
        <v>206</v>
      </c>
      <c r="Q1359" s="286">
        <f t="shared" si="972"/>
        <v>1000</v>
      </c>
      <c r="R1359" s="286">
        <f t="shared" si="972"/>
        <v>0</v>
      </c>
      <c r="S1359" s="286">
        <f t="shared" si="972"/>
        <v>1000</v>
      </c>
      <c r="T1359" s="213"/>
      <c r="U1359" s="97">
        <f t="shared" si="953"/>
        <v>0</v>
      </c>
    </row>
    <row r="1360" spans="1:21" s="98" customFormat="1" ht="20.25" hidden="1" customHeight="1" x14ac:dyDescent="0.25">
      <c r="A1360" s="167" t="s">
        <v>338</v>
      </c>
      <c r="B1360" s="167"/>
      <c r="C1360" s="167"/>
      <c r="D1360" s="167"/>
      <c r="E1360" s="180" t="s">
        <v>380</v>
      </c>
      <c r="F1360" s="182" t="e">
        <f>+#REF!+#REF!+#REF!</f>
        <v>#REF!</v>
      </c>
      <c r="G1360" s="182" t="e">
        <f>+#REF!+#REF!+Q1360+R1360+S1360+#REF!</f>
        <v>#REF!</v>
      </c>
      <c r="H1360" s="183" t="e">
        <f>+#REF!+#REF!+#REF!+#REF!+#REF!</f>
        <v>#REF!</v>
      </c>
      <c r="I1360" s="108"/>
      <c r="J1360" s="115"/>
      <c r="K1360" s="115"/>
      <c r="L1360" s="115"/>
      <c r="M1360" s="176">
        <v>32379</v>
      </c>
      <c r="N1360" s="177"/>
      <c r="O1360" s="178" t="s">
        <v>45</v>
      </c>
      <c r="P1360" s="177" t="s">
        <v>209</v>
      </c>
      <c r="Q1360" s="287">
        <f t="shared" si="972"/>
        <v>1000</v>
      </c>
      <c r="R1360" s="287">
        <f t="shared" si="972"/>
        <v>0</v>
      </c>
      <c r="S1360" s="287">
        <f t="shared" si="972"/>
        <v>1000</v>
      </c>
      <c r="T1360" s="213"/>
      <c r="U1360" s="97">
        <f t="shared" si="953"/>
        <v>0</v>
      </c>
    </row>
    <row r="1361" spans="1:21" s="98" customFormat="1" ht="20.25" hidden="1" customHeight="1" x14ac:dyDescent="0.25">
      <c r="A1361" s="166" t="s">
        <v>338</v>
      </c>
      <c r="B1361" s="166"/>
      <c r="C1361" s="166"/>
      <c r="D1361" s="166"/>
      <c r="E1361" s="166"/>
      <c r="F1361" s="182" t="e">
        <f>+#REF!+#REF!+#REF!</f>
        <v>#REF!</v>
      </c>
      <c r="G1361" s="182" t="e">
        <f>+#REF!+#REF!+Q1361+R1361+S1361+#REF!</f>
        <v>#REF!</v>
      </c>
      <c r="H1361" s="183" t="e">
        <f>+#REF!+#REF!+#REF!+#REF!+#REF!</f>
        <v>#REF!</v>
      </c>
      <c r="I1361" s="108"/>
      <c r="J1361" s="123"/>
      <c r="K1361" s="123"/>
      <c r="L1361" s="116"/>
      <c r="M1361" s="128"/>
      <c r="N1361" s="155">
        <v>323790</v>
      </c>
      <c r="O1361" s="156" t="s">
        <v>45</v>
      </c>
      <c r="P1361" s="157" t="s">
        <v>209</v>
      </c>
      <c r="Q1361" s="289">
        <v>1000</v>
      </c>
      <c r="R1361" s="289">
        <v>0</v>
      </c>
      <c r="S1361" s="289">
        <f>+Q1361+R1361</f>
        <v>1000</v>
      </c>
      <c r="T1361" s="213"/>
      <c r="U1361" s="97">
        <f t="shared" si="953"/>
        <v>0</v>
      </c>
    </row>
    <row r="1362" spans="1:21" s="321" customFormat="1" ht="25.5" hidden="1" x14ac:dyDescent="0.25">
      <c r="A1362" s="316"/>
      <c r="B1362" s="316"/>
      <c r="C1362" s="316"/>
      <c r="D1362" s="316"/>
      <c r="E1362" s="316"/>
      <c r="F1362" s="317"/>
      <c r="G1362" s="317"/>
      <c r="H1362" s="318"/>
      <c r="I1362" s="322"/>
      <c r="J1362" s="326">
        <v>37</v>
      </c>
      <c r="K1362" s="322"/>
      <c r="L1362" s="322"/>
      <c r="M1362" s="219"/>
      <c r="N1362" s="217"/>
      <c r="O1362" s="10" t="s">
        <v>45</v>
      </c>
      <c r="P1362" s="232" t="s">
        <v>9</v>
      </c>
      <c r="Q1362" s="290">
        <f>Q1363</f>
        <v>0</v>
      </c>
      <c r="R1362" s="290">
        <f t="shared" ref="R1362:S1362" si="973">R1363</f>
        <v>0</v>
      </c>
      <c r="S1362" s="290">
        <f t="shared" si="973"/>
        <v>0</v>
      </c>
      <c r="T1362" s="315"/>
      <c r="U1362" s="97">
        <f t="shared" si="953"/>
        <v>0</v>
      </c>
    </row>
    <row r="1363" spans="1:21" s="321" customFormat="1" ht="20.25" hidden="1" customHeight="1" x14ac:dyDescent="0.25">
      <c r="A1363" s="316"/>
      <c r="B1363" s="316"/>
      <c r="C1363" s="316"/>
      <c r="D1363" s="316"/>
      <c r="E1363" s="316"/>
      <c r="F1363" s="317"/>
      <c r="G1363" s="317"/>
      <c r="H1363" s="318"/>
      <c r="I1363" s="322"/>
      <c r="J1363" s="322"/>
      <c r="K1363" s="327">
        <v>372</v>
      </c>
      <c r="L1363" s="322"/>
      <c r="M1363" s="219"/>
      <c r="N1363" s="217"/>
      <c r="O1363" s="10" t="s">
        <v>45</v>
      </c>
      <c r="P1363" s="111" t="s">
        <v>498</v>
      </c>
      <c r="Q1363" s="290">
        <f>Q1364</f>
        <v>0</v>
      </c>
      <c r="R1363" s="290">
        <f t="shared" ref="R1363:S1363" si="974">R1364</f>
        <v>0</v>
      </c>
      <c r="S1363" s="290">
        <f t="shared" si="974"/>
        <v>0</v>
      </c>
      <c r="T1363" s="315"/>
      <c r="U1363" s="97">
        <f t="shared" ref="U1363:U1366" si="975">Q1363-S1363</f>
        <v>0</v>
      </c>
    </row>
    <row r="1364" spans="1:21" s="321" customFormat="1" ht="20.25" hidden="1" customHeight="1" x14ac:dyDescent="0.25">
      <c r="A1364" s="316"/>
      <c r="B1364" s="316"/>
      <c r="C1364" s="316"/>
      <c r="D1364" s="316"/>
      <c r="E1364" s="316"/>
      <c r="F1364" s="317"/>
      <c r="G1364" s="317"/>
      <c r="H1364" s="318"/>
      <c r="I1364" s="322"/>
      <c r="J1364" s="322"/>
      <c r="K1364" s="322"/>
      <c r="L1364" s="324">
        <v>3721</v>
      </c>
      <c r="M1364" s="177"/>
      <c r="N1364" s="222"/>
      <c r="O1364" s="178" t="s">
        <v>45</v>
      </c>
      <c r="P1364" s="177" t="s">
        <v>499</v>
      </c>
      <c r="Q1364" s="287">
        <f>Q1365</f>
        <v>0</v>
      </c>
      <c r="R1364" s="287">
        <f t="shared" ref="R1364:S1364" si="976">R1365</f>
        <v>0</v>
      </c>
      <c r="S1364" s="287">
        <f t="shared" si="976"/>
        <v>0</v>
      </c>
      <c r="T1364" s="315"/>
      <c r="U1364" s="97">
        <f t="shared" si="975"/>
        <v>0</v>
      </c>
    </row>
    <row r="1365" spans="1:21" s="321" customFormat="1" ht="20.25" hidden="1" customHeight="1" x14ac:dyDescent="0.25">
      <c r="A1365" s="316"/>
      <c r="B1365" s="316"/>
      <c r="C1365" s="316"/>
      <c r="D1365" s="316"/>
      <c r="E1365" s="316"/>
      <c r="F1365" s="317"/>
      <c r="G1365" s="317"/>
      <c r="H1365" s="318"/>
      <c r="I1365" s="322"/>
      <c r="J1365" s="322"/>
      <c r="K1365" s="322"/>
      <c r="L1365" s="322"/>
      <c r="M1365" s="323">
        <v>37215</v>
      </c>
      <c r="N1365" s="155"/>
      <c r="O1365" s="156" t="s">
        <v>45</v>
      </c>
      <c r="P1365" s="157" t="s">
        <v>250</v>
      </c>
      <c r="Q1365" s="289">
        <v>0</v>
      </c>
      <c r="R1365" s="289">
        <v>0</v>
      </c>
      <c r="S1365" s="289">
        <f>+Q1365+R1365</f>
        <v>0</v>
      </c>
      <c r="T1365" s="315"/>
      <c r="U1365" s="97">
        <f t="shared" si="975"/>
        <v>0</v>
      </c>
    </row>
    <row r="1366" spans="1:21" s="321" customFormat="1" ht="20.25" hidden="1" customHeight="1" x14ac:dyDescent="0.25">
      <c r="A1366" s="316"/>
      <c r="B1366" s="316"/>
      <c r="C1366" s="316"/>
      <c r="D1366" s="316"/>
      <c r="E1366" s="316"/>
      <c r="F1366" s="317"/>
      <c r="G1366" s="317"/>
      <c r="H1366" s="318"/>
      <c r="I1366" s="322"/>
      <c r="J1366" s="322"/>
      <c r="K1366" s="322"/>
      <c r="L1366" s="322"/>
      <c r="M1366" s="219"/>
      <c r="N1366" s="217"/>
      <c r="O1366" s="218"/>
      <c r="P1366" s="219"/>
      <c r="Q1366" s="290"/>
      <c r="R1366" s="290"/>
      <c r="S1366" s="290"/>
      <c r="T1366" s="315"/>
      <c r="U1366" s="97">
        <f t="shared" si="975"/>
        <v>0</v>
      </c>
    </row>
    <row r="1367" spans="1:21" s="321" customFormat="1" ht="20.25" customHeight="1" x14ac:dyDescent="0.25">
      <c r="A1367" s="316"/>
      <c r="B1367" s="316"/>
      <c r="C1367" s="316"/>
      <c r="D1367" s="316"/>
      <c r="E1367" s="316"/>
      <c r="F1367" s="317"/>
      <c r="G1367" s="317"/>
      <c r="H1367" s="318"/>
      <c r="I1367" s="319"/>
      <c r="J1367" s="319"/>
      <c r="K1367" s="319"/>
      <c r="L1367" s="319"/>
      <c r="M1367" s="311"/>
      <c r="N1367" s="312"/>
      <c r="O1367" s="313"/>
      <c r="P1367" s="311"/>
      <c r="Q1367" s="314"/>
      <c r="R1367" s="314"/>
      <c r="S1367" s="314"/>
      <c r="T1367" s="315"/>
      <c r="U1367" s="320"/>
    </row>
    <row r="1368" spans="1:21" s="98" customFormat="1" ht="20.25" customHeight="1" x14ac:dyDescent="0.25">
      <c r="A1368" s="166"/>
      <c r="B1368" s="166"/>
      <c r="C1368" s="166"/>
      <c r="D1368" s="166"/>
      <c r="E1368" s="166"/>
      <c r="F1368" s="182"/>
      <c r="G1368" s="182"/>
      <c r="H1368" s="183"/>
      <c r="I1368" s="308"/>
      <c r="J1368" s="309"/>
      <c r="K1368" s="309"/>
      <c r="L1368" s="310"/>
      <c r="M1368" s="311"/>
      <c r="N1368" s="312"/>
      <c r="O1368" s="313"/>
      <c r="P1368" s="311"/>
      <c r="Q1368" s="314"/>
      <c r="R1368" s="314"/>
      <c r="S1368" s="314"/>
      <c r="T1368" s="315"/>
      <c r="U1368" s="210"/>
    </row>
    <row r="1369" spans="1:21" s="98" customFormat="1" ht="20.25" customHeight="1" x14ac:dyDescent="0.25">
      <c r="A1369" s="166"/>
      <c r="B1369" s="166"/>
      <c r="C1369" s="166"/>
      <c r="D1369" s="166"/>
      <c r="E1369" s="166"/>
      <c r="F1369" s="182"/>
      <c r="G1369" s="182"/>
      <c r="H1369" s="183"/>
      <c r="I1369" s="308"/>
      <c r="J1369" s="309"/>
      <c r="K1369" s="309"/>
      <c r="L1369" s="310"/>
      <c r="M1369" s="311"/>
      <c r="N1369" s="312"/>
      <c r="O1369" s="313"/>
      <c r="P1369" s="311"/>
      <c r="Q1369" s="314"/>
      <c r="R1369" s="314"/>
      <c r="S1369" s="314"/>
      <c r="T1369" s="315"/>
      <c r="U1369" s="210"/>
    </row>
    <row r="1370" spans="1:21" s="91" customFormat="1" ht="19.5" customHeight="1" x14ac:dyDescent="0.25">
      <c r="A1370" s="167"/>
      <c r="B1370" s="181"/>
      <c r="C1370" s="181"/>
      <c r="D1370" s="181"/>
      <c r="E1370" s="181"/>
      <c r="F1370" s="181"/>
      <c r="G1370" s="181"/>
      <c r="H1370" s="167"/>
      <c r="I1370" s="129"/>
      <c r="J1370" s="129"/>
      <c r="K1370" s="129"/>
      <c r="L1370" s="129"/>
      <c r="M1370" s="129"/>
      <c r="N1370" s="129"/>
      <c r="O1370" s="130"/>
      <c r="P1370" s="131"/>
      <c r="Q1370" s="292"/>
      <c r="R1370" s="292"/>
      <c r="T1370" s="213"/>
      <c r="U1370" s="210"/>
    </row>
    <row r="1371" spans="1:21" s="91" customFormat="1" ht="20.100000000000001" customHeight="1" x14ac:dyDescent="0.25">
      <c r="A1371" s="167"/>
      <c r="B1371" s="181"/>
      <c r="C1371" s="181"/>
      <c r="D1371" s="181"/>
      <c r="E1371" s="181"/>
      <c r="F1371" s="181"/>
      <c r="G1371" s="181"/>
      <c r="H1371" s="167"/>
      <c r="I1371" s="133"/>
      <c r="J1371" s="133"/>
      <c r="K1371" s="133"/>
      <c r="L1371" s="133"/>
      <c r="M1371" s="133"/>
      <c r="N1371" s="133"/>
      <c r="O1371" s="133"/>
      <c r="P1371" s="134"/>
      <c r="Q1371" s="292"/>
      <c r="R1371" s="292"/>
    </row>
    <row r="1372" spans="1:21" s="91" customFormat="1" ht="20.100000000000001" customHeight="1" x14ac:dyDescent="0.25">
      <c r="A1372" s="167"/>
      <c r="B1372" s="181"/>
      <c r="C1372" s="181"/>
      <c r="D1372" s="181"/>
      <c r="E1372" s="181"/>
      <c r="F1372" s="181"/>
      <c r="G1372" s="181"/>
      <c r="H1372" s="167"/>
      <c r="I1372" s="300"/>
      <c r="J1372" s="300"/>
      <c r="K1372" s="300"/>
      <c r="L1372" s="300"/>
      <c r="M1372" s="300"/>
      <c r="N1372" s="300"/>
      <c r="O1372" s="300"/>
      <c r="P1372" s="135"/>
      <c r="Q1372" s="292"/>
      <c r="R1372" s="292"/>
    </row>
    <row r="1373" spans="1:21" s="91" customFormat="1" ht="15.75" customHeight="1" x14ac:dyDescent="0.25">
      <c r="A1373" s="167"/>
      <c r="B1373" s="181"/>
      <c r="C1373" s="181"/>
      <c r="D1373" s="181"/>
      <c r="E1373" s="181"/>
      <c r="F1373" s="181"/>
      <c r="G1373" s="181"/>
      <c r="H1373" s="167"/>
      <c r="I1373" s="300"/>
      <c r="J1373" s="300"/>
      <c r="K1373" s="300"/>
      <c r="L1373" s="300"/>
      <c r="M1373" s="300"/>
      <c r="N1373" s="300"/>
      <c r="O1373" s="137"/>
      <c r="Q1373" s="385"/>
      <c r="R1373" s="385"/>
      <c r="S1373" s="385"/>
    </row>
    <row r="1374" spans="1:21" s="91" customFormat="1" ht="20.25" customHeight="1" x14ac:dyDescent="0.25">
      <c r="A1374" s="167"/>
      <c r="B1374" s="181"/>
      <c r="C1374" s="181"/>
      <c r="D1374" s="181"/>
      <c r="E1374" s="181"/>
      <c r="F1374" s="181"/>
      <c r="G1374" s="181"/>
      <c r="H1374" s="167"/>
      <c r="I1374" s="133"/>
      <c r="J1374" s="133"/>
      <c r="K1374" s="133"/>
      <c r="L1374" s="133"/>
      <c r="M1374" s="133"/>
      <c r="N1374" s="133"/>
      <c r="O1374" s="133"/>
      <c r="Q1374" s="385"/>
      <c r="R1374" s="385"/>
      <c r="S1374" s="385"/>
    </row>
    <row r="1375" spans="1:21" s="91" customFormat="1" ht="20.25" customHeight="1" x14ac:dyDescent="0.25">
      <c r="A1375" s="167"/>
      <c r="B1375" s="181"/>
      <c r="C1375" s="181"/>
      <c r="D1375" s="181"/>
      <c r="E1375" s="181"/>
      <c r="F1375" s="181"/>
      <c r="G1375" s="181"/>
      <c r="H1375" s="167"/>
      <c r="I1375" s="139"/>
      <c r="J1375" s="139"/>
      <c r="K1375" s="139"/>
      <c r="L1375" s="139"/>
      <c r="M1375" s="139"/>
      <c r="N1375" s="139"/>
      <c r="O1375" s="139"/>
      <c r="P1375" s="140"/>
      <c r="Q1375" s="386"/>
      <c r="R1375" s="386"/>
      <c r="S1375" s="386"/>
    </row>
    <row r="1376" spans="1:21" s="91" customFormat="1" ht="20.25" customHeight="1" x14ac:dyDescent="0.25">
      <c r="A1376" s="167"/>
      <c r="B1376" s="181"/>
      <c r="C1376" s="181"/>
      <c r="D1376" s="181"/>
      <c r="E1376" s="181"/>
      <c r="F1376" s="181"/>
      <c r="G1376" s="181"/>
      <c r="H1376" s="167"/>
      <c r="I1376" s="141"/>
      <c r="J1376" s="141"/>
      <c r="K1376" s="141"/>
      <c r="L1376" s="141"/>
      <c r="M1376" s="141"/>
      <c r="N1376" s="141"/>
      <c r="O1376" s="142"/>
      <c r="P1376" s="143"/>
      <c r="Q1376" s="292"/>
      <c r="R1376" s="292"/>
    </row>
    <row r="1377" spans="16:16" x14ac:dyDescent="0.25">
      <c r="P1377" s="143"/>
    </row>
    <row r="1378" spans="16:16" x14ac:dyDescent="0.25">
      <c r="P1378" s="143"/>
    </row>
  </sheetData>
  <mergeCells count="34">
    <mergeCell ref="I9:P9"/>
    <mergeCell ref="I8:O8"/>
    <mergeCell ref="I13:O13"/>
    <mergeCell ref="I15:O15"/>
    <mergeCell ref="A6:H6"/>
    <mergeCell ref="I7:P7"/>
    <mergeCell ref="I1210:O1210"/>
    <mergeCell ref="I1306:O1306"/>
    <mergeCell ref="I1197:O1197"/>
    <mergeCell ref="I1170:O1170"/>
    <mergeCell ref="I1175:O1175"/>
    <mergeCell ref="I476:O476"/>
    <mergeCell ref="I572:O572"/>
    <mergeCell ref="I646:O646"/>
    <mergeCell ref="I10:O10"/>
    <mergeCell ref="I11:O11"/>
    <mergeCell ref="I12:O12"/>
    <mergeCell ref="I14:O14"/>
    <mergeCell ref="Q1373:S1373"/>
    <mergeCell ref="Q1374:S1374"/>
    <mergeCell ref="Q1375:S1375"/>
    <mergeCell ref="I4:S4"/>
    <mergeCell ref="I2:S2"/>
    <mergeCell ref="I931:O931"/>
    <mergeCell ref="I940:O940"/>
    <mergeCell ref="I1076:O1076"/>
    <mergeCell ref="Q5:S5"/>
    <mergeCell ref="I17:O17"/>
    <mergeCell ref="I18:O18"/>
    <mergeCell ref="I799:O799"/>
    <mergeCell ref="I1071:O1071"/>
    <mergeCell ref="I804:O804"/>
    <mergeCell ref="I690:O690"/>
    <mergeCell ref="I661:O661"/>
  </mergeCells>
  <phoneticPr fontId="49" type="noConversion"/>
  <conditionalFormatting sqref="F17:H471 F476:H1200 F1205:H1205 F1210:H1369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F472:H475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F1201:H120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F1206:H1209">
    <cfRule type="cellIs" dxfId="3" priority="1" operator="lessThan">
      <formula>0</formula>
    </cfRule>
    <cfRule type="cellIs" dxfId="2" priority="2" operator="greaterThan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I1376 O19 O805 O1211 I1370:O1370 O1077 O1075 O647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10</vt:i4>
      </vt:variant>
    </vt:vector>
  </HeadingPairs>
  <TitlesOfParts>
    <vt:vector size="21" baseType="lpstr">
      <vt:lpstr>Sažetak</vt:lpstr>
      <vt:lpstr>Račun PRIHODA i rashod </vt:lpstr>
      <vt:lpstr>Račun prihoda i RASHODA </vt:lpstr>
      <vt:lpstr>Rashodi i prihodi prema izvoru</vt:lpstr>
      <vt:lpstr>Rashodi prema funkcijskoj k </vt:lpstr>
      <vt:lpstr>Račun financiranja-ek.klas.</vt:lpstr>
      <vt:lpstr>Račun financiranja prema izvoru</vt:lpstr>
      <vt:lpstr>Preneseni višak-manjak</vt:lpstr>
      <vt:lpstr>Programska klasifikacija </vt:lpstr>
      <vt:lpstr>Programska klasifikacija IV raz</vt:lpstr>
      <vt:lpstr>Programska klasifikacija-2.raz</vt:lpstr>
      <vt:lpstr>'Programska klasifikacija '!Ispis_naslova</vt:lpstr>
      <vt:lpstr>'Programska klasifikacija IV raz'!Ispis_naslova</vt:lpstr>
      <vt:lpstr>'Programska klasifikacija-2.raz'!Ispis_naslova</vt:lpstr>
      <vt:lpstr>'Račun PRIHODA i rashod '!Ispis_naslova</vt:lpstr>
      <vt:lpstr>'Račun prihoda i RASHODA '!Ispis_naslova</vt:lpstr>
      <vt:lpstr>'Programska klasifikacija '!Podrucje_ispisa</vt:lpstr>
      <vt:lpstr>'Programska klasifikacija IV raz'!Podrucje_ispisa</vt:lpstr>
      <vt:lpstr>'Programska klasifikacija-2.raz'!Podrucje_ispisa</vt:lpstr>
      <vt:lpstr>'Račun PRIHODA i rashod '!Podrucje_ispisa</vt:lpstr>
      <vt:lpstr>'Račun prihoda i RASHODA 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Čošić</dc:creator>
  <cp:lastModifiedBy>Korisnik</cp:lastModifiedBy>
  <cp:lastPrinted>2025-10-24T08:15:54Z</cp:lastPrinted>
  <dcterms:created xsi:type="dcterms:W3CDTF">2016-10-10T06:04:15Z</dcterms:created>
  <dcterms:modified xsi:type="dcterms:W3CDTF">2026-01-02T06:58:15Z</dcterms:modified>
</cp:coreProperties>
</file>